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mc:AlternateContent xmlns:mc="http://schemas.openxmlformats.org/markup-compatibility/2006">
    <mc:Choice Requires="x15">
      <x15ac:absPath xmlns:x15ac="http://schemas.microsoft.com/office/spreadsheetml/2010/11/ac" url="https://nordea-my.sharepoint.com/personal/andreas_larsson_nordea_com/Documents/Documents/"/>
    </mc:Choice>
  </mc:AlternateContent>
  <xr:revisionPtr revIDLastSave="275" documentId="13_ncr:1_{EF22B0D5-62B6-4FDB-850F-3964BB80BE79}" xr6:coauthVersionLast="45" xr6:coauthVersionMax="45" xr10:uidLastSave="{EF7A871D-6D88-4DBD-8BE6-736960133ADC}"/>
  <bookViews>
    <workbookView xWindow="-108" yWindow="-108" windowWidth="23256" windowHeight="12576" tabRatio="933" firstSheet="2" activeTab="2" xr2:uid="{00000000-000D-0000-FFFF-FFFF00000000}"/>
  </bookViews>
  <sheets>
    <sheet name="Restatement Group" sheetId="654" state="hidden" r:id="rId1"/>
    <sheet name="PeB Total excl SB" sheetId="663" state="hidden" r:id="rId2"/>
    <sheet name="Nordea Group" sheetId="680" r:id="rId3"/>
    <sheet name="PeB Total" sheetId="73" r:id="rId4"/>
    <sheet name="PeB Spec" sheetId="676" r:id="rId5"/>
    <sheet name="PeB DK" sheetId="63" state="hidden" r:id="rId6"/>
    <sheet name="PeB FI" sheetId="66" state="hidden" r:id="rId7"/>
    <sheet name="PeB NO" sheetId="64" state="hidden" r:id="rId8"/>
    <sheet name="PeB SE" sheetId="65" state="hidden" r:id="rId9"/>
    <sheet name="Banking Baltics" sheetId="518" state="hidden" r:id="rId10"/>
    <sheet name="PeB Other" sheetId="632" state="hidden" r:id="rId11"/>
    <sheet name="CBB Total excl SB" sheetId="664" state="hidden" r:id="rId12"/>
    <sheet name="BB Total" sheetId="655" r:id="rId13"/>
    <sheet name="BB Spec" sheetId="667" r:id="rId14"/>
    <sheet name="Comm Banking" sheetId="656" state="hidden" r:id="rId15"/>
    <sheet name="Bus Banking" sheetId="657" state="hidden" r:id="rId16"/>
    <sheet name="CBB Other" sheetId="658" state="hidden" r:id="rId17"/>
    <sheet name="LC&amp;I Total" sheetId="520" r:id="rId18"/>
    <sheet name="LC&amp;I Spec" sheetId="665" r:id="rId19"/>
    <sheet name="Corporate Institutional Banking" sheetId="513" state="hidden" r:id="rId20"/>
    <sheet name="Shipping" sheetId="508" state="hidden" r:id="rId21"/>
    <sheet name="Banking Russia" sheetId="522" state="hidden" r:id="rId22"/>
    <sheet name="Wholesalebanking other" sheetId="521" state="hidden" r:id="rId23"/>
    <sheet name="AWM Total" sheetId="524" r:id="rId24"/>
    <sheet name="AuM" sheetId="639" r:id="rId25"/>
    <sheet name="Wealth Management" sheetId="523" r:id="rId26"/>
    <sheet name="Asset Management" sheetId="58" r:id="rId27"/>
    <sheet name="PB Spec" sheetId="678" r:id="rId28"/>
    <sheet name="L&amp;P" sheetId="607" r:id="rId29"/>
    <sheet name="AWM Other" sheetId="620" r:id="rId30"/>
    <sheet name="Group Functions" sheetId="29" r:id="rId31"/>
    <sheet name="PeB DK Swe" sheetId="568" state="hidden" r:id="rId32"/>
    <sheet name="PeB FI Swe" sheetId="569" state="hidden" r:id="rId33"/>
    <sheet name="PeB NO Swe" sheetId="570" state="hidden" r:id="rId34"/>
    <sheet name="PeB SE Swe" sheetId="571" state="hidden" r:id="rId35"/>
    <sheet name="Banking Baltics Swe" sheetId="573" state="hidden" r:id="rId36"/>
    <sheet name="PeB Other Swe" sheetId="635" state="hidden" r:id="rId37"/>
    <sheet name="Comm Banking SE" sheetId="660" state="hidden" r:id="rId38"/>
    <sheet name="Bus Banking SE" sheetId="661" state="hidden" r:id="rId39"/>
    <sheet name="CBB Other SE" sheetId="662" state="hidden" r:id="rId40"/>
    <sheet name="CIB Swe" sheetId="575" state="hidden" r:id="rId41"/>
    <sheet name="Shipping Swe" sheetId="576" state="hidden" r:id="rId42"/>
    <sheet name="Banking Russia Swe" sheetId="579" state="hidden" r:id="rId43"/>
    <sheet name="Wholesale Other Swe" sheetId="578" state="hidden" r:id="rId44"/>
  </sheets>
  <externalReferences>
    <externalReference r:id="rId45"/>
    <externalReference r:id="rId46"/>
    <externalReference r:id="rId47"/>
  </externalReferences>
  <definedNames>
    <definedName name="_Key1" localSheetId="24" hidden="1">'[1]Work Sheet'!#REF!</definedName>
    <definedName name="_Key1" localSheetId="13" hidden="1">'[1]Work Sheet'!#REF!</definedName>
    <definedName name="_Key1" localSheetId="12" hidden="1">'[1]Work Sheet'!#REF!</definedName>
    <definedName name="_Key1" localSheetId="15" hidden="1">'[1]Work Sheet'!#REF!</definedName>
    <definedName name="_Key1" localSheetId="16" hidden="1">'[1]Work Sheet'!#REF!</definedName>
    <definedName name="_Key1" localSheetId="14" hidden="1">'[1]Work Sheet'!#REF!</definedName>
    <definedName name="_Key1" localSheetId="27" hidden="1">'[1]Work Sheet'!#REF!</definedName>
    <definedName name="_Key1" localSheetId="4" hidden="1">'[1]Work Sheet'!#REF!</definedName>
    <definedName name="_Key1" localSheetId="0" hidden="1">'[1]Work Sheet'!#REF!</definedName>
    <definedName name="_Key1" hidden="1">'[1]Work Sheet'!#REF!</definedName>
    <definedName name="_Key2" localSheetId="24" hidden="1">'[1]Work Sheet'!#REF!</definedName>
    <definedName name="_Key2" localSheetId="13" hidden="1">'[1]Work Sheet'!#REF!</definedName>
    <definedName name="_Key2" localSheetId="12" hidden="1">'[1]Work Sheet'!#REF!</definedName>
    <definedName name="_Key2" localSheetId="15" hidden="1">'[1]Work Sheet'!#REF!</definedName>
    <definedName name="_Key2" localSheetId="16" hidden="1">'[1]Work Sheet'!#REF!</definedName>
    <definedName name="_Key2" localSheetId="14" hidden="1">'[1]Work Sheet'!#REF!</definedName>
    <definedName name="_Key2" localSheetId="27" hidden="1">'[1]Work Sheet'!#REF!</definedName>
    <definedName name="_Key2" localSheetId="4" hidden="1">'[1]Work Sheet'!#REF!</definedName>
    <definedName name="_Key2" localSheetId="0" hidden="1">'[1]Work Sheet'!#REF!</definedName>
    <definedName name="_Key2" hidden="1">'[1]Work Sheet'!#REF!</definedName>
    <definedName name="_Order1" hidden="1">255</definedName>
    <definedName name="_Order2" hidden="1">255</definedName>
    <definedName name="_Sort" localSheetId="24" hidden="1">'[1]Work Sheet'!#REF!</definedName>
    <definedName name="_Sort" localSheetId="13" hidden="1">'[1]Work Sheet'!#REF!</definedName>
    <definedName name="_Sort" localSheetId="12" hidden="1">'[1]Work Sheet'!#REF!</definedName>
    <definedName name="_Sort" localSheetId="15" hidden="1">'[1]Work Sheet'!#REF!</definedName>
    <definedName name="_Sort" localSheetId="16" hidden="1">'[1]Work Sheet'!#REF!</definedName>
    <definedName name="_Sort" localSheetId="14" hidden="1">'[1]Work Sheet'!#REF!</definedName>
    <definedName name="_Sort" localSheetId="27" hidden="1">'[1]Work Sheet'!#REF!</definedName>
    <definedName name="_Sort" localSheetId="4" hidden="1">'[1]Work Sheet'!#REF!</definedName>
    <definedName name="_Sort" localSheetId="0" hidden="1">'[1]Work Sheet'!#REF!</definedName>
    <definedName name="_Sort" hidden="1">'[1]Work Sheet'!#REF!</definedName>
    <definedName name="a" hidden="1">'[1]Work Sheet'!#REF!</definedName>
    <definedName name="as" localSheetId="26" hidden="1">{"5 * utfall + budget",#N/A,FALSE,"T-0298";"5 * bolag",#N/A,FALSE,"T-0298";"Unibank, utfall alla",#N/A,FALSE,"T-0298";#N/A,#N/A,FALSE,"Koncernskulder";#N/A,#N/A,FALSE,"Koncernfakturering"}</definedName>
    <definedName name="as" localSheetId="24" hidden="1">{"5 * utfall + budget",#N/A,FALSE,"T-0298";"5 * bolag",#N/A,FALSE,"T-0298";"Unibank, utfall alla",#N/A,FALSE,"T-0298";#N/A,#N/A,FALSE,"Koncernskulder";#N/A,#N/A,FALSE,"Koncernfakturering"}</definedName>
    <definedName name="as" localSheetId="12" hidden="1">{"5 * utfall + budget",#N/A,FALSE,"T-0298";"5 * bolag",#N/A,FALSE,"T-0298";"Unibank, utfall alla",#N/A,FALSE,"T-0298";#N/A,#N/A,FALSE,"Koncernskulder";#N/A,#N/A,FALSE,"Koncernfakturering"}</definedName>
    <definedName name="as" localSheetId="15" hidden="1">{"5 * utfall + budget",#N/A,FALSE,"T-0298";"5 * bolag",#N/A,FALSE,"T-0298";"Unibank, utfall alla",#N/A,FALSE,"T-0298";#N/A,#N/A,FALSE,"Koncernskulder";#N/A,#N/A,FALSE,"Koncernfakturering"}</definedName>
    <definedName name="as" localSheetId="16" hidden="1">{"5 * utfall + budget",#N/A,FALSE,"T-0298";"5 * bolag",#N/A,FALSE,"T-0298";"Unibank, utfall alla",#N/A,FALSE,"T-0298";#N/A,#N/A,FALSE,"Koncernskulder";#N/A,#N/A,FALSE,"Koncernfakturering"}</definedName>
    <definedName name="as" localSheetId="40" hidden="1">{"5 * utfall + budget",#N/A,FALSE,"T-0298";"5 * bolag",#N/A,FALSE,"T-0298";"Unibank, utfall alla",#N/A,FALSE,"T-0298";#N/A,#N/A,FALSE,"Koncernskulder";#N/A,#N/A,FALSE,"Koncernfakturering"}</definedName>
    <definedName name="as" localSheetId="14" hidden="1">{"5 * utfall + budget",#N/A,FALSE,"T-0298";"5 * bolag",#N/A,FALSE,"T-0298";"Unibank, utfall alla",#N/A,FALSE,"T-0298";#N/A,#N/A,FALSE,"Koncernskulder";#N/A,#N/A,FALSE,"Koncernfakturering"}</definedName>
    <definedName name="as" localSheetId="19" hidden="1">{"5 * utfall + budget",#N/A,FALSE,"T-0298";"5 * bolag",#N/A,FALSE,"T-0298";"Unibank, utfall alla",#N/A,FALSE,"T-0298";#N/A,#N/A,FALSE,"Koncernskulder";#N/A,#N/A,FALSE,"Koncernfakturering"}</definedName>
    <definedName name="as" localSheetId="5" hidden="1">{"5 * utfall + budget",#N/A,FALSE,"T-0298";"5 * bolag",#N/A,FALSE,"T-0298";"Unibank, utfall alla",#N/A,FALSE,"T-0298";#N/A,#N/A,FALSE,"Koncernskulder";#N/A,#N/A,FALSE,"Koncernfakturering"}</definedName>
    <definedName name="as" localSheetId="31" hidden="1">{"5 * utfall + budget",#N/A,FALSE,"T-0298";"5 * bolag",#N/A,FALSE,"T-0298";"Unibank, utfall alla",#N/A,FALSE,"T-0298";#N/A,#N/A,FALSE,"Koncernskulder";#N/A,#N/A,FALSE,"Koncernfakturering"}</definedName>
    <definedName name="as" localSheetId="6" hidden="1">{"5 * utfall + budget",#N/A,FALSE,"T-0298";"5 * bolag",#N/A,FALSE,"T-0298";"Unibank, utfall alla",#N/A,FALSE,"T-0298";#N/A,#N/A,FALSE,"Koncernskulder";#N/A,#N/A,FALSE,"Koncernfakturering"}</definedName>
    <definedName name="as" localSheetId="32" hidden="1">{"5 * utfall + budget",#N/A,FALSE,"T-0298";"5 * bolag",#N/A,FALSE,"T-0298";"Unibank, utfall alla",#N/A,FALSE,"T-0298";#N/A,#N/A,FALSE,"Koncernskulder";#N/A,#N/A,FALSE,"Koncernfakturering"}</definedName>
    <definedName name="as" localSheetId="7" hidden="1">{"5 * utfall + budget",#N/A,FALSE,"T-0298";"5 * bolag",#N/A,FALSE,"T-0298";"Unibank, utfall alla",#N/A,FALSE,"T-0298";#N/A,#N/A,FALSE,"Koncernskulder";#N/A,#N/A,FALSE,"Koncernfakturering"}</definedName>
    <definedName name="as" localSheetId="33" hidden="1">{"5 * utfall + budget",#N/A,FALSE,"T-0298";"5 * bolag",#N/A,FALSE,"T-0298";"Unibank, utfall alla",#N/A,FALSE,"T-0298";#N/A,#N/A,FALSE,"Koncernskulder";#N/A,#N/A,FALSE,"Koncernfakturering"}</definedName>
    <definedName name="as" localSheetId="8" hidden="1">{"5 * utfall + budget",#N/A,FALSE,"T-0298";"5 * bolag",#N/A,FALSE,"T-0298";"Unibank, utfall alla",#N/A,FALSE,"T-0298";#N/A,#N/A,FALSE,"Koncernskulder";#N/A,#N/A,FALSE,"Koncernfakturering"}</definedName>
    <definedName name="as" localSheetId="34" hidden="1">{"5 * utfall + budget",#N/A,FALSE,"T-0298";"5 * bolag",#N/A,FALSE,"T-0298";"Unibank, utfall alla",#N/A,FALSE,"T-0298";#N/A,#N/A,FALSE,"Koncernskulder";#N/A,#N/A,FALSE,"Koncernfakturering"}</definedName>
    <definedName name="as" localSheetId="3" hidden="1">{"5 * utfall + budget",#N/A,FALSE,"T-0298";"5 * bolag",#N/A,FALSE,"T-0298";"Unibank, utfall alla",#N/A,FALSE,"T-0298";#N/A,#N/A,FALSE,"Koncernskulder";#N/A,#N/A,FALSE,"Koncernfakturering"}</definedName>
    <definedName name="as" localSheetId="0" hidden="1">{"5 * utfall + budget",#N/A,FALSE,"T-0298";"5 * bolag",#N/A,FALSE,"T-0298";"Unibank, utfall alla",#N/A,FALSE,"T-0298";#N/A,#N/A,FALSE,"Koncernskulder";#N/A,#N/A,FALSE,"Koncernfakturering"}</definedName>
    <definedName name="as" localSheetId="20" hidden="1">{"5 * utfall + budget",#N/A,FALSE,"T-0298";"5 * bolag",#N/A,FALSE,"T-0298";"Unibank, utfall alla",#N/A,FALSE,"T-0298";#N/A,#N/A,FALSE,"Koncernskulder";#N/A,#N/A,FALSE,"Koncernfakturering"}</definedName>
    <definedName name="as" localSheetId="41" hidden="1">{"5 * utfall + budget",#N/A,FALSE,"T-0298";"5 * bolag",#N/A,FALSE,"T-0298";"Unibank, utfall alla",#N/A,FALSE,"T-0298";#N/A,#N/A,FALSE,"Koncernskulder";#N/A,#N/A,FALSE,"Koncernfakturering"}</definedName>
    <definedName name="as" hidden="1">{"5 * utfall + budget",#N/A,FALSE,"T-0298";"5 * bolag",#N/A,FALSE,"T-0298";"Unibank, utfall alla",#N/A,FALSE,"T-0298";#N/A,#N/A,FALSE,"Koncernskulder";#N/A,#N/A,FALSE,"Koncernfakturering"}</definedName>
    <definedName name="Asset" localSheetId="0">'[2]Asset management'!$A$1:$Z$53</definedName>
    <definedName name="Asset">'Asset Management'!$A$1:$J$23</definedName>
    <definedName name="AUMs" localSheetId="0">[2]AUM!$A$1:$AL$46</definedName>
    <definedName name="AUMs">AuM!$A$1:$I$10</definedName>
    <definedName name="b" hidden="1">'[1]Work Sheet'!#REF!</definedName>
    <definedName name="bankBaltics" localSheetId="0">'[2]Banking Baltics'!$A$1:$O$56</definedName>
    <definedName name="bankBaltics">'Banking Baltics'!$A$1:$O$57</definedName>
    <definedName name="bankingRussia" localSheetId="0">'[2]Banking Russia'!$A$1:$Q$29</definedName>
    <definedName name="bankingRussia">'Banking Russia'!$A$1:$Q$30</definedName>
    <definedName name="bankPoland" localSheetId="13">#REF!</definedName>
    <definedName name="bankPoland" localSheetId="12">#REF!</definedName>
    <definedName name="bankPoland" localSheetId="15">#REF!</definedName>
    <definedName name="bankPoland" localSheetId="16">#REF!</definedName>
    <definedName name="bankPoland" localSheetId="14">#REF!</definedName>
    <definedName name="bankPoland" localSheetId="27">#REF!</definedName>
    <definedName name="bankPoland" localSheetId="10">'PeB Other'!$A$1:$O$26</definedName>
    <definedName name="bankPoland" localSheetId="36">'PeB Other Swe'!$A$1:$Q$26</definedName>
    <definedName name="bankPoland" localSheetId="4">#REF!</definedName>
    <definedName name="bankPoland" localSheetId="0">#REF!</definedName>
    <definedName name="bankPoland">#REF!</definedName>
    <definedName name="Bus_Banking">'Bus Banking'!$A$1:$R$30</definedName>
    <definedName name="CBB" localSheetId="4" hidden="1">'[1]Work Sheet'!#REF!</definedName>
    <definedName name="CBB" hidden="1">'[1]Work Sheet'!#REF!</definedName>
    <definedName name="CBB_Other">'CBB Other'!$A$1:$R$30</definedName>
    <definedName name="CBB_Total">'BB Total'!$A$1:$J$23</definedName>
    <definedName name="CMB" localSheetId="0">'[2]Corporate Institutional Banking'!$A$1:$O$51</definedName>
    <definedName name="CMB">'Corporate Institutional Banking'!$A$1:$O$52</definedName>
    <definedName name="Comm_Banking">'Comm Banking'!$A$1:$R$30</definedName>
    <definedName name="cru_ytd">#REF!</definedName>
    <definedName name="cru_ytd_eng">#REF!</definedName>
    <definedName name="d" hidden="1">'[1]Work Sheet'!#REF!</definedName>
    <definedName name="date">#REF!</definedName>
    <definedName name="dddd" localSheetId="12" hidden="1">{#N/A,#N/A,TRUE,"Forside";#N/A,#N/A,TRUE,"Contents";#N/A,#N/A,TRUE,"Opera. income stat.";#N/A,#N/A,TRUE,"Business area ";#N/A,#N/A,TRUE,"Statutory income statem."}</definedName>
    <definedName name="dddd" localSheetId="15" hidden="1">{#N/A,#N/A,TRUE,"Forside";#N/A,#N/A,TRUE,"Contents";#N/A,#N/A,TRUE,"Opera. income stat.";#N/A,#N/A,TRUE,"Business area ";#N/A,#N/A,TRUE,"Statutory income statem."}</definedName>
    <definedName name="dddd" localSheetId="16" hidden="1">{#N/A,#N/A,TRUE,"Forside";#N/A,#N/A,TRUE,"Contents";#N/A,#N/A,TRUE,"Opera. income stat.";#N/A,#N/A,TRUE,"Business area ";#N/A,#N/A,TRUE,"Statutory income statem."}</definedName>
    <definedName name="dddd" localSheetId="40" hidden="1">{#N/A,#N/A,TRUE,"Forside";#N/A,#N/A,TRUE,"Contents";#N/A,#N/A,TRUE,"Opera. income stat.";#N/A,#N/A,TRUE,"Business area ";#N/A,#N/A,TRUE,"Statutory income statem."}</definedName>
    <definedName name="dddd" localSheetId="14" hidden="1">{#N/A,#N/A,TRUE,"Forside";#N/A,#N/A,TRUE,"Contents";#N/A,#N/A,TRUE,"Opera. income stat.";#N/A,#N/A,TRUE,"Business area ";#N/A,#N/A,TRUE,"Statutory income statem."}</definedName>
    <definedName name="dddd" localSheetId="19" hidden="1">{#N/A,#N/A,TRUE,"Forside";#N/A,#N/A,TRUE,"Contents";#N/A,#N/A,TRUE,"Opera. income stat.";#N/A,#N/A,TRUE,"Business area ";#N/A,#N/A,TRUE,"Statutory income statem."}</definedName>
    <definedName name="dddd" localSheetId="5" hidden="1">{#N/A,#N/A,TRUE,"Forside";#N/A,#N/A,TRUE,"Contents";#N/A,#N/A,TRUE,"Opera. income stat.";#N/A,#N/A,TRUE,"Business area ";#N/A,#N/A,TRUE,"Statutory income statem."}</definedName>
    <definedName name="dddd" localSheetId="31" hidden="1">{#N/A,#N/A,TRUE,"Forside";#N/A,#N/A,TRUE,"Contents";#N/A,#N/A,TRUE,"Opera. income stat.";#N/A,#N/A,TRUE,"Business area ";#N/A,#N/A,TRUE,"Statutory income statem."}</definedName>
    <definedName name="dddd" localSheetId="6" hidden="1">{#N/A,#N/A,TRUE,"Forside";#N/A,#N/A,TRUE,"Contents";#N/A,#N/A,TRUE,"Opera. income stat.";#N/A,#N/A,TRUE,"Business area ";#N/A,#N/A,TRUE,"Statutory income statem."}</definedName>
    <definedName name="dddd" localSheetId="32" hidden="1">{#N/A,#N/A,TRUE,"Forside";#N/A,#N/A,TRUE,"Contents";#N/A,#N/A,TRUE,"Opera. income stat.";#N/A,#N/A,TRUE,"Business area ";#N/A,#N/A,TRUE,"Statutory income statem."}</definedName>
    <definedName name="dddd" localSheetId="7" hidden="1">{#N/A,#N/A,TRUE,"Forside";#N/A,#N/A,TRUE,"Contents";#N/A,#N/A,TRUE,"Opera. income stat.";#N/A,#N/A,TRUE,"Business area ";#N/A,#N/A,TRUE,"Statutory income statem."}</definedName>
    <definedName name="dddd" localSheetId="33" hidden="1">{#N/A,#N/A,TRUE,"Forside";#N/A,#N/A,TRUE,"Contents";#N/A,#N/A,TRUE,"Opera. income stat.";#N/A,#N/A,TRUE,"Business area ";#N/A,#N/A,TRUE,"Statutory income statem."}</definedName>
    <definedName name="dddd" localSheetId="8" hidden="1">{#N/A,#N/A,TRUE,"Forside";#N/A,#N/A,TRUE,"Contents";#N/A,#N/A,TRUE,"Opera. income stat.";#N/A,#N/A,TRUE,"Business area ";#N/A,#N/A,TRUE,"Statutory income statem."}</definedName>
    <definedName name="dddd" localSheetId="34" hidden="1">{#N/A,#N/A,TRUE,"Forside";#N/A,#N/A,TRUE,"Contents";#N/A,#N/A,TRUE,"Opera. income stat.";#N/A,#N/A,TRUE,"Business area ";#N/A,#N/A,TRUE,"Statutory income statem."}</definedName>
    <definedName name="dddd" localSheetId="3" hidden="1">{#N/A,#N/A,TRUE,"Forside";#N/A,#N/A,TRUE,"Contents";#N/A,#N/A,TRUE,"Opera. income stat.";#N/A,#N/A,TRUE,"Business area ";#N/A,#N/A,TRUE,"Statutory income statem."}</definedName>
    <definedName name="dddd" localSheetId="0" hidden="1">{#N/A,#N/A,TRUE,"Forside";#N/A,#N/A,TRUE,"Contents";#N/A,#N/A,TRUE,"Opera. income stat.";#N/A,#N/A,TRUE,"Business area ";#N/A,#N/A,TRUE,"Statutory income statem."}</definedName>
    <definedName name="dddd" localSheetId="20" hidden="1">{#N/A,#N/A,TRUE,"Forside";#N/A,#N/A,TRUE,"Contents";#N/A,#N/A,TRUE,"Opera. income stat.";#N/A,#N/A,TRUE,"Business area ";#N/A,#N/A,TRUE,"Statutory income statem."}</definedName>
    <definedName name="dddd" localSheetId="41" hidden="1">{#N/A,#N/A,TRUE,"Forside";#N/A,#N/A,TRUE,"Contents";#N/A,#N/A,TRUE,"Opera. income stat.";#N/A,#N/A,TRUE,"Business area ";#N/A,#N/A,TRUE,"Statutory income statem."}</definedName>
    <definedName name="dddd" hidden="1">{#N/A,#N/A,TRUE,"Forside";#N/A,#N/A,TRUE,"Contents";#N/A,#N/A,TRUE,"Opera. income stat.";#N/A,#N/A,TRUE,"Business area ";#N/A,#N/A,TRUE,"Statutory income statem."}</definedName>
    <definedName name="fid_sosi" localSheetId="20">Shipping!$A$1:$L$25</definedName>
    <definedName name="fid_sosi" localSheetId="41">'Shipping Swe'!$A$1:$L$25</definedName>
    <definedName name="gcc" localSheetId="0">'Restatement Group'!$A$1:$G$25</definedName>
    <definedName name="gcc">'Group Functions'!$A$1:$J$16</definedName>
    <definedName name="gcc_other" localSheetId="0">'Restatement Group'!$A$1:$G$27</definedName>
    <definedName name="gcc_other">'Group Functions'!$A$1:$J$16</definedName>
    <definedName name="ggg" localSheetId="40" hidden="1">{"5 * utfall + budget",#N/A,FALSE,"T-0298";"5 * bolag",#N/A,FALSE,"T-0298";"Unibank, utfall alla",#N/A,FALSE,"T-0298";#N/A,#N/A,FALSE,"Koncernskulder";#N/A,#N/A,FALSE,"Koncernfakturering"}</definedName>
    <definedName name="ggg" localSheetId="19" hidden="1">{"5 * utfall + budget",#N/A,FALSE,"T-0298";"5 * bolag",#N/A,FALSE,"T-0298";"Unibank, utfall alla",#N/A,FALSE,"T-0298";#N/A,#N/A,FALSE,"Koncernskulder";#N/A,#N/A,FALSE,"Koncernfakturering"}</definedName>
    <definedName name="ggg" localSheetId="0" hidden="1">{"5 * utfall + budget",#N/A,FALSE,"T-0298";"5 * bolag",#N/A,FALSE,"T-0298";"Unibank, utfall alla",#N/A,FALSE,"T-0298";#N/A,#N/A,FALSE,"Koncernskulder";#N/A,#N/A,FALSE,"Koncernfakturering"}</definedName>
    <definedName name="ggg" localSheetId="20" hidden="1">{"5 * utfall + budget",#N/A,FALSE,"T-0298";"5 * bolag",#N/A,FALSE,"T-0298";"Unibank, utfall alla",#N/A,FALSE,"T-0298";#N/A,#N/A,FALSE,"Koncernskulder";#N/A,#N/A,FALSE,"Koncernfakturering"}</definedName>
    <definedName name="ggg" localSheetId="41" hidden="1">{"5 * utfall + budget",#N/A,FALSE,"T-0298";"5 * bolag",#N/A,FALSE,"T-0298";"Unibank, utfall alla",#N/A,FALSE,"T-0298";#N/A,#N/A,FALSE,"Koncernskulder";#N/A,#N/A,FALSE,"Koncernfakturering"}</definedName>
    <definedName name="ggg" hidden="1">{"5 * utfall + budget",#N/A,FALSE,"T-0298";"5 * bolag",#N/A,FALSE,"T-0298";"Unibank, utfall alla",#N/A,FALSE,"T-0298";#N/A,#N/A,FALSE,"Koncernskulder";#N/A,#N/A,FALSE,"Koncernfakturering"}</definedName>
    <definedName name="GroupQ" localSheetId="0">'[2]Nordea group Q, fill in data'!$A$1:$X$29</definedName>
    <definedName name="GroupQ">#REF!</definedName>
    <definedName name="GroupYTD" localSheetId="0">'[2]Nordea Group Ytd'!$A$1:$T$132</definedName>
    <definedName name="GroupYTD">#REF!</definedName>
    <definedName name="gw" localSheetId="40" hidden="1">{"5 * utfall + budget",#N/A,FALSE,"T-0298";"5 * bolag",#N/A,FALSE,"T-0298";"Unibank, utfall alla",#N/A,FALSE,"T-0298";#N/A,#N/A,FALSE,"Koncernskulder";#N/A,#N/A,FALSE,"Koncernfakturering"}</definedName>
    <definedName name="gw" localSheetId="19" hidden="1">{"5 * utfall + budget",#N/A,FALSE,"T-0298";"5 * bolag",#N/A,FALSE,"T-0298";"Unibank, utfall alla",#N/A,FALSE,"T-0298";#N/A,#N/A,FALSE,"Koncernskulder";#N/A,#N/A,FALSE,"Koncernfakturering"}</definedName>
    <definedName name="gw" localSheetId="0" hidden="1">{"5 * utfall + budget",#N/A,FALSE,"T-0298";"5 * bolag",#N/A,FALSE,"T-0298";"Unibank, utfall alla",#N/A,FALSE,"T-0298";#N/A,#N/A,FALSE,"Koncernskulder";#N/A,#N/A,FALSE,"Koncernfakturering"}</definedName>
    <definedName name="gw" localSheetId="20" hidden="1">{"5 * utfall + budget",#N/A,FALSE,"T-0298";"5 * bolag",#N/A,FALSE,"T-0298";"Unibank, utfall alla",#N/A,FALSE,"T-0298";#N/A,#N/A,FALSE,"Koncernskulder";#N/A,#N/A,FALSE,"Koncernfakturering"}</definedName>
    <definedName name="gw" localSheetId="41" hidden="1">{"5 * utfall + budget",#N/A,FALSE,"T-0298";"5 * bolag",#N/A,FALSE,"T-0298";"Unibank, utfall alla",#N/A,FALSE,"T-0298";#N/A,#N/A,FALSE,"Koncernskulder";#N/A,#N/A,FALSE,"Koncernfakturering"}</definedName>
    <definedName name="gw" hidden="1">{"5 * utfall + budget",#N/A,FALSE,"T-0298";"5 * bolag",#N/A,FALSE,"T-0298";"Unibank, utfall alla",#N/A,FALSE,"T-0298";#N/A,#N/A,FALSE,"Koncernskulder";#N/A,#N/A,FALSE,"Koncernfakturering"}</definedName>
    <definedName name="HTML1_1" hidden="1">"'[BILAGOR.XLS]M&amp;I  T-FOND'!$A$1:$Z$62"</definedName>
    <definedName name="HTML1_11" hidden="1">1</definedName>
    <definedName name="HTML1_12" hidden="1">"J:\INTERNT\EKONOMI\BUDGET\MyHTML.htm"</definedName>
    <definedName name="HTML1_2" hidden="1">1</definedName>
    <definedName name="HTML1_3" hidden="1">"BILAGOR"</definedName>
    <definedName name="HTML1_4" hidden="1">"M&amp;I  T-FOND"</definedName>
    <definedName name="HTML1_6" hidden="1">1</definedName>
    <definedName name="HTML1_7" hidden="1">1</definedName>
    <definedName name="HTML1_8" hidden="1">35096</definedName>
    <definedName name="HTML1_9" hidden="1">"-"</definedName>
    <definedName name="HTMLCount" hidden="1">1</definedName>
    <definedName name="IIB" localSheetId="12" hidden="1">{"5 * utfall + budget",#N/A,FALSE,"T-0298";"5 * bolag",#N/A,FALSE,"T-0298";"Unibank, utfall alla",#N/A,FALSE,"T-0298";#N/A,#N/A,FALSE,"Koncernskulder";#N/A,#N/A,FALSE,"Koncernfakturering"}</definedName>
    <definedName name="IIB" localSheetId="15" hidden="1">{"5 * utfall + budget",#N/A,FALSE,"T-0298";"5 * bolag",#N/A,FALSE,"T-0298";"Unibank, utfall alla",#N/A,FALSE,"T-0298";#N/A,#N/A,FALSE,"Koncernskulder";#N/A,#N/A,FALSE,"Koncernfakturering"}</definedName>
    <definedName name="IIB" localSheetId="16" hidden="1">{"5 * utfall + budget",#N/A,FALSE,"T-0298";"5 * bolag",#N/A,FALSE,"T-0298";"Unibank, utfall alla",#N/A,FALSE,"T-0298";#N/A,#N/A,FALSE,"Koncernskulder";#N/A,#N/A,FALSE,"Koncernfakturering"}</definedName>
    <definedName name="IIB" localSheetId="40" hidden="1">{"5 * utfall + budget",#N/A,FALSE,"T-0298";"5 * bolag",#N/A,FALSE,"T-0298";"Unibank, utfall alla",#N/A,FALSE,"T-0298";#N/A,#N/A,FALSE,"Koncernskulder";#N/A,#N/A,FALSE,"Koncernfakturering"}</definedName>
    <definedName name="IIB" localSheetId="14" hidden="1">{"5 * utfall + budget",#N/A,FALSE,"T-0298";"5 * bolag",#N/A,FALSE,"T-0298";"Unibank, utfall alla",#N/A,FALSE,"T-0298";#N/A,#N/A,FALSE,"Koncernskulder";#N/A,#N/A,FALSE,"Koncernfakturering"}</definedName>
    <definedName name="IIB" localSheetId="19" hidden="1">{"5 * utfall + budget",#N/A,FALSE,"T-0298";"5 * bolag",#N/A,FALSE,"T-0298";"Unibank, utfall alla",#N/A,FALSE,"T-0298";#N/A,#N/A,FALSE,"Koncernskulder";#N/A,#N/A,FALSE,"Koncernfakturering"}</definedName>
    <definedName name="IIB" localSheetId="5" hidden="1">{"5 * utfall + budget",#N/A,FALSE,"T-0298";"5 * bolag",#N/A,FALSE,"T-0298";"Unibank, utfall alla",#N/A,FALSE,"T-0298";#N/A,#N/A,FALSE,"Koncernskulder";#N/A,#N/A,FALSE,"Koncernfakturering"}</definedName>
    <definedName name="IIB" localSheetId="31" hidden="1">{"5 * utfall + budget",#N/A,FALSE,"T-0298";"5 * bolag",#N/A,FALSE,"T-0298";"Unibank, utfall alla",#N/A,FALSE,"T-0298";#N/A,#N/A,FALSE,"Koncernskulder";#N/A,#N/A,FALSE,"Koncernfakturering"}</definedName>
    <definedName name="IIB" localSheetId="6" hidden="1">{"5 * utfall + budget",#N/A,FALSE,"T-0298";"5 * bolag",#N/A,FALSE,"T-0298";"Unibank, utfall alla",#N/A,FALSE,"T-0298";#N/A,#N/A,FALSE,"Koncernskulder";#N/A,#N/A,FALSE,"Koncernfakturering"}</definedName>
    <definedName name="IIB" localSheetId="32" hidden="1">{"5 * utfall + budget",#N/A,FALSE,"T-0298";"5 * bolag",#N/A,FALSE,"T-0298";"Unibank, utfall alla",#N/A,FALSE,"T-0298";#N/A,#N/A,FALSE,"Koncernskulder";#N/A,#N/A,FALSE,"Koncernfakturering"}</definedName>
    <definedName name="IIB" localSheetId="7" hidden="1">{"5 * utfall + budget",#N/A,FALSE,"T-0298";"5 * bolag",#N/A,FALSE,"T-0298";"Unibank, utfall alla",#N/A,FALSE,"T-0298";#N/A,#N/A,FALSE,"Koncernskulder";#N/A,#N/A,FALSE,"Koncernfakturering"}</definedName>
    <definedName name="IIB" localSheetId="33" hidden="1">{"5 * utfall + budget",#N/A,FALSE,"T-0298";"5 * bolag",#N/A,FALSE,"T-0298";"Unibank, utfall alla",#N/A,FALSE,"T-0298";#N/A,#N/A,FALSE,"Koncernskulder";#N/A,#N/A,FALSE,"Koncernfakturering"}</definedName>
    <definedName name="IIB" localSheetId="8" hidden="1">{"5 * utfall + budget",#N/A,FALSE,"T-0298";"5 * bolag",#N/A,FALSE,"T-0298";"Unibank, utfall alla",#N/A,FALSE,"T-0298";#N/A,#N/A,FALSE,"Koncernskulder";#N/A,#N/A,FALSE,"Koncernfakturering"}</definedName>
    <definedName name="IIB" localSheetId="34" hidden="1">{"5 * utfall + budget",#N/A,FALSE,"T-0298";"5 * bolag",#N/A,FALSE,"T-0298";"Unibank, utfall alla",#N/A,FALSE,"T-0298";#N/A,#N/A,FALSE,"Koncernskulder";#N/A,#N/A,FALSE,"Koncernfakturering"}</definedName>
    <definedName name="IIB" localSheetId="3" hidden="1">{"5 * utfall + budget",#N/A,FALSE,"T-0298";"5 * bolag",#N/A,FALSE,"T-0298";"Unibank, utfall alla",#N/A,FALSE,"T-0298";#N/A,#N/A,FALSE,"Koncernskulder";#N/A,#N/A,FALSE,"Koncernfakturering"}</definedName>
    <definedName name="iib" localSheetId="20">Shipping!$A$1:$J$24</definedName>
    <definedName name="iib" localSheetId="41">'Shipping Swe'!$A$1:$J$24</definedName>
    <definedName name="Life" localSheetId="0">[2]Life!$A$1:$O$53</definedName>
    <definedName name="Life">'L&amp;P'!$A$1:$J$12</definedName>
    <definedName name="mar" localSheetId="40" hidden="1">{#N/A,#N/A,TRUE,"Forside";#N/A,#N/A,TRUE,"Contents";#N/A,#N/A,TRUE,"Opera. income stat.";#N/A,#N/A,TRUE,"Business area ";#N/A,#N/A,TRUE,"Statutory income statem."}</definedName>
    <definedName name="mar" localSheetId="19" hidden="1">{#N/A,#N/A,TRUE,"Forside";#N/A,#N/A,TRUE,"Contents";#N/A,#N/A,TRUE,"Opera. income stat.";#N/A,#N/A,TRUE,"Business area ";#N/A,#N/A,TRUE,"Statutory income statem."}</definedName>
    <definedName name="mar" localSheetId="0" hidden="1">{#N/A,#N/A,TRUE,"Forside";#N/A,#N/A,TRUE,"Contents";#N/A,#N/A,TRUE,"Opera. income stat.";#N/A,#N/A,TRUE,"Business area ";#N/A,#N/A,TRUE,"Statutory income statem."}</definedName>
    <definedName name="mar" localSheetId="20" hidden="1">{#N/A,#N/A,TRUE,"Forside";#N/A,#N/A,TRUE,"Contents";#N/A,#N/A,TRUE,"Opera. income stat.";#N/A,#N/A,TRUE,"Business area ";#N/A,#N/A,TRUE,"Statutory income statem."}</definedName>
    <definedName name="mar" localSheetId="41" hidden="1">{#N/A,#N/A,TRUE,"Forside";#N/A,#N/A,TRUE,"Contents";#N/A,#N/A,TRUE,"Opera. income stat.";#N/A,#N/A,TRUE,"Business area ";#N/A,#N/A,TRUE,"Statutory income statem."}</definedName>
    <definedName name="mar" hidden="1">{#N/A,#N/A,TRUE,"Forside";#N/A,#N/A,TRUE,"Contents";#N/A,#N/A,TRUE,"Opera. income stat.";#N/A,#N/A,TRUE,"Business area ";#N/A,#N/A,TRUE,"Statutory income statem."}</definedName>
    <definedName name="Markets" localSheetId="0">'[2]Wholesalebanking other'!$A$1:$O$51</definedName>
    <definedName name="Markets">'Wholesalebanking other'!$A$1:$O$52</definedName>
    <definedName name="nb_den" localSheetId="0">'[2]Banking Denmark'!$A$1:$O$29</definedName>
    <definedName name="nb_denmark">'PeB DK'!$1:$1048576</definedName>
    <definedName name="nb_fin" localSheetId="0">'[2]Banking Finland'!$A$1:$O$29</definedName>
    <definedName name="nb_Finland">'PeB FI'!$1:$1048576</definedName>
    <definedName name="nb_iib" localSheetId="12">'BB Total'!$A$1:$J$24</definedName>
    <definedName name="nb_iib" localSheetId="15">'Bus Banking'!$A$1:$O$32</definedName>
    <definedName name="nb_iib" localSheetId="16">'CBB Other'!$A$1:$O$32</definedName>
    <definedName name="nb_iib" localSheetId="14">'Comm Banking'!$A$1:$O$32</definedName>
    <definedName name="nb_nor" localSheetId="0">'[2]Banking Norway'!$A$1:$R$30</definedName>
    <definedName name="nb_nordic" localSheetId="12">'BB Total'!$1:$1048576</definedName>
    <definedName name="nb_nordic" localSheetId="15">'Bus Banking'!$1:$1048576</definedName>
    <definedName name="nb_nordic" localSheetId="16">'CBB Other'!$1:$1048576</definedName>
    <definedName name="nb_nordic" localSheetId="40">'CIB Swe'!$1:$1048576</definedName>
    <definedName name="nb_nordic" localSheetId="14">'Comm Banking'!$1:$1048576</definedName>
    <definedName name="nb_nordic" localSheetId="19">'Corporate Institutional Banking'!$1:$1048576</definedName>
    <definedName name="nb_nordic" localSheetId="0">'[2]Retail Banking'!$1:$1048576</definedName>
    <definedName name="nb_norway">'PeB NO'!$1:$1048576</definedName>
    <definedName name="nb_swe" localSheetId="0">'[2]Banking Sweden'!$A$1:$R$29</definedName>
    <definedName name="nb_Sweden">'PeB SE'!$1:$1048576</definedName>
    <definedName name="other" localSheetId="24">AuM!$A$1:$I$10</definedName>
    <definedName name="other">'Asset Management'!$A$1:$J$20</definedName>
    <definedName name="PeB_DE">'PeB DK'!$A$1:$R$30</definedName>
    <definedName name="PeB_FI">'PeB FI'!$A$1:$O$30</definedName>
    <definedName name="PeB_NO">'PeB NO'!$A$1:$R$31</definedName>
    <definedName name="PeB_Other">'PeB Other'!$A$1:$O$26</definedName>
    <definedName name="PeB_SE">'PeB SE'!$A$1:$R$30</definedName>
    <definedName name="PeB_tot">'PeB Total'!$1:$1048576</definedName>
    <definedName name="PeB_Total">'PeB Total'!$A$1:$J$27</definedName>
    <definedName name="_xlnm.Print_Area" localSheetId="26">'Asset Management'!$B$1:$J$22</definedName>
    <definedName name="_xlnm.Print_Area" localSheetId="24">AuM!$B$1:$I$10</definedName>
    <definedName name="_xlnm.Print_Area" localSheetId="29">'AWM Other'!$B$2:$J$15</definedName>
    <definedName name="_xlnm.Print_Area" localSheetId="23">'AWM Total'!$B$2:$J$24</definedName>
    <definedName name="_xlnm.Print_Area" localSheetId="9">'Banking Baltics'!$B$2:$O$30</definedName>
    <definedName name="_xlnm.Print_Area" localSheetId="35">'Banking Baltics Swe'!$B$2:$O$30</definedName>
    <definedName name="_xlnm.Print_Area" localSheetId="21">'Banking Russia'!$B$2:$Q$30</definedName>
    <definedName name="_xlnm.Print_Area" localSheetId="42">'Banking Russia Swe'!$B$2:$Q$33</definedName>
    <definedName name="_xlnm.Print_Area" localSheetId="12">'BB Total'!$B$2:$J$24</definedName>
    <definedName name="_xlnm.Print_Area" localSheetId="15">'Bus Banking'!$B$2:$O$35</definedName>
    <definedName name="_xlnm.Print_Area" localSheetId="16">'CBB Other'!$B$2:$O$35</definedName>
    <definedName name="_xlnm.Print_Area" localSheetId="40">'CIB Swe'!$B$2:$P$25</definedName>
    <definedName name="_xlnm.Print_Area" localSheetId="14">'Comm Banking'!$B$2:$O$35</definedName>
    <definedName name="_xlnm.Print_Area" localSheetId="19">'Corporate Institutional Banking'!$B$2:$O$25</definedName>
    <definedName name="_xlnm.Print_Area" localSheetId="28">'L&amp;P'!$B$2:$J$11</definedName>
    <definedName name="_xlnm.Print_Area" localSheetId="17">'LC&amp;I Total'!$B$2:$J$25</definedName>
    <definedName name="_xlnm.Print_Area" localSheetId="5">'PeB DK'!$B$2:$O$30</definedName>
    <definedName name="_xlnm.Print_Area" localSheetId="31">'PeB DK Swe'!$B$2:$O$32</definedName>
    <definedName name="_xlnm.Print_Area" localSheetId="6">'PeB FI'!$B$2:$O$30</definedName>
    <definedName name="_xlnm.Print_Area" localSheetId="32">'PeB FI Swe'!$B$2:$O$32</definedName>
    <definedName name="_xlnm.Print_Area" localSheetId="7">'PeB NO'!$B$2:$O$34</definedName>
    <definedName name="_xlnm.Print_Area" localSheetId="33">'PeB NO Swe'!$B$2:$O$33</definedName>
    <definedName name="_xlnm.Print_Area" localSheetId="10">'PeB Other'!$B$2:$O$26</definedName>
    <definedName name="_xlnm.Print_Area" localSheetId="36">'PeB Other Swe'!$B$2:$O$27</definedName>
    <definedName name="_xlnm.Print_Area" localSheetId="8">'PeB SE'!$B$2:$O$32</definedName>
    <definedName name="_xlnm.Print_Area" localSheetId="34">'PeB SE Swe'!$B$2:$O$32</definedName>
    <definedName name="_xlnm.Print_Area" localSheetId="3">'PeB Total'!$B$2:$J$27</definedName>
    <definedName name="_xlnm.Print_Area" localSheetId="0">'Restatement Group'!$B$2:$G$23</definedName>
    <definedName name="_xlnm.Print_Area" localSheetId="20">Shipping!$B$2:$O$25</definedName>
    <definedName name="_xlnm.Print_Area" localSheetId="41">'Shipping Swe'!$B$2:$O$25</definedName>
    <definedName name="_xlnm.Print_Area" localSheetId="25">'Wealth Management'!$B$2:$J$24</definedName>
    <definedName name="_xlnm.Print_Area" localSheetId="43">'Wholesale Other Swe'!$B$2:$O$31</definedName>
    <definedName name="_xlnm.Print_Area" localSheetId="22">'Wholesalebanking other'!$B$2:$O$23</definedName>
    <definedName name="Privatebanking" localSheetId="29">'AWM Other'!$A$1:$J$16</definedName>
    <definedName name="Privatebanking" localSheetId="0">'[2]Private Banking'!$A$1:$AB$53</definedName>
    <definedName name="Privatebanking">'Wealth Management'!$A$1:$J$26</definedName>
    <definedName name="q" localSheetId="26" hidden="1">{"5 * utfall + budget",#N/A,FALSE,"T-0298";"5 * bolag",#N/A,FALSE,"T-0298";"Unibank, utfall alla",#N/A,FALSE,"T-0298";#N/A,#N/A,FALSE,"Koncernskulder";#N/A,#N/A,FALSE,"Koncernfakturering"}</definedName>
    <definedName name="q" localSheetId="24" hidden="1">{"5 * utfall + budget",#N/A,FALSE,"T-0298";"5 * bolag",#N/A,FALSE,"T-0298";"Unibank, utfall alla",#N/A,FALSE,"T-0298";#N/A,#N/A,FALSE,"Koncernskulder";#N/A,#N/A,FALSE,"Koncernfakturering"}</definedName>
    <definedName name="q" localSheetId="12" hidden="1">{"5 * utfall + budget",#N/A,FALSE,"T-0298";"5 * bolag",#N/A,FALSE,"T-0298";"Unibank, utfall alla",#N/A,FALSE,"T-0298";#N/A,#N/A,FALSE,"Koncernskulder";#N/A,#N/A,FALSE,"Koncernfakturering"}</definedName>
    <definedName name="q" localSheetId="15" hidden="1">{"5 * utfall + budget",#N/A,FALSE,"T-0298";"5 * bolag",#N/A,FALSE,"T-0298";"Unibank, utfall alla",#N/A,FALSE,"T-0298";#N/A,#N/A,FALSE,"Koncernskulder";#N/A,#N/A,FALSE,"Koncernfakturering"}</definedName>
    <definedName name="q" localSheetId="16" hidden="1">{"5 * utfall + budget",#N/A,FALSE,"T-0298";"5 * bolag",#N/A,FALSE,"T-0298";"Unibank, utfall alla",#N/A,FALSE,"T-0298";#N/A,#N/A,FALSE,"Koncernskulder";#N/A,#N/A,FALSE,"Koncernfakturering"}</definedName>
    <definedName name="q" localSheetId="40" hidden="1">{"5 * utfall + budget",#N/A,FALSE,"T-0298";"5 * bolag",#N/A,FALSE,"T-0298";"Unibank, utfall alla",#N/A,FALSE,"T-0298";#N/A,#N/A,FALSE,"Koncernskulder";#N/A,#N/A,FALSE,"Koncernfakturering"}</definedName>
    <definedName name="q" localSheetId="14" hidden="1">{"5 * utfall + budget",#N/A,FALSE,"T-0298";"5 * bolag",#N/A,FALSE,"T-0298";"Unibank, utfall alla",#N/A,FALSE,"T-0298";#N/A,#N/A,FALSE,"Koncernskulder";#N/A,#N/A,FALSE,"Koncernfakturering"}</definedName>
    <definedName name="q" localSheetId="19" hidden="1">{"5 * utfall + budget",#N/A,FALSE,"T-0298";"5 * bolag",#N/A,FALSE,"T-0298";"Unibank, utfall alla",#N/A,FALSE,"T-0298";#N/A,#N/A,FALSE,"Koncernskulder";#N/A,#N/A,FALSE,"Koncernfakturering"}</definedName>
    <definedName name="q" localSheetId="5" hidden="1">{"5 * utfall + budget",#N/A,FALSE,"T-0298";"5 * bolag",#N/A,FALSE,"T-0298";"Unibank, utfall alla",#N/A,FALSE,"T-0298";#N/A,#N/A,FALSE,"Koncernskulder";#N/A,#N/A,FALSE,"Koncernfakturering"}</definedName>
    <definedName name="q" localSheetId="31" hidden="1">{"5 * utfall + budget",#N/A,FALSE,"T-0298";"5 * bolag",#N/A,FALSE,"T-0298";"Unibank, utfall alla",#N/A,FALSE,"T-0298";#N/A,#N/A,FALSE,"Koncernskulder";#N/A,#N/A,FALSE,"Koncernfakturering"}</definedName>
    <definedName name="q" localSheetId="6" hidden="1">{"5 * utfall + budget",#N/A,FALSE,"T-0298";"5 * bolag",#N/A,FALSE,"T-0298";"Unibank, utfall alla",#N/A,FALSE,"T-0298";#N/A,#N/A,FALSE,"Koncernskulder";#N/A,#N/A,FALSE,"Koncernfakturering"}</definedName>
    <definedName name="q" localSheetId="32" hidden="1">{"5 * utfall + budget",#N/A,FALSE,"T-0298";"5 * bolag",#N/A,FALSE,"T-0298";"Unibank, utfall alla",#N/A,FALSE,"T-0298";#N/A,#N/A,FALSE,"Koncernskulder";#N/A,#N/A,FALSE,"Koncernfakturering"}</definedName>
    <definedName name="q" localSheetId="7" hidden="1">{"5 * utfall + budget",#N/A,FALSE,"T-0298";"5 * bolag",#N/A,FALSE,"T-0298";"Unibank, utfall alla",#N/A,FALSE,"T-0298";#N/A,#N/A,FALSE,"Koncernskulder";#N/A,#N/A,FALSE,"Koncernfakturering"}</definedName>
    <definedName name="q" localSheetId="33" hidden="1">{"5 * utfall + budget",#N/A,FALSE,"T-0298";"5 * bolag",#N/A,FALSE,"T-0298";"Unibank, utfall alla",#N/A,FALSE,"T-0298";#N/A,#N/A,FALSE,"Koncernskulder";#N/A,#N/A,FALSE,"Koncernfakturering"}</definedName>
    <definedName name="q" localSheetId="8" hidden="1">{"5 * utfall + budget",#N/A,FALSE,"T-0298";"5 * bolag",#N/A,FALSE,"T-0298";"Unibank, utfall alla",#N/A,FALSE,"T-0298";#N/A,#N/A,FALSE,"Koncernskulder";#N/A,#N/A,FALSE,"Koncernfakturering"}</definedName>
    <definedName name="q" localSheetId="34" hidden="1">{"5 * utfall + budget",#N/A,FALSE,"T-0298";"5 * bolag",#N/A,FALSE,"T-0298";"Unibank, utfall alla",#N/A,FALSE,"T-0298";#N/A,#N/A,FALSE,"Koncernskulder";#N/A,#N/A,FALSE,"Koncernfakturering"}</definedName>
    <definedName name="q" localSheetId="3" hidden="1">{"5 * utfall + budget",#N/A,FALSE,"T-0298";"5 * bolag",#N/A,FALSE,"T-0298";"Unibank, utfall alla",#N/A,FALSE,"T-0298";#N/A,#N/A,FALSE,"Koncernskulder";#N/A,#N/A,FALSE,"Koncernfakturering"}</definedName>
    <definedName name="q" localSheetId="0" hidden="1">{"5 * utfall + budget",#N/A,FALSE,"T-0298";"5 * bolag",#N/A,FALSE,"T-0298";"Unibank, utfall alla",#N/A,FALSE,"T-0298";#N/A,#N/A,FALSE,"Koncernskulder";#N/A,#N/A,FALSE,"Koncernfakturering"}</definedName>
    <definedName name="q" localSheetId="20" hidden="1">{"5 * utfall + budget",#N/A,FALSE,"T-0298";"5 * bolag",#N/A,FALSE,"T-0298";"Unibank, utfall alla",#N/A,FALSE,"T-0298";#N/A,#N/A,FALSE,"Koncernskulder";#N/A,#N/A,FALSE,"Koncernfakturering"}</definedName>
    <definedName name="q" localSheetId="41" hidden="1">{"5 * utfall + budget",#N/A,FALSE,"T-0298";"5 * bolag",#N/A,FALSE,"T-0298";"Unibank, utfall alla",#N/A,FALSE,"T-0298";#N/A,#N/A,FALSE,"Koncernskulder";#N/A,#N/A,FALSE,"Koncernfakturering"}</definedName>
    <definedName name="q" hidden="1">{"5 * utfall + budget",#N/A,FALSE,"T-0298";"5 * bolag",#N/A,FALSE,"T-0298";"Unibank, utfall alla",#N/A,FALSE,"T-0298";#N/A,#N/A,FALSE,"Koncernskulder";#N/A,#N/A,FALSE,"Koncernfakturering"}</definedName>
    <definedName name="qe" localSheetId="40" hidden="1">{"5 * utfall + budget",#N/A,FALSE,"T-0298";"5 * bolag",#N/A,FALSE,"T-0298";"Unibank, utfall alla",#N/A,FALSE,"T-0298";#N/A,#N/A,FALSE,"Koncernskulder";#N/A,#N/A,FALSE,"Koncernfakturering"}</definedName>
    <definedName name="qe" localSheetId="19" hidden="1">{"5 * utfall + budget",#N/A,FALSE,"T-0298";"5 * bolag",#N/A,FALSE,"T-0298";"Unibank, utfall alla",#N/A,FALSE,"T-0298";#N/A,#N/A,FALSE,"Koncernskulder";#N/A,#N/A,FALSE,"Koncernfakturering"}</definedName>
    <definedName name="qe" localSheetId="0" hidden="1">{"5 * utfall + budget",#N/A,FALSE,"T-0298";"5 * bolag",#N/A,FALSE,"T-0298";"Unibank, utfall alla",#N/A,FALSE,"T-0298";#N/A,#N/A,FALSE,"Koncernskulder";#N/A,#N/A,FALSE,"Koncernfakturering"}</definedName>
    <definedName name="qe" localSheetId="20" hidden="1">{"5 * utfall + budget",#N/A,FALSE,"T-0298";"5 * bolag",#N/A,FALSE,"T-0298";"Unibank, utfall alla",#N/A,FALSE,"T-0298";#N/A,#N/A,FALSE,"Koncernskulder";#N/A,#N/A,FALSE,"Koncernfakturering"}</definedName>
    <definedName name="qe" localSheetId="41" hidden="1">{"5 * utfall + budget",#N/A,FALSE,"T-0298";"5 * bolag",#N/A,FALSE,"T-0298";"Unibank, utfall alla",#N/A,FALSE,"T-0298";#N/A,#N/A,FALSE,"Koncernskulder";#N/A,#N/A,FALSE,"Koncernfakturering"}</definedName>
    <definedName name="qe" hidden="1">{"5 * utfall + budget",#N/A,FALSE,"T-0298";"5 * bolag",#N/A,FALSE,"T-0298";"Unibank, utfall alla",#N/A,FALSE,"T-0298";#N/A,#N/A,FALSE,"Koncernskulder";#N/A,#N/A,FALSE,"Koncernfakturering"}</definedName>
    <definedName name="RBother" localSheetId="36">'PeB Other Swe'!$A$1:$O$26</definedName>
    <definedName name="RBother2" localSheetId="0">'[2]Retail banking Other'!$A$1:$O$50</definedName>
    <definedName name="RBother2">'PeB Other'!$A$1:$O$51</definedName>
    <definedName name="segments" localSheetId="0">'[2]Customer segments Group'!$A$1:$P$47</definedName>
    <definedName name="segments">#REF!</definedName>
    <definedName name="sg" localSheetId="40" hidden="1">{"5 * utfall + budget",#N/A,FALSE,"T-0298";"5 * bolag",#N/A,FALSE,"T-0298";"Unibank, utfall alla",#N/A,FALSE,"T-0298";#N/A,#N/A,FALSE,"Koncernskulder";#N/A,#N/A,FALSE,"Koncernfakturering"}</definedName>
    <definedName name="sg" localSheetId="19" hidden="1">{"5 * utfall + budget",#N/A,FALSE,"T-0298";"5 * bolag",#N/A,FALSE,"T-0298";"Unibank, utfall alla",#N/A,FALSE,"T-0298";#N/A,#N/A,FALSE,"Koncernskulder";#N/A,#N/A,FALSE,"Koncernfakturering"}</definedName>
    <definedName name="sg" localSheetId="0" hidden="1">{"5 * utfall + budget",#N/A,FALSE,"T-0298";"5 * bolag",#N/A,FALSE,"T-0298";"Unibank, utfall alla",#N/A,FALSE,"T-0298";#N/A,#N/A,FALSE,"Koncernskulder";#N/A,#N/A,FALSE,"Koncernfakturering"}</definedName>
    <definedName name="sg" localSheetId="20" hidden="1">{"5 * utfall + budget",#N/A,FALSE,"T-0298";"5 * bolag",#N/A,FALSE,"T-0298";"Unibank, utfall alla",#N/A,FALSE,"T-0298";#N/A,#N/A,FALSE,"Koncernskulder";#N/A,#N/A,FALSE,"Koncernfakturering"}</definedName>
    <definedName name="sg" localSheetId="41" hidden="1">{"5 * utfall + budget",#N/A,FALSE,"T-0298";"5 * bolag",#N/A,FALSE,"T-0298";"Unibank, utfall alla",#N/A,FALSE,"T-0298";#N/A,#N/A,FALSE,"Koncernskulder";#N/A,#N/A,FALSE,"Koncernfakturering"}</definedName>
    <definedName name="sg" hidden="1">{"5 * utfall + budget",#N/A,FALSE,"T-0298";"5 * bolag",#N/A,FALSE,"T-0298";"Unibank, utfall alla",#N/A,FALSE,"T-0298";#N/A,#N/A,FALSE,"Koncernskulder";#N/A,#N/A,FALSE,"Koncernfakturering"}</definedName>
    <definedName name="Shipping" localSheetId="0">[2]Shipping!$A$1:$O$53</definedName>
    <definedName name="Shipping">Shipping!$A$1:$O$54</definedName>
    <definedName name="SOSI">Shipping!$A$1:$N$54</definedName>
    <definedName name="start">#REF!</definedName>
    <definedName name="stop">#REF!</definedName>
    <definedName name="tfp" localSheetId="26" hidden="1">{"5 * utfall + budget",#N/A,FALSE,"T-0298";"5 * bolag",#N/A,FALSE,"T-0298";"Unibank, utfall alla",#N/A,FALSE,"T-0298";#N/A,#N/A,FALSE,"Koncernskulder";#N/A,#N/A,FALSE,"Koncernfakturering"}</definedName>
    <definedName name="tfp" localSheetId="24" hidden="1">{"5 * utfall + budget",#N/A,FALSE,"T-0298";"5 * bolag",#N/A,FALSE,"T-0298";"Unibank, utfall alla",#N/A,FALSE,"T-0298";#N/A,#N/A,FALSE,"Koncernskulder";#N/A,#N/A,FALSE,"Koncernfakturering"}</definedName>
    <definedName name="tfp" localSheetId="12" hidden="1">{"5 * utfall + budget",#N/A,FALSE,"T-0298";"5 * bolag",#N/A,FALSE,"T-0298";"Unibank, utfall alla",#N/A,FALSE,"T-0298";#N/A,#N/A,FALSE,"Koncernskulder";#N/A,#N/A,FALSE,"Koncernfakturering"}</definedName>
    <definedName name="tfp" localSheetId="15" hidden="1">{"5 * utfall + budget",#N/A,FALSE,"T-0298";"5 * bolag",#N/A,FALSE,"T-0298";"Unibank, utfall alla",#N/A,FALSE,"T-0298";#N/A,#N/A,FALSE,"Koncernskulder";#N/A,#N/A,FALSE,"Koncernfakturering"}</definedName>
    <definedName name="tfp" localSheetId="16" hidden="1">{"5 * utfall + budget",#N/A,FALSE,"T-0298";"5 * bolag",#N/A,FALSE,"T-0298";"Unibank, utfall alla",#N/A,FALSE,"T-0298";#N/A,#N/A,FALSE,"Koncernskulder";#N/A,#N/A,FALSE,"Koncernfakturering"}</definedName>
    <definedName name="tfp" localSheetId="40" hidden="1">{"5 * utfall + budget",#N/A,FALSE,"T-0298";"5 * bolag",#N/A,FALSE,"T-0298";"Unibank, utfall alla",#N/A,FALSE,"T-0298";#N/A,#N/A,FALSE,"Koncernskulder";#N/A,#N/A,FALSE,"Koncernfakturering"}</definedName>
    <definedName name="tfp" localSheetId="14" hidden="1">{"5 * utfall + budget",#N/A,FALSE,"T-0298";"5 * bolag",#N/A,FALSE,"T-0298";"Unibank, utfall alla",#N/A,FALSE,"T-0298";#N/A,#N/A,FALSE,"Koncernskulder";#N/A,#N/A,FALSE,"Koncernfakturering"}</definedName>
    <definedName name="tfp" localSheetId="19" hidden="1">{"5 * utfall + budget",#N/A,FALSE,"T-0298";"5 * bolag",#N/A,FALSE,"T-0298";"Unibank, utfall alla",#N/A,FALSE,"T-0298";#N/A,#N/A,FALSE,"Koncernskulder";#N/A,#N/A,FALSE,"Koncernfakturering"}</definedName>
    <definedName name="tfp" localSheetId="5" hidden="1">{"5 * utfall + budget",#N/A,FALSE,"T-0298";"5 * bolag",#N/A,FALSE,"T-0298";"Unibank, utfall alla",#N/A,FALSE,"T-0298";#N/A,#N/A,FALSE,"Koncernskulder";#N/A,#N/A,FALSE,"Koncernfakturering"}</definedName>
    <definedName name="tfp" localSheetId="31" hidden="1">{"5 * utfall + budget",#N/A,FALSE,"T-0298";"5 * bolag",#N/A,FALSE,"T-0298";"Unibank, utfall alla",#N/A,FALSE,"T-0298";#N/A,#N/A,FALSE,"Koncernskulder";#N/A,#N/A,FALSE,"Koncernfakturering"}</definedName>
    <definedName name="tfp" localSheetId="6" hidden="1">{"5 * utfall + budget",#N/A,FALSE,"T-0298";"5 * bolag",#N/A,FALSE,"T-0298";"Unibank, utfall alla",#N/A,FALSE,"T-0298";#N/A,#N/A,FALSE,"Koncernskulder";#N/A,#N/A,FALSE,"Koncernfakturering"}</definedName>
    <definedName name="tfp" localSheetId="32" hidden="1">{"5 * utfall + budget",#N/A,FALSE,"T-0298";"5 * bolag",#N/A,FALSE,"T-0298";"Unibank, utfall alla",#N/A,FALSE,"T-0298";#N/A,#N/A,FALSE,"Koncernskulder";#N/A,#N/A,FALSE,"Koncernfakturering"}</definedName>
    <definedName name="tfp" localSheetId="7" hidden="1">{"5 * utfall + budget",#N/A,FALSE,"T-0298";"5 * bolag",#N/A,FALSE,"T-0298";"Unibank, utfall alla",#N/A,FALSE,"T-0298";#N/A,#N/A,FALSE,"Koncernskulder";#N/A,#N/A,FALSE,"Koncernfakturering"}</definedName>
    <definedName name="tfp" localSheetId="33" hidden="1">{"5 * utfall + budget",#N/A,FALSE,"T-0298";"5 * bolag",#N/A,FALSE,"T-0298";"Unibank, utfall alla",#N/A,FALSE,"T-0298";#N/A,#N/A,FALSE,"Koncernskulder";#N/A,#N/A,FALSE,"Koncernfakturering"}</definedName>
    <definedName name="tfp" localSheetId="8" hidden="1">{"5 * utfall + budget",#N/A,FALSE,"T-0298";"5 * bolag",#N/A,FALSE,"T-0298";"Unibank, utfall alla",#N/A,FALSE,"T-0298";#N/A,#N/A,FALSE,"Koncernskulder";#N/A,#N/A,FALSE,"Koncernfakturering"}</definedName>
    <definedName name="tfp" localSheetId="34" hidden="1">{"5 * utfall + budget",#N/A,FALSE,"T-0298";"5 * bolag",#N/A,FALSE,"T-0298";"Unibank, utfall alla",#N/A,FALSE,"T-0298";#N/A,#N/A,FALSE,"Koncernskulder";#N/A,#N/A,FALSE,"Koncernfakturering"}</definedName>
    <definedName name="tfp" localSheetId="3" hidden="1">{"5 * utfall + budget",#N/A,FALSE,"T-0298";"5 * bolag",#N/A,FALSE,"T-0298";"Unibank, utfall alla",#N/A,FALSE,"T-0298";#N/A,#N/A,FALSE,"Koncernskulder";#N/A,#N/A,FALSE,"Koncernfakturering"}</definedName>
    <definedName name="tfp" localSheetId="0" hidden="1">{"5 * utfall + budget",#N/A,FALSE,"T-0298";"5 * bolag",#N/A,FALSE,"T-0298";"Unibank, utfall alla",#N/A,FALSE,"T-0298";#N/A,#N/A,FALSE,"Koncernskulder";#N/A,#N/A,FALSE,"Koncernfakturering"}</definedName>
    <definedName name="tfp" localSheetId="20" hidden="1">{"5 * utfall + budget",#N/A,FALSE,"T-0298";"5 * bolag",#N/A,FALSE,"T-0298";"Unibank, utfall alla",#N/A,FALSE,"T-0298";#N/A,#N/A,FALSE,"Koncernskulder";#N/A,#N/A,FALSE,"Koncernfakturering"}</definedName>
    <definedName name="tfp" localSheetId="41" hidden="1">{"5 * utfall + budget",#N/A,FALSE,"T-0298";"5 * bolag",#N/A,FALSE,"T-0298";"Unibank, utfall alla",#N/A,FALSE,"T-0298";#N/A,#N/A,FALSE,"Koncernskulder";#N/A,#N/A,FALSE,"Koncernfakturering"}</definedName>
    <definedName name="tfp" hidden="1">{"5 * utfall + budget",#N/A,FALSE,"T-0298";"5 * bolag",#N/A,FALSE,"T-0298";"Unibank, utfall alla",#N/A,FALSE,"T-0298";#N/A,#N/A,FALSE,"Koncernskulder";#N/A,#N/A,FALSE,"Koncernfakturering"}</definedName>
    <definedName name="Tpl">#REF!</definedName>
    <definedName name="Wealth" localSheetId="0">'[2]Wealth Management'!$A$1:$T$54</definedName>
    <definedName name="Wealth">'AWM Total'!$A$1:$J$26</definedName>
    <definedName name="Wealthother" localSheetId="0">'[2]Wealth Other'!$A$1:$Q$54</definedName>
    <definedName name="Wealthother">'AWM Other'!$A$1:$J$16</definedName>
    <definedName name="Wholsalebanking" localSheetId="0">'[2]Wholesale banking'!$A$1:$Q$30</definedName>
    <definedName name="Wholsalebanking">'LC&amp;I Total'!$A$1:$J$25</definedName>
    <definedName name="wrn.Bransch." localSheetId="0" hidden="1">{"Sammanst",#N/A,TRUE,"951231";"Sid4",#N/A,TRUE,"4.Slutlig";"Sid2",#N/A,TRUE,"2.Värden";"Sid3",#N/A,TRUE,"3.Justering";"Sid1",#N/A,TRUE,"1.Utgångsläge"}</definedName>
    <definedName name="wrn.Bransch." hidden="1">{"Sammanst",#N/A,TRUE,"951231";"Sid4",#N/A,TRUE,"4.Slutlig";"Sid2",#N/A,TRUE,"2.Värden";"Sid3",#N/A,TRUE,"3.Justering";"Sid1",#N/A,TRUE,"1.Utgångsläge"}</definedName>
    <definedName name="wrn.Månadsrapport._.T." localSheetId="26" hidden="1">{"5 * utfall + budget",#N/A,FALSE,"T-0298";"5 * bolag",#N/A,FALSE,"T-0298";"Unibank, utfall alla",#N/A,FALSE,"T-0298";#N/A,#N/A,FALSE,"Koncernskulder";#N/A,#N/A,FALSE,"Koncernfakturering"}</definedName>
    <definedName name="wrn.Månadsrapport._.T." localSheetId="24" hidden="1">{"5 * utfall + budget",#N/A,FALSE,"T-0298";"5 * bolag",#N/A,FALSE,"T-0298";"Unibank, utfall alla",#N/A,FALSE,"T-0298";#N/A,#N/A,FALSE,"Koncernskulder";#N/A,#N/A,FALSE,"Koncernfakturering"}</definedName>
    <definedName name="wrn.Månadsrapport._.T." localSheetId="12" hidden="1">{"5 * utfall + budget",#N/A,FALSE,"T-0298";"5 * bolag",#N/A,FALSE,"T-0298";"Unibank, utfall alla",#N/A,FALSE,"T-0298";#N/A,#N/A,FALSE,"Koncernskulder";#N/A,#N/A,FALSE,"Koncernfakturering"}</definedName>
    <definedName name="wrn.Månadsrapport._.T." localSheetId="15" hidden="1">{"5 * utfall + budget",#N/A,FALSE,"T-0298";"5 * bolag",#N/A,FALSE,"T-0298";"Unibank, utfall alla",#N/A,FALSE,"T-0298";#N/A,#N/A,FALSE,"Koncernskulder";#N/A,#N/A,FALSE,"Koncernfakturering"}</definedName>
    <definedName name="wrn.Månadsrapport._.T." localSheetId="16" hidden="1">{"5 * utfall + budget",#N/A,FALSE,"T-0298";"5 * bolag",#N/A,FALSE,"T-0298";"Unibank, utfall alla",#N/A,FALSE,"T-0298";#N/A,#N/A,FALSE,"Koncernskulder";#N/A,#N/A,FALSE,"Koncernfakturering"}</definedName>
    <definedName name="wrn.Månadsrapport._.T." localSheetId="40" hidden="1">{"5 * utfall + budget",#N/A,FALSE,"T-0298";"5 * bolag",#N/A,FALSE,"T-0298";"Unibank, utfall alla",#N/A,FALSE,"T-0298";#N/A,#N/A,FALSE,"Koncernskulder";#N/A,#N/A,FALSE,"Koncernfakturering"}</definedName>
    <definedName name="wrn.Månadsrapport._.T." localSheetId="14" hidden="1">{"5 * utfall + budget",#N/A,FALSE,"T-0298";"5 * bolag",#N/A,FALSE,"T-0298";"Unibank, utfall alla",#N/A,FALSE,"T-0298";#N/A,#N/A,FALSE,"Koncernskulder";#N/A,#N/A,FALSE,"Koncernfakturering"}</definedName>
    <definedName name="wrn.Månadsrapport._.T." localSheetId="19" hidden="1">{"5 * utfall + budget",#N/A,FALSE,"T-0298";"5 * bolag",#N/A,FALSE,"T-0298";"Unibank, utfall alla",#N/A,FALSE,"T-0298";#N/A,#N/A,FALSE,"Koncernskulder";#N/A,#N/A,FALSE,"Koncernfakturering"}</definedName>
    <definedName name="wrn.Månadsrapport._.T." localSheetId="5" hidden="1">{"5 * utfall + budget",#N/A,FALSE,"T-0298";"5 * bolag",#N/A,FALSE,"T-0298";"Unibank, utfall alla",#N/A,FALSE,"T-0298";#N/A,#N/A,FALSE,"Koncernskulder";#N/A,#N/A,FALSE,"Koncernfakturering"}</definedName>
    <definedName name="wrn.Månadsrapport._.T." localSheetId="31" hidden="1">{"5 * utfall + budget",#N/A,FALSE,"T-0298";"5 * bolag",#N/A,FALSE,"T-0298";"Unibank, utfall alla",#N/A,FALSE,"T-0298";#N/A,#N/A,FALSE,"Koncernskulder";#N/A,#N/A,FALSE,"Koncernfakturering"}</definedName>
    <definedName name="wrn.Månadsrapport._.T." localSheetId="6" hidden="1">{"5 * utfall + budget",#N/A,FALSE,"T-0298";"5 * bolag",#N/A,FALSE,"T-0298";"Unibank, utfall alla",#N/A,FALSE,"T-0298";#N/A,#N/A,FALSE,"Koncernskulder";#N/A,#N/A,FALSE,"Koncernfakturering"}</definedName>
    <definedName name="wrn.Månadsrapport._.T." localSheetId="32" hidden="1">{"5 * utfall + budget",#N/A,FALSE,"T-0298";"5 * bolag",#N/A,FALSE,"T-0298";"Unibank, utfall alla",#N/A,FALSE,"T-0298";#N/A,#N/A,FALSE,"Koncernskulder";#N/A,#N/A,FALSE,"Koncernfakturering"}</definedName>
    <definedName name="wrn.Månadsrapport._.T." localSheetId="7" hidden="1">{"5 * utfall + budget",#N/A,FALSE,"T-0298";"5 * bolag",#N/A,FALSE,"T-0298";"Unibank, utfall alla",#N/A,FALSE,"T-0298";#N/A,#N/A,FALSE,"Koncernskulder";#N/A,#N/A,FALSE,"Koncernfakturering"}</definedName>
    <definedName name="wrn.Månadsrapport._.T." localSheetId="33" hidden="1">{"5 * utfall + budget",#N/A,FALSE,"T-0298";"5 * bolag",#N/A,FALSE,"T-0298";"Unibank, utfall alla",#N/A,FALSE,"T-0298";#N/A,#N/A,FALSE,"Koncernskulder";#N/A,#N/A,FALSE,"Koncernfakturering"}</definedName>
    <definedName name="wrn.Månadsrapport._.T." localSheetId="8" hidden="1">{"5 * utfall + budget",#N/A,FALSE,"T-0298";"5 * bolag",#N/A,FALSE,"T-0298";"Unibank, utfall alla",#N/A,FALSE,"T-0298";#N/A,#N/A,FALSE,"Koncernskulder";#N/A,#N/A,FALSE,"Koncernfakturering"}</definedName>
    <definedName name="wrn.Månadsrapport._.T." localSheetId="34" hidden="1">{"5 * utfall + budget",#N/A,FALSE,"T-0298";"5 * bolag",#N/A,FALSE,"T-0298";"Unibank, utfall alla",#N/A,FALSE,"T-0298";#N/A,#N/A,FALSE,"Koncernskulder";#N/A,#N/A,FALSE,"Koncernfakturering"}</definedName>
    <definedName name="wrn.Månadsrapport._.T." localSheetId="3" hidden="1">{"5 * utfall + budget",#N/A,FALSE,"T-0298";"5 * bolag",#N/A,FALSE,"T-0298";"Unibank, utfall alla",#N/A,FALSE,"T-0298";#N/A,#N/A,FALSE,"Koncernskulder";#N/A,#N/A,FALSE,"Koncernfakturering"}</definedName>
    <definedName name="wrn.Månadsrapport._.T." localSheetId="0" hidden="1">{"5 * utfall + budget",#N/A,FALSE,"T-0298";"5 * bolag",#N/A,FALSE,"T-0298";"Unibank, utfall alla",#N/A,FALSE,"T-0298";#N/A,#N/A,FALSE,"Koncernskulder";#N/A,#N/A,FALSE,"Koncernfakturering"}</definedName>
    <definedName name="wrn.Månadsrapport._.T." localSheetId="20" hidden="1">{"5 * utfall + budget",#N/A,FALSE,"T-0298";"5 * bolag",#N/A,FALSE,"T-0298";"Unibank, utfall alla",#N/A,FALSE,"T-0298";#N/A,#N/A,FALSE,"Koncernskulder";#N/A,#N/A,FALSE,"Koncernfakturering"}</definedName>
    <definedName name="wrn.Månadsrapport._.T." localSheetId="41" hidden="1">{"5 * utfall + budget",#N/A,FALSE,"T-0298";"5 * bolag",#N/A,FALSE,"T-0298";"Unibank, utfall alla",#N/A,FALSE,"T-0298";#N/A,#N/A,FALSE,"Koncernskulder";#N/A,#N/A,FALSE,"Koncernfakturering"}</definedName>
    <definedName name="wrn.Månadsrapport._.T." hidden="1">{"5 * utfall + budget",#N/A,FALSE,"T-0298";"5 * bolag",#N/A,FALSE,"T-0298";"Unibank, utfall alla",#N/A,FALSE,"T-0298";#N/A,#N/A,FALSE,"Koncernskulder";#N/A,#N/A,FALSE,"Koncernfakturering"}</definedName>
    <definedName name="wrn.udskriv." localSheetId="26" hidden="1">{#N/A,#N/A,TRUE,"Forside";#N/A,#N/A,TRUE,"Contents";#N/A,#N/A,TRUE,"Opera. income stat.";#N/A,#N/A,TRUE,"Business area ";#N/A,#N/A,TRUE,"Statutory income statem."}</definedName>
    <definedName name="wrn.udskriv." localSheetId="24" hidden="1">{#N/A,#N/A,TRUE,"Forside";#N/A,#N/A,TRUE,"Contents";#N/A,#N/A,TRUE,"Opera. income stat.";#N/A,#N/A,TRUE,"Business area ";#N/A,#N/A,TRUE,"Statutory income statem."}</definedName>
    <definedName name="wrn.udskriv." localSheetId="12" hidden="1">{#N/A,#N/A,TRUE,"Forside";#N/A,#N/A,TRUE,"Contents";#N/A,#N/A,TRUE,"Opera. income stat.";#N/A,#N/A,TRUE,"Business area ";#N/A,#N/A,TRUE,"Statutory income statem."}</definedName>
    <definedName name="wrn.udskriv." localSheetId="15" hidden="1">{#N/A,#N/A,TRUE,"Forside";#N/A,#N/A,TRUE,"Contents";#N/A,#N/A,TRUE,"Opera. income stat.";#N/A,#N/A,TRUE,"Business area ";#N/A,#N/A,TRUE,"Statutory income statem."}</definedName>
    <definedName name="wrn.udskriv." localSheetId="16" hidden="1">{#N/A,#N/A,TRUE,"Forside";#N/A,#N/A,TRUE,"Contents";#N/A,#N/A,TRUE,"Opera. income stat.";#N/A,#N/A,TRUE,"Business area ";#N/A,#N/A,TRUE,"Statutory income statem."}</definedName>
    <definedName name="wrn.udskriv." localSheetId="40" hidden="1">{#N/A,#N/A,TRUE,"Forside";#N/A,#N/A,TRUE,"Contents";#N/A,#N/A,TRUE,"Opera. income stat.";#N/A,#N/A,TRUE,"Business area ";#N/A,#N/A,TRUE,"Statutory income statem."}</definedName>
    <definedName name="wrn.udskriv." localSheetId="14" hidden="1">{#N/A,#N/A,TRUE,"Forside";#N/A,#N/A,TRUE,"Contents";#N/A,#N/A,TRUE,"Opera. income stat.";#N/A,#N/A,TRUE,"Business area ";#N/A,#N/A,TRUE,"Statutory income statem."}</definedName>
    <definedName name="wrn.udskriv." localSheetId="19" hidden="1">{#N/A,#N/A,TRUE,"Forside";#N/A,#N/A,TRUE,"Contents";#N/A,#N/A,TRUE,"Opera. income stat.";#N/A,#N/A,TRUE,"Business area ";#N/A,#N/A,TRUE,"Statutory income statem."}</definedName>
    <definedName name="wrn.udskriv." localSheetId="5" hidden="1">{#N/A,#N/A,TRUE,"Forside";#N/A,#N/A,TRUE,"Contents";#N/A,#N/A,TRUE,"Opera. income stat.";#N/A,#N/A,TRUE,"Business area ";#N/A,#N/A,TRUE,"Statutory income statem."}</definedName>
    <definedName name="wrn.udskriv." localSheetId="31" hidden="1">{#N/A,#N/A,TRUE,"Forside";#N/A,#N/A,TRUE,"Contents";#N/A,#N/A,TRUE,"Opera. income stat.";#N/A,#N/A,TRUE,"Business area ";#N/A,#N/A,TRUE,"Statutory income statem."}</definedName>
    <definedName name="wrn.udskriv." localSheetId="6" hidden="1">{#N/A,#N/A,TRUE,"Forside";#N/A,#N/A,TRUE,"Contents";#N/A,#N/A,TRUE,"Opera. income stat.";#N/A,#N/A,TRUE,"Business area ";#N/A,#N/A,TRUE,"Statutory income statem."}</definedName>
    <definedName name="wrn.udskriv." localSheetId="32" hidden="1">{#N/A,#N/A,TRUE,"Forside";#N/A,#N/A,TRUE,"Contents";#N/A,#N/A,TRUE,"Opera. income stat.";#N/A,#N/A,TRUE,"Business area ";#N/A,#N/A,TRUE,"Statutory income statem."}</definedName>
    <definedName name="wrn.udskriv." localSheetId="7" hidden="1">{#N/A,#N/A,TRUE,"Forside";#N/A,#N/A,TRUE,"Contents";#N/A,#N/A,TRUE,"Opera. income stat.";#N/A,#N/A,TRUE,"Business area ";#N/A,#N/A,TRUE,"Statutory income statem."}</definedName>
    <definedName name="wrn.udskriv." localSheetId="33" hidden="1">{#N/A,#N/A,TRUE,"Forside";#N/A,#N/A,TRUE,"Contents";#N/A,#N/A,TRUE,"Opera. income stat.";#N/A,#N/A,TRUE,"Business area ";#N/A,#N/A,TRUE,"Statutory income statem."}</definedName>
    <definedName name="wrn.udskriv." localSheetId="8" hidden="1">{#N/A,#N/A,TRUE,"Forside";#N/A,#N/A,TRUE,"Contents";#N/A,#N/A,TRUE,"Opera. income stat.";#N/A,#N/A,TRUE,"Business area ";#N/A,#N/A,TRUE,"Statutory income statem."}</definedName>
    <definedName name="wrn.udskriv." localSheetId="34" hidden="1">{#N/A,#N/A,TRUE,"Forside";#N/A,#N/A,TRUE,"Contents";#N/A,#N/A,TRUE,"Opera. income stat.";#N/A,#N/A,TRUE,"Business area ";#N/A,#N/A,TRUE,"Statutory income statem."}</definedName>
    <definedName name="wrn.udskriv." localSheetId="3" hidden="1">{#N/A,#N/A,TRUE,"Forside";#N/A,#N/A,TRUE,"Contents";#N/A,#N/A,TRUE,"Opera. income stat.";#N/A,#N/A,TRUE,"Business area ";#N/A,#N/A,TRUE,"Statutory income statem."}</definedName>
    <definedName name="wrn.udskriv." localSheetId="0" hidden="1">{#N/A,#N/A,TRUE,"Forside";#N/A,#N/A,TRUE,"Contents";#N/A,#N/A,TRUE,"Opera. income stat.";#N/A,#N/A,TRUE,"Business area ";#N/A,#N/A,TRUE,"Statutory income statem."}</definedName>
    <definedName name="wrn.udskriv." localSheetId="20" hidden="1">{#N/A,#N/A,TRUE,"Forside";#N/A,#N/A,TRUE,"Contents";#N/A,#N/A,TRUE,"Opera. income stat.";#N/A,#N/A,TRUE,"Business area ";#N/A,#N/A,TRUE,"Statutory income statem."}</definedName>
    <definedName name="wrn.udskriv." localSheetId="41" hidden="1">{#N/A,#N/A,TRUE,"Forside";#N/A,#N/A,TRUE,"Contents";#N/A,#N/A,TRUE,"Opera. income stat.";#N/A,#N/A,TRUE,"Business area ";#N/A,#N/A,TRUE,"Statutory income statem."}</definedName>
    <definedName name="wrn.udskriv." hidden="1">{#N/A,#N/A,TRUE,"Forside";#N/A,#N/A,TRUE,"Contents";#N/A,#N/A,TRUE,"Opera. income stat.";#N/A,#N/A,TRUE,"Business area ";#N/A,#N/A,TRUE,"Statutory income statem."}</definedName>
    <definedName name="xx" localSheetId="40" hidden="1">{#N/A,#N/A,TRUE,"Forside";#N/A,#N/A,TRUE,"Contents";#N/A,#N/A,TRUE,"Opera. income stat.";#N/A,#N/A,TRUE,"Business area ";#N/A,#N/A,TRUE,"Statutory income statem."}</definedName>
    <definedName name="xx" localSheetId="19" hidden="1">{#N/A,#N/A,TRUE,"Forside";#N/A,#N/A,TRUE,"Contents";#N/A,#N/A,TRUE,"Opera. income stat.";#N/A,#N/A,TRUE,"Business area ";#N/A,#N/A,TRUE,"Statutory income statem."}</definedName>
    <definedName name="xx" localSheetId="0" hidden="1">{#N/A,#N/A,TRUE,"Forside";#N/A,#N/A,TRUE,"Contents";#N/A,#N/A,TRUE,"Opera. income stat.";#N/A,#N/A,TRUE,"Business area ";#N/A,#N/A,TRUE,"Statutory income statem."}</definedName>
    <definedName name="xx" localSheetId="20" hidden="1">{#N/A,#N/A,TRUE,"Forside";#N/A,#N/A,TRUE,"Contents";#N/A,#N/A,TRUE,"Opera. income stat.";#N/A,#N/A,TRUE,"Business area ";#N/A,#N/A,TRUE,"Statutory income statem."}</definedName>
    <definedName name="xx" localSheetId="41" hidden="1">{#N/A,#N/A,TRUE,"Forside";#N/A,#N/A,TRUE,"Contents";#N/A,#N/A,TRUE,"Opera. income stat.";#N/A,#N/A,TRUE,"Business area ";#N/A,#N/A,TRUE,"Statutory income statem."}</definedName>
    <definedName name="xx" hidden="1">{#N/A,#N/A,TRUE,"Forside";#N/A,#N/A,TRUE,"Contents";#N/A,#N/A,TRUE,"Opera. income stat.";#N/A,#N/A,TRUE,"Business area ";#N/A,#N/A,TRUE,"Statutory income statem."}</definedName>
    <definedName name="xxx" localSheetId="40" hidden="1">{"5 * utfall + budget",#N/A,FALSE,"T-0298";"5 * bolag",#N/A,FALSE,"T-0298";"Unibank, utfall alla",#N/A,FALSE,"T-0298";#N/A,#N/A,FALSE,"Koncernskulder";#N/A,#N/A,FALSE,"Koncernfakturering"}</definedName>
    <definedName name="xxx" localSheetId="19" hidden="1">{"5 * utfall + budget",#N/A,FALSE,"T-0298";"5 * bolag",#N/A,FALSE,"T-0298";"Unibank, utfall alla",#N/A,FALSE,"T-0298";#N/A,#N/A,FALSE,"Koncernskulder";#N/A,#N/A,FALSE,"Koncernfakturering"}</definedName>
    <definedName name="xxx" localSheetId="0" hidden="1">{"5 * utfall + budget",#N/A,FALSE,"T-0298";"5 * bolag",#N/A,FALSE,"T-0298";"Unibank, utfall alla",#N/A,FALSE,"T-0298";#N/A,#N/A,FALSE,"Koncernskulder";#N/A,#N/A,FALSE,"Koncernfakturering"}</definedName>
    <definedName name="xxx" localSheetId="20" hidden="1">{"5 * utfall + budget",#N/A,FALSE,"T-0298";"5 * bolag",#N/A,FALSE,"T-0298";"Unibank, utfall alla",#N/A,FALSE,"T-0298";#N/A,#N/A,FALSE,"Koncernskulder";#N/A,#N/A,FALSE,"Koncernfakturering"}</definedName>
    <definedName name="xxx" localSheetId="41" hidden="1">{"5 * utfall + budget",#N/A,FALSE,"T-0298";"5 * bolag",#N/A,FALSE,"T-0298";"Unibank, utfall alla",#N/A,FALSE,"T-0298";#N/A,#N/A,FALSE,"Koncernskulder";#N/A,#N/A,FALSE,"Koncernfakturering"}</definedName>
    <definedName name="xxx" hidden="1">{"5 * utfall + budget",#N/A,FALSE,"T-0298";"5 * bolag",#N/A,FALSE,"T-0298";"Unibank, utfall alla",#N/A,FALSE,"T-0298";#N/A,#N/A,FALSE,"Koncernskulder";#N/A,#N/A,FALSE,"Koncernfakturering"}</definedName>
    <definedName name="xxxx" localSheetId="40" hidden="1">{#N/A,#N/A,TRUE,"Forside";#N/A,#N/A,TRUE,"Contents";#N/A,#N/A,TRUE,"Opera. income stat.";#N/A,#N/A,TRUE,"Business area ";#N/A,#N/A,TRUE,"Statutory income statem."}</definedName>
    <definedName name="xxxx" localSheetId="19" hidden="1">{#N/A,#N/A,TRUE,"Forside";#N/A,#N/A,TRUE,"Contents";#N/A,#N/A,TRUE,"Opera. income stat.";#N/A,#N/A,TRUE,"Business area ";#N/A,#N/A,TRUE,"Statutory income statem."}</definedName>
    <definedName name="xxxx" localSheetId="0" hidden="1">{#N/A,#N/A,TRUE,"Forside";#N/A,#N/A,TRUE,"Contents";#N/A,#N/A,TRUE,"Opera. income stat.";#N/A,#N/A,TRUE,"Business area ";#N/A,#N/A,TRUE,"Statutory income statem."}</definedName>
    <definedName name="xxxx" localSheetId="20" hidden="1">{#N/A,#N/A,TRUE,"Forside";#N/A,#N/A,TRUE,"Contents";#N/A,#N/A,TRUE,"Opera. income stat.";#N/A,#N/A,TRUE,"Business area ";#N/A,#N/A,TRUE,"Statutory income statem."}</definedName>
    <definedName name="xxxx" localSheetId="41" hidden="1">{#N/A,#N/A,TRUE,"Forside";#N/A,#N/A,TRUE,"Contents";#N/A,#N/A,TRUE,"Opera. income stat.";#N/A,#N/A,TRUE,"Business area ";#N/A,#N/A,TRUE,"Statutory income statem."}</definedName>
    <definedName name="xxxx" hidden="1">{#N/A,#N/A,TRUE,"Forside";#N/A,#N/A,TRUE,"Contents";#N/A,#N/A,TRUE,"Opera. income stat.";#N/A,#N/A,TRUE,"Business area ";#N/A,#N/A,TRUE,"Statutory income statem."}</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20" i="680" l="1"/>
  <c r="I20" i="680"/>
  <c r="H20" i="680"/>
  <c r="G20" i="680"/>
  <c r="F20" i="680"/>
  <c r="E20" i="680"/>
  <c r="D20" i="680"/>
  <c r="X72" i="663" l="1"/>
  <c r="X58" i="664"/>
  <c r="C35" i="663"/>
  <c r="D35" i="663"/>
  <c r="E35" i="663"/>
  <c r="F35" i="663"/>
  <c r="G35" i="663"/>
  <c r="H35" i="663"/>
  <c r="I35" i="663"/>
  <c r="J35" i="663"/>
  <c r="O35" i="663"/>
  <c r="P35" i="663"/>
  <c r="K8" i="664" l="1"/>
  <c r="L8" i="664"/>
  <c r="Q8" i="664"/>
  <c r="Q7" i="664"/>
  <c r="L7" i="664"/>
  <c r="K7" i="664"/>
  <c r="W16" i="664" l="1"/>
  <c r="W14" i="664"/>
  <c r="W13" i="664"/>
  <c r="W12" i="664"/>
  <c r="W9" i="664"/>
  <c r="W8" i="664"/>
  <c r="W7" i="664"/>
  <c r="W6" i="664"/>
  <c r="W5" i="664"/>
  <c r="T15" i="632"/>
  <c r="T13" i="632"/>
  <c r="T12" i="632"/>
  <c r="T11" i="632"/>
  <c r="T8" i="632"/>
  <c r="T7" i="632"/>
  <c r="T6" i="632"/>
  <c r="T5" i="632"/>
  <c r="T4" i="632"/>
  <c r="W16" i="65"/>
  <c r="W14" i="65"/>
  <c r="W13" i="65"/>
  <c r="W12" i="65"/>
  <c r="W9" i="65"/>
  <c r="W7" i="65"/>
  <c r="W6" i="65"/>
  <c r="W5" i="65"/>
  <c r="W16" i="64"/>
  <c r="W13" i="64"/>
  <c r="W12" i="64"/>
  <c r="W9" i="64"/>
  <c r="W6" i="64"/>
  <c r="W5" i="64"/>
  <c r="T5" i="66"/>
  <c r="T6" i="66"/>
  <c r="T7" i="66"/>
  <c r="T8" i="66"/>
  <c r="T11" i="66"/>
  <c r="T12" i="66"/>
  <c r="T13" i="66"/>
  <c r="T14" i="66"/>
  <c r="T15" i="66"/>
  <c r="T4" i="66"/>
  <c r="T5" i="63"/>
  <c r="T6" i="63"/>
  <c r="T7" i="63"/>
  <c r="T8" i="63"/>
  <c r="T11" i="63"/>
  <c r="T12" i="63"/>
  <c r="T13" i="63"/>
  <c r="T14" i="63"/>
  <c r="T15" i="63"/>
  <c r="T4" i="63"/>
  <c r="W6" i="663"/>
  <c r="W7" i="663"/>
  <c r="W8" i="663"/>
  <c r="W9" i="663"/>
  <c r="W12" i="663"/>
  <c r="W13" i="663"/>
  <c r="W14" i="663"/>
  <c r="W15" i="663"/>
  <c r="W16" i="663"/>
  <c r="W5" i="663"/>
  <c r="U4" i="66" l="1"/>
  <c r="W15" i="664" l="1"/>
  <c r="T16" i="632" l="1"/>
  <c r="T14" i="632"/>
  <c r="T21" i="65"/>
  <c r="W15" i="65"/>
  <c r="K16" i="64"/>
  <c r="T16" i="64" s="1"/>
  <c r="W15" i="64"/>
  <c r="Q6" i="63"/>
  <c r="U4" i="63" l="1"/>
  <c r="V14" i="664" l="1"/>
  <c r="T17" i="632" l="1"/>
  <c r="AR19" i="578" l="1"/>
  <c r="AQ19" i="578"/>
  <c r="AP19" i="578"/>
  <c r="AO19" i="578"/>
  <c r="AN19" i="578"/>
  <c r="AM19" i="578"/>
  <c r="AL19" i="578"/>
  <c r="AK19" i="578"/>
  <c r="AJ19" i="578"/>
  <c r="AI19" i="578"/>
  <c r="AH19" i="578"/>
  <c r="AG19" i="578"/>
  <c r="AF19" i="578"/>
  <c r="A3" i="578"/>
  <c r="B3" i="578" s="1"/>
  <c r="C1" i="578"/>
  <c r="D1" i="578" s="1"/>
  <c r="E1" i="578" s="1"/>
  <c r="F1" i="578" s="1"/>
  <c r="G1" i="578" s="1"/>
  <c r="H1" i="578" s="1"/>
  <c r="I1" i="578" s="1"/>
  <c r="J1" i="578" s="1"/>
  <c r="K1" i="578" s="1"/>
  <c r="L1" i="578" s="1"/>
  <c r="M1" i="578" s="1"/>
  <c r="N1" i="578" s="1"/>
  <c r="O1" i="578" s="1"/>
  <c r="AU23" i="579"/>
  <c r="AT23" i="579"/>
  <c r="AS23" i="579"/>
  <c r="AR23" i="579"/>
  <c r="AQ23" i="579"/>
  <c r="AP23" i="579"/>
  <c r="AO23" i="579"/>
  <c r="AN23" i="579"/>
  <c r="AM23" i="579"/>
  <c r="AL23" i="579"/>
  <c r="AK23" i="579"/>
  <c r="AJ23" i="579"/>
  <c r="AI23" i="579"/>
  <c r="AU19" i="579"/>
  <c r="AR19" i="579"/>
  <c r="AQ19" i="579"/>
  <c r="AU18" i="579"/>
  <c r="AR18" i="579"/>
  <c r="AQ18" i="579"/>
  <c r="AU17" i="579"/>
  <c r="AR17" i="579"/>
  <c r="AQ17" i="579"/>
  <c r="AG4" i="579"/>
  <c r="AF4" i="579"/>
  <c r="AE4" i="579"/>
  <c r="A4" i="579"/>
  <c r="B4" i="579" s="1"/>
  <c r="C1" i="579"/>
  <c r="D1" i="579" s="1"/>
  <c r="E1" i="579" s="1"/>
  <c r="F1" i="579" s="1"/>
  <c r="G1" i="579" s="1"/>
  <c r="H1" i="579" s="1"/>
  <c r="I1" i="579" s="1"/>
  <c r="J1" i="579" s="1"/>
  <c r="K1" i="579" s="1"/>
  <c r="L1" i="579" s="1"/>
  <c r="M1" i="579" s="1"/>
  <c r="N1" i="579" s="1"/>
  <c r="O1" i="579" s="1"/>
  <c r="P1" i="579" s="1"/>
  <c r="Q1" i="579" s="1"/>
  <c r="AR22" i="576"/>
  <c r="AQ22" i="576"/>
  <c r="AP22" i="576"/>
  <c r="AO22" i="576"/>
  <c r="AN22" i="576"/>
  <c r="AM22" i="576"/>
  <c r="AL22" i="576"/>
  <c r="AK22" i="576"/>
  <c r="AJ22" i="576"/>
  <c r="AI22" i="576"/>
  <c r="AH22" i="576"/>
  <c r="AG22" i="576"/>
  <c r="AF22" i="576"/>
  <c r="AR18" i="576"/>
  <c r="AO18" i="576"/>
  <c r="AN18" i="576"/>
  <c r="AR17" i="576"/>
  <c r="AO17" i="576"/>
  <c r="AN17" i="576"/>
  <c r="AR16" i="576"/>
  <c r="AO16" i="576"/>
  <c r="AN16" i="576"/>
  <c r="A3" i="576"/>
  <c r="B3" i="576" s="1"/>
  <c r="C1" i="576"/>
  <c r="D1" i="576" s="1"/>
  <c r="E1" i="576" s="1"/>
  <c r="F1" i="576" s="1"/>
  <c r="G1" i="576" s="1"/>
  <c r="H1" i="576" s="1"/>
  <c r="I1" i="576" s="1"/>
  <c r="J1" i="576" s="1"/>
  <c r="K1" i="576" s="1"/>
  <c r="L1" i="576" s="1"/>
  <c r="M1" i="576" s="1"/>
  <c r="N1" i="576" s="1"/>
  <c r="O1" i="576" s="1"/>
  <c r="AR22" i="575"/>
  <c r="AQ22" i="575"/>
  <c r="AP22" i="575"/>
  <c r="AO22" i="575"/>
  <c r="AN22" i="575"/>
  <c r="AM22" i="575"/>
  <c r="AL22" i="575"/>
  <c r="AK22" i="575"/>
  <c r="AJ22" i="575"/>
  <c r="AI22" i="575"/>
  <c r="AH22" i="575"/>
  <c r="AG22" i="575"/>
  <c r="AF22" i="575"/>
  <c r="AR18" i="575"/>
  <c r="AO18" i="575"/>
  <c r="AN18" i="575"/>
  <c r="AR17" i="575"/>
  <c r="AO17" i="575"/>
  <c r="AN17" i="575"/>
  <c r="AR16" i="575"/>
  <c r="AO16" i="575"/>
  <c r="AN16" i="575"/>
  <c r="A3" i="575"/>
  <c r="B3" i="575" s="1"/>
  <c r="C1" i="575"/>
  <c r="D1" i="575" s="1"/>
  <c r="E1" i="575" s="1"/>
  <c r="F1" i="575" s="1"/>
  <c r="G1" i="575" s="1"/>
  <c r="H1" i="575" s="1"/>
  <c r="I1" i="575" s="1"/>
  <c r="J1" i="575" s="1"/>
  <c r="K1" i="575" s="1"/>
  <c r="L1" i="575" s="1"/>
  <c r="M1" i="575" s="1"/>
  <c r="N1" i="575" s="1"/>
  <c r="O1" i="575" s="1"/>
  <c r="A31" i="662"/>
  <c r="BA23" i="662"/>
  <c r="AZ23" i="662"/>
  <c r="AY23" i="662"/>
  <c r="AX23" i="662"/>
  <c r="AW23" i="662"/>
  <c r="AV23" i="662"/>
  <c r="AU23" i="662"/>
  <c r="AT23" i="662"/>
  <c r="AS23" i="662"/>
  <c r="AR23" i="662"/>
  <c r="AQ23" i="662"/>
  <c r="AP23" i="662"/>
  <c r="AO23" i="662"/>
  <c r="AN23" i="662"/>
  <c r="AM23" i="662"/>
  <c r="AL23" i="662"/>
  <c r="AW22" i="662"/>
  <c r="AV22" i="662"/>
  <c r="AW21" i="662"/>
  <c r="AV21" i="662"/>
  <c r="AW20" i="662"/>
  <c r="AV20" i="662"/>
  <c r="BA19" i="662"/>
  <c r="AZ19" i="662"/>
  <c r="AW19" i="662"/>
  <c r="AV19" i="662"/>
  <c r="AU19" i="662"/>
  <c r="AT19" i="662"/>
  <c r="BA18" i="662"/>
  <c r="AZ18" i="662"/>
  <c r="AW18" i="662"/>
  <c r="AV18" i="662"/>
  <c r="AU18" i="662"/>
  <c r="AT18" i="662"/>
  <c r="BA17" i="662"/>
  <c r="AZ17" i="662"/>
  <c r="AW17" i="662"/>
  <c r="AV17" i="662"/>
  <c r="AU17" i="662"/>
  <c r="AT17" i="662"/>
  <c r="AJ4" i="662"/>
  <c r="AI4" i="662"/>
  <c r="AH4" i="662"/>
  <c r="AG4" i="662"/>
  <c r="A4" i="662"/>
  <c r="B4" i="662" s="1"/>
  <c r="C1" i="662"/>
  <c r="D1" i="662" s="1"/>
  <c r="E1" i="662" s="1"/>
  <c r="F1" i="662" s="1"/>
  <c r="G1" i="662" s="1"/>
  <c r="H1" i="662" s="1"/>
  <c r="I1" i="662" s="1"/>
  <c r="J1" i="662" s="1"/>
  <c r="K1" i="662" s="1"/>
  <c r="L1" i="662" s="1"/>
  <c r="M1" i="662" s="1"/>
  <c r="N1" i="662" s="1"/>
  <c r="O1" i="662" s="1"/>
  <c r="P1" i="662" s="1"/>
  <c r="Q1" i="662" s="1"/>
  <c r="R1" i="662" s="1"/>
  <c r="A31" i="661"/>
  <c r="BA23" i="661"/>
  <c r="AZ23" i="661"/>
  <c r="AY23" i="661"/>
  <c r="AX23" i="661"/>
  <c r="AW23" i="661"/>
  <c r="AV23" i="661"/>
  <c r="AU23" i="661"/>
  <c r="AT23" i="661"/>
  <c r="AS23" i="661"/>
  <c r="AR23" i="661"/>
  <c r="AQ23" i="661"/>
  <c r="AP23" i="661"/>
  <c r="AO23" i="661"/>
  <c r="AN23" i="661"/>
  <c r="AM23" i="661"/>
  <c r="AL23" i="661"/>
  <c r="BA19" i="661"/>
  <c r="AZ19" i="661"/>
  <c r="AW19" i="661"/>
  <c r="AV19" i="661"/>
  <c r="AU19" i="661"/>
  <c r="AT19" i="661"/>
  <c r="BA18" i="661"/>
  <c r="AZ18" i="661"/>
  <c r="AW18" i="661"/>
  <c r="AV18" i="661"/>
  <c r="AU18" i="661"/>
  <c r="AT18" i="661"/>
  <c r="BA17" i="661"/>
  <c r="AZ17" i="661"/>
  <c r="AW17" i="661"/>
  <c r="AV17" i="661"/>
  <c r="AU17" i="661"/>
  <c r="AT17" i="661"/>
  <c r="AJ4" i="661"/>
  <c r="AI4" i="661"/>
  <c r="AH4" i="661"/>
  <c r="AG4" i="661"/>
  <c r="A4" i="661"/>
  <c r="B4" i="661" s="1"/>
  <c r="C1" i="661"/>
  <c r="D1" i="661" s="1"/>
  <c r="E1" i="661" s="1"/>
  <c r="F1" i="661" s="1"/>
  <c r="G1" i="661" s="1"/>
  <c r="H1" i="661" s="1"/>
  <c r="I1" i="661" s="1"/>
  <c r="J1" i="661" s="1"/>
  <c r="K1" i="661" s="1"/>
  <c r="L1" i="661" s="1"/>
  <c r="M1" i="661" s="1"/>
  <c r="N1" i="661" s="1"/>
  <c r="O1" i="661" s="1"/>
  <c r="P1" i="661" s="1"/>
  <c r="Q1" i="661" s="1"/>
  <c r="R1" i="661" s="1"/>
  <c r="A31" i="660"/>
  <c r="BA23" i="660"/>
  <c r="AZ23" i="660"/>
  <c r="AY23" i="660"/>
  <c r="AX23" i="660"/>
  <c r="AW23" i="660"/>
  <c r="AV23" i="660"/>
  <c r="AU23" i="660"/>
  <c r="AT23" i="660"/>
  <c r="AS23" i="660"/>
  <c r="AR23" i="660"/>
  <c r="AQ23" i="660"/>
  <c r="AP23" i="660"/>
  <c r="AO23" i="660"/>
  <c r="AN23" i="660"/>
  <c r="AM23" i="660"/>
  <c r="AL23" i="660"/>
  <c r="BA19" i="660"/>
  <c r="AZ19" i="660"/>
  <c r="AW19" i="660"/>
  <c r="AV19" i="660"/>
  <c r="AU19" i="660"/>
  <c r="AT19" i="660"/>
  <c r="BA18" i="660"/>
  <c r="AZ18" i="660"/>
  <c r="AW18" i="660"/>
  <c r="AV18" i="660"/>
  <c r="AU18" i="660"/>
  <c r="AT18" i="660"/>
  <c r="BA17" i="660"/>
  <c r="AZ17" i="660"/>
  <c r="AW17" i="660"/>
  <c r="AV17" i="660"/>
  <c r="AU17" i="660"/>
  <c r="AT17" i="660"/>
  <c r="AJ4" i="660"/>
  <c r="AI4" i="660"/>
  <c r="AH4" i="660"/>
  <c r="AG4" i="660"/>
  <c r="A4" i="660"/>
  <c r="B4" i="660" s="1"/>
  <c r="C1" i="660"/>
  <c r="D1" i="660" s="1"/>
  <c r="E1" i="660" s="1"/>
  <c r="F1" i="660" s="1"/>
  <c r="G1" i="660" s="1"/>
  <c r="H1" i="660" s="1"/>
  <c r="I1" i="660" s="1"/>
  <c r="J1" i="660" s="1"/>
  <c r="K1" i="660" s="1"/>
  <c r="L1" i="660" s="1"/>
  <c r="M1" i="660" s="1"/>
  <c r="N1" i="660" s="1"/>
  <c r="O1" i="660" s="1"/>
  <c r="P1" i="660" s="1"/>
  <c r="Q1" i="660" s="1"/>
  <c r="R1" i="660" s="1"/>
  <c r="L18" i="635"/>
  <c r="K18" i="635"/>
  <c r="A3" i="635"/>
  <c r="B3" i="635" s="1"/>
  <c r="C1" i="635"/>
  <c r="D1" i="635" s="1"/>
  <c r="E1" i="635" s="1"/>
  <c r="F1" i="635" s="1"/>
  <c r="G1" i="635" s="1"/>
  <c r="H1" i="635" s="1"/>
  <c r="I1" i="635" s="1"/>
  <c r="J1" i="635" s="1"/>
  <c r="K1" i="635" s="1"/>
  <c r="L1" i="635" s="1"/>
  <c r="M1" i="635" s="1"/>
  <c r="N1" i="635" s="1"/>
  <c r="O1" i="635" s="1"/>
  <c r="AS22" i="573"/>
  <c r="AR22" i="573"/>
  <c r="AQ22" i="573"/>
  <c r="AP22" i="573"/>
  <c r="AO22" i="573"/>
  <c r="AN22" i="573"/>
  <c r="AM22" i="573"/>
  <c r="AL22" i="573"/>
  <c r="AK22" i="573"/>
  <c r="AJ22" i="573"/>
  <c r="AI22" i="573"/>
  <c r="AH22" i="573"/>
  <c r="AG22" i="573"/>
  <c r="AS18" i="573"/>
  <c r="AP18" i="573"/>
  <c r="AO18" i="573"/>
  <c r="AS17" i="573"/>
  <c r="AP17" i="573"/>
  <c r="AO17" i="573"/>
  <c r="AS16" i="573"/>
  <c r="AP16" i="573"/>
  <c r="AO16" i="573"/>
  <c r="A3" i="573"/>
  <c r="B3" i="573" s="1"/>
  <c r="C1" i="573"/>
  <c r="D1" i="573" s="1"/>
  <c r="E1" i="573" s="1"/>
  <c r="F1" i="573" s="1"/>
  <c r="G1" i="573" s="1"/>
  <c r="H1" i="573" s="1"/>
  <c r="I1" i="573" s="1"/>
  <c r="J1" i="573" s="1"/>
  <c r="K1" i="573" s="1"/>
  <c r="L1" i="573" s="1"/>
  <c r="M1" i="573" s="1"/>
  <c r="N1" i="573" s="1"/>
  <c r="O1" i="573" s="1"/>
  <c r="A31" i="571"/>
  <c r="BA23" i="571"/>
  <c r="AZ23" i="571"/>
  <c r="AY23" i="571"/>
  <c r="AX23" i="571"/>
  <c r="AW23" i="571"/>
  <c r="AV23" i="571"/>
  <c r="AU23" i="571"/>
  <c r="AT23" i="571"/>
  <c r="AS23" i="571"/>
  <c r="AR23" i="571"/>
  <c r="AQ23" i="571"/>
  <c r="AP23" i="571"/>
  <c r="AO23" i="571"/>
  <c r="AN23" i="571"/>
  <c r="AM23" i="571"/>
  <c r="AL23" i="571"/>
  <c r="BA19" i="571"/>
  <c r="AZ19" i="571"/>
  <c r="AW19" i="571"/>
  <c r="AV19" i="571"/>
  <c r="AU19" i="571"/>
  <c r="AT19" i="571"/>
  <c r="BA18" i="571"/>
  <c r="AZ18" i="571"/>
  <c r="AW18" i="571"/>
  <c r="AV18" i="571"/>
  <c r="AU18" i="571"/>
  <c r="AT18" i="571"/>
  <c r="BA17" i="571"/>
  <c r="AZ17" i="571"/>
  <c r="AW17" i="571"/>
  <c r="AV17" i="571"/>
  <c r="AU17" i="571"/>
  <c r="AT17" i="571"/>
  <c r="AJ4" i="571"/>
  <c r="AI4" i="571"/>
  <c r="A4" i="571"/>
  <c r="B4" i="571" s="1"/>
  <c r="C1" i="571"/>
  <c r="D1" i="571" s="1"/>
  <c r="E1" i="571" s="1"/>
  <c r="F1" i="571" s="1"/>
  <c r="G1" i="571" s="1"/>
  <c r="H1" i="571" s="1"/>
  <c r="I1" i="571" s="1"/>
  <c r="J1" i="571" s="1"/>
  <c r="K1" i="571" s="1"/>
  <c r="L1" i="571" s="1"/>
  <c r="M1" i="571" s="1"/>
  <c r="N1" i="571" s="1"/>
  <c r="O1" i="571" s="1"/>
  <c r="P1" i="571" s="1"/>
  <c r="Q1" i="571" s="1"/>
  <c r="R1" i="571" s="1"/>
  <c r="A32" i="570"/>
  <c r="BA23" i="570"/>
  <c r="AZ23" i="570"/>
  <c r="AY23" i="570"/>
  <c r="AX23" i="570"/>
  <c r="AW23" i="570"/>
  <c r="AV23" i="570"/>
  <c r="AU23" i="570"/>
  <c r="AT23" i="570"/>
  <c r="AS23" i="570"/>
  <c r="AR23" i="570"/>
  <c r="AQ23" i="570"/>
  <c r="AP23" i="570"/>
  <c r="AO23" i="570"/>
  <c r="AN23" i="570"/>
  <c r="AM23" i="570"/>
  <c r="AL23" i="570"/>
  <c r="BA19" i="570"/>
  <c r="AZ19" i="570"/>
  <c r="AW19" i="570"/>
  <c r="AV19" i="570"/>
  <c r="AU19" i="570"/>
  <c r="AT19" i="570"/>
  <c r="BA18" i="570"/>
  <c r="AZ18" i="570"/>
  <c r="AW18" i="570"/>
  <c r="AV18" i="570"/>
  <c r="AU18" i="570"/>
  <c r="AT18" i="570"/>
  <c r="BA17" i="570"/>
  <c r="AZ17" i="570"/>
  <c r="AW17" i="570"/>
  <c r="AV17" i="570"/>
  <c r="AU17" i="570"/>
  <c r="AT17" i="570"/>
  <c r="AJ4" i="570"/>
  <c r="AI4" i="570"/>
  <c r="P4" i="570"/>
  <c r="AH4" i="570" s="1"/>
  <c r="O4" i="570"/>
  <c r="O4" i="571" s="1"/>
  <c r="AG4" i="571" s="1"/>
  <c r="A4" i="570"/>
  <c r="B4" i="570" s="1"/>
  <c r="R3" i="570"/>
  <c r="R3" i="571" s="1"/>
  <c r="Q3" i="570"/>
  <c r="Q3" i="571" s="1"/>
  <c r="C1" i="570"/>
  <c r="D1" i="570" s="1"/>
  <c r="E1" i="570" s="1"/>
  <c r="F1" i="570" s="1"/>
  <c r="G1" i="570" s="1"/>
  <c r="H1" i="570" s="1"/>
  <c r="I1" i="570" s="1"/>
  <c r="J1" i="570" s="1"/>
  <c r="K1" i="570" s="1"/>
  <c r="L1" i="570" s="1"/>
  <c r="M1" i="570" s="1"/>
  <c r="N1" i="570" s="1"/>
  <c r="O1" i="570" s="1"/>
  <c r="P1" i="570" s="1"/>
  <c r="Q1" i="570" s="1"/>
  <c r="R1" i="570" s="1"/>
  <c r="AR22" i="569"/>
  <c r="AQ22" i="569"/>
  <c r="AP22" i="569"/>
  <c r="AO22" i="569"/>
  <c r="AN22" i="569"/>
  <c r="AM22" i="569"/>
  <c r="AL22" i="569"/>
  <c r="AK22" i="569"/>
  <c r="AJ22" i="569"/>
  <c r="AI22" i="569"/>
  <c r="AH22" i="569"/>
  <c r="AG22" i="569"/>
  <c r="AF22" i="569"/>
  <c r="AR18" i="569"/>
  <c r="AO18" i="569"/>
  <c r="AN18" i="569"/>
  <c r="AR17" i="569"/>
  <c r="AO17" i="569"/>
  <c r="AN17" i="569"/>
  <c r="AR16" i="569"/>
  <c r="AO16" i="569"/>
  <c r="AN16" i="569"/>
  <c r="A3" i="569"/>
  <c r="B3" i="569" s="1"/>
  <c r="C1" i="569"/>
  <c r="D1" i="569" s="1"/>
  <c r="E1" i="569" s="1"/>
  <c r="F1" i="569" s="1"/>
  <c r="G1" i="569" s="1"/>
  <c r="H1" i="569" s="1"/>
  <c r="I1" i="569" s="1"/>
  <c r="J1" i="569" s="1"/>
  <c r="K1" i="569" s="1"/>
  <c r="L1" i="569" s="1"/>
  <c r="M1" i="569" s="1"/>
  <c r="N1" i="569" s="1"/>
  <c r="O1" i="569" s="1"/>
  <c r="AR22" i="568"/>
  <c r="AQ22" i="568"/>
  <c r="AP22" i="568"/>
  <c r="AO22" i="568"/>
  <c r="AN22" i="568"/>
  <c r="AM22" i="568"/>
  <c r="AL22" i="568"/>
  <c r="AK22" i="568"/>
  <c r="AJ22" i="568"/>
  <c r="AI22" i="568"/>
  <c r="AH22" i="568"/>
  <c r="AG22" i="568"/>
  <c r="AF22" i="568"/>
  <c r="AR18" i="568"/>
  <c r="AO18" i="568"/>
  <c r="AN18" i="568"/>
  <c r="AR17" i="568"/>
  <c r="AO17" i="568"/>
  <c r="AN17" i="568"/>
  <c r="AR16" i="568"/>
  <c r="AO16" i="568"/>
  <c r="AN16" i="568"/>
  <c r="O3" i="568"/>
  <c r="AD3" i="568" s="1"/>
  <c r="N3" i="568"/>
  <c r="N3" i="575" s="1"/>
  <c r="M3" i="568"/>
  <c r="M3" i="569" s="1"/>
  <c r="AB3" i="569" s="1"/>
  <c r="A3" i="568"/>
  <c r="B3" i="568" s="1"/>
  <c r="C1" i="568"/>
  <c r="D1" i="568" s="1"/>
  <c r="E1" i="568" s="1"/>
  <c r="F1" i="568" s="1"/>
  <c r="G1" i="568" s="1"/>
  <c r="H1" i="568" s="1"/>
  <c r="I1" i="568" s="1"/>
  <c r="J1" i="568" s="1"/>
  <c r="K1" i="568" s="1"/>
  <c r="L1" i="568" s="1"/>
  <c r="M1" i="568" s="1"/>
  <c r="N1" i="568" s="1"/>
  <c r="O1" i="568" s="1"/>
  <c r="AA70" i="521"/>
  <c r="Z70" i="521"/>
  <c r="Y70" i="521"/>
  <c r="X70" i="521"/>
  <c r="W70" i="521"/>
  <c r="V70" i="521"/>
  <c r="U70" i="521"/>
  <c r="AA69" i="521"/>
  <c r="Z69" i="521"/>
  <c r="Y69" i="521"/>
  <c r="X69" i="521"/>
  <c r="W69" i="521"/>
  <c r="V69" i="521"/>
  <c r="U69" i="521"/>
  <c r="AA68" i="521"/>
  <c r="Z68" i="521"/>
  <c r="Y68" i="521"/>
  <c r="X68" i="521"/>
  <c r="W68" i="521"/>
  <c r="V68" i="521"/>
  <c r="U68" i="521"/>
  <c r="AA67" i="521"/>
  <c r="Z67" i="521"/>
  <c r="Y67" i="521"/>
  <c r="X67" i="521"/>
  <c r="W67" i="521"/>
  <c r="V67" i="521"/>
  <c r="U67" i="521"/>
  <c r="AA66" i="521"/>
  <c r="Z66" i="521"/>
  <c r="Y66" i="521"/>
  <c r="X66" i="521"/>
  <c r="W66" i="521"/>
  <c r="V66" i="521"/>
  <c r="U66" i="521"/>
  <c r="AA65" i="521"/>
  <c r="Z65" i="521"/>
  <c r="Y65" i="521"/>
  <c r="X65" i="521"/>
  <c r="W65" i="521"/>
  <c r="V65" i="521"/>
  <c r="U65" i="521"/>
  <c r="AA64" i="521"/>
  <c r="Z64" i="521"/>
  <c r="Y64" i="521"/>
  <c r="X64" i="521"/>
  <c r="W64" i="521"/>
  <c r="V64" i="521"/>
  <c r="U64" i="521"/>
  <c r="AA63" i="521"/>
  <c r="Z63" i="521"/>
  <c r="Y63" i="521"/>
  <c r="X63" i="521"/>
  <c r="W63" i="521"/>
  <c r="V63" i="521"/>
  <c r="U63" i="521"/>
  <c r="AA62" i="521"/>
  <c r="Z62" i="521"/>
  <c r="Y62" i="521"/>
  <c r="X62" i="521"/>
  <c r="W62" i="521"/>
  <c r="V62" i="521"/>
  <c r="U62" i="521"/>
  <c r="AA61" i="521"/>
  <c r="Z61" i="521"/>
  <c r="Y61" i="521"/>
  <c r="X61" i="521"/>
  <c r="W61" i="521"/>
  <c r="V61" i="521"/>
  <c r="U61" i="521"/>
  <c r="AA60" i="521"/>
  <c r="Z60" i="521"/>
  <c r="Y60" i="521"/>
  <c r="X60" i="521"/>
  <c r="W60" i="521"/>
  <c r="V60" i="521"/>
  <c r="U60" i="521"/>
  <c r="AA59" i="521"/>
  <c r="Z59" i="521"/>
  <c r="Y59" i="521"/>
  <c r="X59" i="521"/>
  <c r="W59" i="521"/>
  <c r="V59" i="521"/>
  <c r="U59" i="521"/>
  <c r="AA58" i="521"/>
  <c r="Z58" i="521"/>
  <c r="Y58" i="521"/>
  <c r="X58" i="521"/>
  <c r="W58" i="521"/>
  <c r="V58" i="521"/>
  <c r="U58" i="521"/>
  <c r="AA57" i="521"/>
  <c r="Z57" i="521"/>
  <c r="Y57" i="521"/>
  <c r="X57" i="521"/>
  <c r="W57" i="521"/>
  <c r="V57" i="521"/>
  <c r="U57" i="521"/>
  <c r="AA56" i="521"/>
  <c r="Z56" i="521"/>
  <c r="Y56" i="521"/>
  <c r="X56" i="521"/>
  <c r="W56" i="521"/>
  <c r="V56" i="521"/>
  <c r="U56" i="521"/>
  <c r="AA55" i="521"/>
  <c r="Z55" i="521"/>
  <c r="Y55" i="521"/>
  <c r="X55" i="521"/>
  <c r="W55" i="521"/>
  <c r="V55" i="521"/>
  <c r="U55" i="521"/>
  <c r="AA54" i="521"/>
  <c r="Z54" i="521"/>
  <c r="Y54" i="521"/>
  <c r="X54" i="521"/>
  <c r="W54" i="521"/>
  <c r="V54" i="521"/>
  <c r="U54" i="521"/>
  <c r="AA53" i="521"/>
  <c r="Z53" i="521"/>
  <c r="Y53" i="521"/>
  <c r="X53" i="521"/>
  <c r="W53" i="521"/>
  <c r="V53" i="521"/>
  <c r="U53" i="521"/>
  <c r="N26" i="521"/>
  <c r="M26" i="521"/>
  <c r="J26" i="521"/>
  <c r="I26" i="521"/>
  <c r="H26" i="521"/>
  <c r="G26" i="521"/>
  <c r="F26" i="521"/>
  <c r="E26" i="521"/>
  <c r="D26" i="521"/>
  <c r="C26" i="521"/>
  <c r="AV21" i="521"/>
  <c r="AU21" i="521"/>
  <c r="AT21" i="521"/>
  <c r="AS21" i="521"/>
  <c r="AR21" i="521"/>
  <c r="AQ21" i="521"/>
  <c r="AP21" i="521"/>
  <c r="AO21" i="521"/>
  <c r="AN21" i="521"/>
  <c r="AM21" i="521"/>
  <c r="AL21" i="521"/>
  <c r="AK21" i="521"/>
  <c r="AJ21" i="521"/>
  <c r="U21" i="521"/>
  <c r="T21" i="521"/>
  <c r="S21" i="521"/>
  <c r="R21" i="521"/>
  <c r="Q21" i="521"/>
  <c r="AV20" i="521"/>
  <c r="AU20" i="521"/>
  <c r="AT20" i="521"/>
  <c r="AS20" i="521"/>
  <c r="AR20" i="521"/>
  <c r="AQ20" i="521"/>
  <c r="AP20" i="521"/>
  <c r="AO20" i="521"/>
  <c r="AN20" i="521"/>
  <c r="AM20" i="521"/>
  <c r="AL20" i="521"/>
  <c r="AK20" i="521"/>
  <c r="AJ20" i="521"/>
  <c r="U20" i="521"/>
  <c r="T20" i="521"/>
  <c r="S20" i="521"/>
  <c r="R20" i="521"/>
  <c r="Q20" i="521"/>
  <c r="AV19" i="521"/>
  <c r="AU19" i="521"/>
  <c r="AT19" i="521"/>
  <c r="AS19" i="521"/>
  <c r="AR19" i="521"/>
  <c r="AQ19" i="521"/>
  <c r="AP19" i="521"/>
  <c r="AO19" i="521"/>
  <c r="AN19" i="521"/>
  <c r="AM19" i="521"/>
  <c r="AL19" i="521"/>
  <c r="AK19" i="521"/>
  <c r="AJ19" i="521"/>
  <c r="AV18" i="521"/>
  <c r="AU18" i="521"/>
  <c r="AT18" i="521"/>
  <c r="AS18" i="521"/>
  <c r="AR18" i="521"/>
  <c r="AQ18" i="521"/>
  <c r="AP18" i="521"/>
  <c r="AO18" i="521"/>
  <c r="AN18" i="521"/>
  <c r="AM18" i="521"/>
  <c r="AL18" i="521"/>
  <c r="AK18" i="521"/>
  <c r="AJ18" i="521"/>
  <c r="U18" i="521"/>
  <c r="T18" i="521"/>
  <c r="S18" i="521"/>
  <c r="R18" i="521"/>
  <c r="Q18" i="521"/>
  <c r="AV17" i="521"/>
  <c r="AU17" i="521"/>
  <c r="AT17" i="521"/>
  <c r="AS17" i="521"/>
  <c r="AR17" i="521"/>
  <c r="AQ17" i="521"/>
  <c r="AP17" i="521"/>
  <c r="AO17" i="521"/>
  <c r="AN17" i="521"/>
  <c r="AM17" i="521"/>
  <c r="AL17" i="521"/>
  <c r="AK17" i="521"/>
  <c r="AJ17" i="521"/>
  <c r="U17" i="521"/>
  <c r="T17" i="521"/>
  <c r="S17" i="521"/>
  <c r="R17" i="521"/>
  <c r="Q17" i="521"/>
  <c r="AV16" i="521"/>
  <c r="AU16" i="521"/>
  <c r="AT16" i="521"/>
  <c r="AS16" i="521"/>
  <c r="AR16" i="521"/>
  <c r="AQ16" i="521"/>
  <c r="AP16" i="521"/>
  <c r="AO16" i="521"/>
  <c r="AN16" i="521"/>
  <c r="AM16" i="521"/>
  <c r="AL16" i="521"/>
  <c r="AK16" i="521"/>
  <c r="AJ16" i="521"/>
  <c r="U16" i="521"/>
  <c r="T16" i="521"/>
  <c r="S16" i="521"/>
  <c r="R16" i="521"/>
  <c r="Q16" i="521"/>
  <c r="AV15" i="521"/>
  <c r="AU15" i="521"/>
  <c r="AT15" i="521"/>
  <c r="AS15" i="521"/>
  <c r="AR15" i="521"/>
  <c r="AQ15" i="521"/>
  <c r="AP15" i="521"/>
  <c r="AO15" i="521"/>
  <c r="AN15" i="521"/>
  <c r="AM15" i="521"/>
  <c r="AL15" i="521"/>
  <c r="AK15" i="521"/>
  <c r="AJ15" i="521"/>
  <c r="U15" i="521"/>
  <c r="T15" i="521"/>
  <c r="R15" i="521"/>
  <c r="Q15" i="521"/>
  <c r="AV14" i="521"/>
  <c r="AU14" i="521"/>
  <c r="AT14" i="521"/>
  <c r="AS14" i="521"/>
  <c r="AR14" i="521"/>
  <c r="AQ14" i="521"/>
  <c r="AP14" i="521"/>
  <c r="AO14" i="521"/>
  <c r="AN14" i="521"/>
  <c r="AM14" i="521"/>
  <c r="AL14" i="521"/>
  <c r="AK14" i="521"/>
  <c r="AJ14" i="521"/>
  <c r="U14" i="521"/>
  <c r="T14" i="521"/>
  <c r="S14" i="521"/>
  <c r="R14" i="521"/>
  <c r="Q14" i="521"/>
  <c r="AV13" i="521"/>
  <c r="AU13" i="521"/>
  <c r="AT13" i="521"/>
  <c r="AS13" i="521"/>
  <c r="AR13" i="521"/>
  <c r="AQ13" i="521"/>
  <c r="AP13" i="521"/>
  <c r="AO13" i="521"/>
  <c r="AN13" i="521"/>
  <c r="AM13" i="521"/>
  <c r="AL13" i="521"/>
  <c r="AK13" i="521"/>
  <c r="AJ13" i="521"/>
  <c r="U13" i="521"/>
  <c r="T13" i="521"/>
  <c r="AV12" i="521"/>
  <c r="AU12" i="521"/>
  <c r="AT12" i="521"/>
  <c r="AS12" i="521"/>
  <c r="AR12" i="521"/>
  <c r="AQ12" i="521"/>
  <c r="AP12" i="521"/>
  <c r="AO12" i="521"/>
  <c r="AN12" i="521"/>
  <c r="AM12" i="521"/>
  <c r="AL12" i="521"/>
  <c r="AK12" i="521"/>
  <c r="AJ12" i="521"/>
  <c r="U12" i="521"/>
  <c r="T12" i="521"/>
  <c r="R12" i="521"/>
  <c r="Q12" i="521"/>
  <c r="AV11" i="521"/>
  <c r="AU11" i="521"/>
  <c r="AT11" i="521"/>
  <c r="AS11" i="521"/>
  <c r="AR11" i="521"/>
  <c r="AQ11" i="521"/>
  <c r="AP11" i="521"/>
  <c r="AO11" i="521"/>
  <c r="AN11" i="521"/>
  <c r="AM11" i="521"/>
  <c r="AL11" i="521"/>
  <c r="AK11" i="521"/>
  <c r="AJ11" i="521"/>
  <c r="U11" i="521"/>
  <c r="T11" i="521"/>
  <c r="S11" i="521"/>
  <c r="R11" i="521"/>
  <c r="Q11" i="521"/>
  <c r="AV10" i="521"/>
  <c r="AU10" i="521"/>
  <c r="AT10" i="521"/>
  <c r="AS10" i="521"/>
  <c r="AR10" i="521"/>
  <c r="AQ10" i="521"/>
  <c r="AP10" i="521"/>
  <c r="AO10" i="521"/>
  <c r="AN10" i="521"/>
  <c r="AM10" i="521"/>
  <c r="AL10" i="521"/>
  <c r="AK10" i="521"/>
  <c r="AJ10" i="521"/>
  <c r="U10" i="521"/>
  <c r="T10" i="521"/>
  <c r="S10" i="521"/>
  <c r="R10" i="521"/>
  <c r="Q10" i="521"/>
  <c r="AV9" i="521"/>
  <c r="AU9" i="521"/>
  <c r="AT9" i="521"/>
  <c r="AS9" i="521"/>
  <c r="AR9" i="521"/>
  <c r="AQ9" i="521"/>
  <c r="AP9" i="521"/>
  <c r="AO9" i="521"/>
  <c r="AN9" i="521"/>
  <c r="AM9" i="521"/>
  <c r="AL9" i="521"/>
  <c r="AK9" i="521"/>
  <c r="AJ9" i="521"/>
  <c r="U9" i="521"/>
  <c r="T9" i="521"/>
  <c r="S9" i="521"/>
  <c r="R9" i="521"/>
  <c r="Q9" i="521"/>
  <c r="AV8" i="521"/>
  <c r="AU8" i="521"/>
  <c r="AT8" i="521"/>
  <c r="AS8" i="521"/>
  <c r="AR8" i="521"/>
  <c r="AQ8" i="521"/>
  <c r="AP8" i="521"/>
  <c r="AO8" i="521"/>
  <c r="AN8" i="521"/>
  <c r="AM8" i="521"/>
  <c r="AL8" i="521"/>
  <c r="AK8" i="521"/>
  <c r="AJ8" i="521"/>
  <c r="U8" i="521"/>
  <c r="T8" i="521"/>
  <c r="S8" i="521"/>
  <c r="R8" i="521"/>
  <c r="Q8" i="521"/>
  <c r="AV7" i="521"/>
  <c r="AU7" i="521"/>
  <c r="AT7" i="521"/>
  <c r="AS7" i="521"/>
  <c r="AR7" i="521"/>
  <c r="AQ7" i="521"/>
  <c r="AP7" i="521"/>
  <c r="AO7" i="521"/>
  <c r="AN7" i="521"/>
  <c r="AM7" i="521"/>
  <c r="AL7" i="521"/>
  <c r="AK7" i="521"/>
  <c r="AJ7" i="521"/>
  <c r="U7" i="521"/>
  <c r="T7" i="521"/>
  <c r="AV6" i="521"/>
  <c r="AU6" i="521"/>
  <c r="AT6" i="521"/>
  <c r="AS6" i="521"/>
  <c r="AR6" i="521"/>
  <c r="AQ6" i="521"/>
  <c r="AP6" i="521"/>
  <c r="AO6" i="521"/>
  <c r="AN6" i="521"/>
  <c r="AM6" i="521"/>
  <c r="AL6" i="521"/>
  <c r="AK6" i="521"/>
  <c r="AJ6" i="521"/>
  <c r="U6" i="521"/>
  <c r="T6" i="521"/>
  <c r="S6" i="521"/>
  <c r="R6" i="521"/>
  <c r="Q6" i="521"/>
  <c r="AV5" i="521"/>
  <c r="AU5" i="521"/>
  <c r="AT5" i="521"/>
  <c r="AS5" i="521"/>
  <c r="AR5" i="521"/>
  <c r="AQ5" i="521"/>
  <c r="AP5" i="521"/>
  <c r="AO5" i="521"/>
  <c r="AN5" i="521"/>
  <c r="AM5" i="521"/>
  <c r="AL5" i="521"/>
  <c r="AK5" i="521"/>
  <c r="AJ5" i="521"/>
  <c r="U5" i="521"/>
  <c r="T5" i="521"/>
  <c r="AV4" i="521"/>
  <c r="AU4" i="521"/>
  <c r="AT4" i="521"/>
  <c r="AS4" i="521"/>
  <c r="AR4" i="521"/>
  <c r="AQ4" i="521"/>
  <c r="AP4" i="521"/>
  <c r="AO4" i="521"/>
  <c r="AN4" i="521"/>
  <c r="AM4" i="521"/>
  <c r="AL4" i="521"/>
  <c r="AK4" i="521"/>
  <c r="AJ4" i="521"/>
  <c r="U4" i="521"/>
  <c r="T4" i="521"/>
  <c r="S4" i="521"/>
  <c r="R4" i="521"/>
  <c r="Q4" i="521"/>
  <c r="A3" i="521"/>
  <c r="C1" i="521"/>
  <c r="D1" i="521" s="1"/>
  <c r="E1" i="521" s="1"/>
  <c r="F1" i="521" s="1"/>
  <c r="G1" i="521" s="1"/>
  <c r="H1" i="521" s="1"/>
  <c r="I1" i="521" s="1"/>
  <c r="J1" i="521" s="1"/>
  <c r="K1" i="521" s="1"/>
  <c r="L1" i="521" s="1"/>
  <c r="M1" i="521" s="1"/>
  <c r="N1" i="521" s="1"/>
  <c r="AE79" i="522"/>
  <c r="AD79" i="522"/>
  <c r="AC79" i="522"/>
  <c r="AB79" i="522"/>
  <c r="AA79" i="522"/>
  <c r="Z79" i="522"/>
  <c r="Y79" i="522"/>
  <c r="AE78" i="522"/>
  <c r="AD78" i="522"/>
  <c r="AC78" i="522"/>
  <c r="AB78" i="522"/>
  <c r="AA78" i="522"/>
  <c r="Z78" i="522"/>
  <c r="Y78" i="522"/>
  <c r="AE77" i="522"/>
  <c r="AD77" i="522"/>
  <c r="AC77" i="522"/>
  <c r="AB77" i="522"/>
  <c r="AA77" i="522"/>
  <c r="Z77" i="522"/>
  <c r="Y77" i="522"/>
  <c r="AE76" i="522"/>
  <c r="AD76" i="522"/>
  <c r="AC76" i="522"/>
  <c r="AB76" i="522"/>
  <c r="AA76" i="522"/>
  <c r="Z76" i="522"/>
  <c r="Y76" i="522"/>
  <c r="AE75" i="522"/>
  <c r="AD75" i="522"/>
  <c r="AC75" i="522"/>
  <c r="AB75" i="522"/>
  <c r="AA75" i="522"/>
  <c r="Z75" i="522"/>
  <c r="Y75" i="522"/>
  <c r="AE74" i="522"/>
  <c r="AD74" i="522"/>
  <c r="AC74" i="522"/>
  <c r="AB74" i="522"/>
  <c r="AA74" i="522"/>
  <c r="Z74" i="522"/>
  <c r="Y74" i="522"/>
  <c r="AE73" i="522"/>
  <c r="AD73" i="522"/>
  <c r="AC73" i="522"/>
  <c r="AB73" i="522"/>
  <c r="AA73" i="522"/>
  <c r="Z73" i="522"/>
  <c r="Y73" i="522"/>
  <c r="AE72" i="522"/>
  <c r="AD72" i="522"/>
  <c r="AC72" i="522"/>
  <c r="AB72" i="522"/>
  <c r="AA72" i="522"/>
  <c r="Z72" i="522"/>
  <c r="Y72" i="522"/>
  <c r="AE71" i="522"/>
  <c r="AD71" i="522"/>
  <c r="AC71" i="522"/>
  <c r="AB71" i="522"/>
  <c r="AA71" i="522"/>
  <c r="Z71" i="522"/>
  <c r="Y71" i="522"/>
  <c r="AE70" i="522"/>
  <c r="AD70" i="522"/>
  <c r="AC70" i="522"/>
  <c r="AB70" i="522"/>
  <c r="AA70" i="522"/>
  <c r="Z70" i="522"/>
  <c r="Y70" i="522"/>
  <c r="AE69" i="522"/>
  <c r="AD69" i="522"/>
  <c r="AC69" i="522"/>
  <c r="AB69" i="522"/>
  <c r="AA69" i="522"/>
  <c r="Z69" i="522"/>
  <c r="Y69" i="522"/>
  <c r="AE68" i="522"/>
  <c r="AD68" i="522"/>
  <c r="AC68" i="522"/>
  <c r="AB68" i="522"/>
  <c r="AA68" i="522"/>
  <c r="Z68" i="522"/>
  <c r="Y68" i="522"/>
  <c r="AE67" i="522"/>
  <c r="AD67" i="522"/>
  <c r="AC67" i="522"/>
  <c r="AB67" i="522"/>
  <c r="AA67" i="522"/>
  <c r="Z67" i="522"/>
  <c r="Y67" i="522"/>
  <c r="AE66" i="522"/>
  <c r="AD66" i="522"/>
  <c r="AC66" i="522"/>
  <c r="AB66" i="522"/>
  <c r="AA66" i="522"/>
  <c r="Z66" i="522"/>
  <c r="Y66" i="522"/>
  <c r="AE65" i="522"/>
  <c r="AD65" i="522"/>
  <c r="AC65" i="522"/>
  <c r="AB65" i="522"/>
  <c r="AA65" i="522"/>
  <c r="Z65" i="522"/>
  <c r="Y65" i="522"/>
  <c r="AE64" i="522"/>
  <c r="AD64" i="522"/>
  <c r="AC64" i="522"/>
  <c r="AB64" i="522"/>
  <c r="AA64" i="522"/>
  <c r="Z64" i="522"/>
  <c r="Y64" i="522"/>
  <c r="AE63" i="522"/>
  <c r="AD63" i="522"/>
  <c r="AC63" i="522"/>
  <c r="AB63" i="522"/>
  <c r="AA63" i="522"/>
  <c r="Z63" i="522"/>
  <c r="Y63" i="522"/>
  <c r="AE62" i="522"/>
  <c r="AD62" i="522"/>
  <c r="AC62" i="522"/>
  <c r="AB62" i="522"/>
  <c r="AA62" i="522"/>
  <c r="Z62" i="522"/>
  <c r="Y62" i="522"/>
  <c r="AE61" i="522"/>
  <c r="AD61" i="522"/>
  <c r="AC61" i="522"/>
  <c r="AB61" i="522"/>
  <c r="AA61" i="522"/>
  <c r="Z61" i="522"/>
  <c r="Y61" i="522"/>
  <c r="AE60" i="522"/>
  <c r="AD60" i="522"/>
  <c r="AC60" i="522"/>
  <c r="AB60" i="522"/>
  <c r="AA60" i="522"/>
  <c r="Z60" i="522"/>
  <c r="Y60" i="522"/>
  <c r="AE59" i="522"/>
  <c r="AD59" i="522"/>
  <c r="AC59" i="522"/>
  <c r="AB59" i="522"/>
  <c r="AA59" i="522"/>
  <c r="Z59" i="522"/>
  <c r="Y59" i="522"/>
  <c r="AE58" i="522"/>
  <c r="AD58" i="522"/>
  <c r="AC58" i="522"/>
  <c r="AB58" i="522"/>
  <c r="AA58" i="522"/>
  <c r="Z58" i="522"/>
  <c r="Y58" i="522"/>
  <c r="AE57" i="522"/>
  <c r="AD57" i="522"/>
  <c r="AC57" i="522"/>
  <c r="AB57" i="522"/>
  <c r="AA57" i="522"/>
  <c r="Z57" i="522"/>
  <c r="Y57" i="522"/>
  <c r="AE56" i="522"/>
  <c r="AD56" i="522"/>
  <c r="AC56" i="522"/>
  <c r="AB56" i="522"/>
  <c r="AA56" i="522"/>
  <c r="Z56" i="522"/>
  <c r="Y56" i="522"/>
  <c r="AE55" i="522"/>
  <c r="AD55" i="522"/>
  <c r="AC55" i="522"/>
  <c r="AB55" i="522"/>
  <c r="AA55" i="522"/>
  <c r="Z55" i="522"/>
  <c r="Y55" i="522"/>
  <c r="P34" i="522"/>
  <c r="O34" i="522"/>
  <c r="J34" i="522"/>
  <c r="I34" i="522"/>
  <c r="H34" i="522"/>
  <c r="G34" i="522"/>
  <c r="F34" i="522"/>
  <c r="E34" i="522"/>
  <c r="D34" i="522"/>
  <c r="C34" i="522"/>
  <c r="P33" i="522"/>
  <c r="O33" i="522"/>
  <c r="J33" i="522"/>
  <c r="I33" i="522"/>
  <c r="H33" i="522"/>
  <c r="G33" i="522"/>
  <c r="F33" i="522"/>
  <c r="E33" i="522"/>
  <c r="D33" i="522"/>
  <c r="C33" i="522"/>
  <c r="BB29" i="522"/>
  <c r="BA29" i="522"/>
  <c r="AZ29" i="522"/>
  <c r="AY29" i="522"/>
  <c r="AX29" i="522"/>
  <c r="AW29" i="522"/>
  <c r="AV29" i="522"/>
  <c r="AU29" i="522"/>
  <c r="AT29" i="522"/>
  <c r="AS29" i="522"/>
  <c r="AR29" i="522"/>
  <c r="AQ29" i="522"/>
  <c r="AP29" i="522"/>
  <c r="AO29" i="522"/>
  <c r="AN29" i="522"/>
  <c r="X29" i="522"/>
  <c r="W29" i="522"/>
  <c r="V29" i="522"/>
  <c r="U29" i="522"/>
  <c r="T29" i="522"/>
  <c r="BB28" i="522"/>
  <c r="BA28" i="522"/>
  <c r="AZ28" i="522"/>
  <c r="AY28" i="522"/>
  <c r="AX28" i="522"/>
  <c r="AW28" i="522"/>
  <c r="AV28" i="522"/>
  <c r="AU28" i="522"/>
  <c r="AT28" i="522"/>
  <c r="AS28" i="522"/>
  <c r="AR28" i="522"/>
  <c r="AQ28" i="522"/>
  <c r="AP28" i="522"/>
  <c r="AO28" i="522"/>
  <c r="AN28" i="522"/>
  <c r="X28" i="522"/>
  <c r="W28" i="522"/>
  <c r="V28" i="522"/>
  <c r="U28" i="522"/>
  <c r="T28" i="522"/>
  <c r="BB27" i="522"/>
  <c r="BA27" i="522"/>
  <c r="AZ27" i="522"/>
  <c r="AY27" i="522"/>
  <c r="AX27" i="522"/>
  <c r="AW27" i="522"/>
  <c r="AV27" i="522"/>
  <c r="AU27" i="522"/>
  <c r="AT27" i="522"/>
  <c r="AS27" i="522"/>
  <c r="AR27" i="522"/>
  <c r="AQ27" i="522"/>
  <c r="AP27" i="522"/>
  <c r="AO27" i="522"/>
  <c r="AN27" i="522"/>
  <c r="X27" i="522"/>
  <c r="W27" i="522"/>
  <c r="V27" i="522"/>
  <c r="U27" i="522"/>
  <c r="T27" i="522"/>
  <c r="BB26" i="522"/>
  <c r="BA26" i="522"/>
  <c r="AZ26" i="522"/>
  <c r="AY26" i="522"/>
  <c r="AX26" i="522"/>
  <c r="AW26" i="522"/>
  <c r="AV26" i="522"/>
  <c r="AU26" i="522"/>
  <c r="AT26" i="522"/>
  <c r="AS26" i="522"/>
  <c r="AR26" i="522"/>
  <c r="AQ26" i="522"/>
  <c r="AP26" i="522"/>
  <c r="AO26" i="522"/>
  <c r="AN26" i="522"/>
  <c r="X26" i="522"/>
  <c r="W26" i="522"/>
  <c r="V26" i="522"/>
  <c r="U26" i="522"/>
  <c r="T26" i="522"/>
  <c r="BB25" i="522"/>
  <c r="BA25" i="522"/>
  <c r="AZ25" i="522"/>
  <c r="AY25" i="522"/>
  <c r="AX25" i="522"/>
  <c r="AW25" i="522"/>
  <c r="AV25" i="522"/>
  <c r="AU25" i="522"/>
  <c r="AT25" i="522"/>
  <c r="AS25" i="522"/>
  <c r="AR25" i="522"/>
  <c r="AQ25" i="522"/>
  <c r="AP25" i="522"/>
  <c r="AO25" i="522"/>
  <c r="AN25" i="522"/>
  <c r="X25" i="522"/>
  <c r="W25" i="522"/>
  <c r="BB24" i="522"/>
  <c r="BA24" i="522"/>
  <c r="AZ24" i="522"/>
  <c r="AY24" i="522"/>
  <c r="AX24" i="522"/>
  <c r="AW24" i="522"/>
  <c r="AV24" i="522"/>
  <c r="AU24" i="522"/>
  <c r="AT24" i="522"/>
  <c r="AS24" i="522"/>
  <c r="AR24" i="522"/>
  <c r="AQ24" i="522"/>
  <c r="AP24" i="522"/>
  <c r="AO24" i="522"/>
  <c r="AN24" i="522"/>
  <c r="X24" i="522"/>
  <c r="W24" i="522"/>
  <c r="V24" i="522"/>
  <c r="U24" i="522"/>
  <c r="T24" i="522"/>
  <c r="BB23" i="522"/>
  <c r="BA23" i="522"/>
  <c r="AZ23" i="522"/>
  <c r="AY23" i="522"/>
  <c r="AX23" i="522"/>
  <c r="AW23" i="522"/>
  <c r="AV23" i="522"/>
  <c r="AU23" i="522"/>
  <c r="AT23" i="522"/>
  <c r="AS23" i="522"/>
  <c r="AR23" i="522"/>
  <c r="AQ23" i="522"/>
  <c r="AP23" i="522"/>
  <c r="AO23" i="522"/>
  <c r="AN23" i="522"/>
  <c r="BB22" i="522"/>
  <c r="BA22" i="522"/>
  <c r="AZ22" i="522"/>
  <c r="AY22" i="522"/>
  <c r="AX22" i="522"/>
  <c r="AW22" i="522"/>
  <c r="AV22" i="522"/>
  <c r="AU22" i="522"/>
  <c r="AT22" i="522"/>
  <c r="AS22" i="522"/>
  <c r="AR22" i="522"/>
  <c r="AQ22" i="522"/>
  <c r="AP22" i="522"/>
  <c r="AO22" i="522"/>
  <c r="AN22" i="522"/>
  <c r="X22" i="522"/>
  <c r="W22" i="522"/>
  <c r="V22" i="522"/>
  <c r="U22" i="522"/>
  <c r="T22" i="522"/>
  <c r="BB21" i="522"/>
  <c r="BA21" i="522"/>
  <c r="AZ21" i="522"/>
  <c r="AY21" i="522"/>
  <c r="AX21" i="522"/>
  <c r="AW21" i="522"/>
  <c r="AV21" i="522"/>
  <c r="AU21" i="522"/>
  <c r="AT21" i="522"/>
  <c r="AS21" i="522"/>
  <c r="AR21" i="522"/>
  <c r="AQ21" i="522"/>
  <c r="AP21" i="522"/>
  <c r="AO21" i="522"/>
  <c r="AN21" i="522"/>
  <c r="X21" i="522"/>
  <c r="W21" i="522"/>
  <c r="V21" i="522"/>
  <c r="U21" i="522"/>
  <c r="T21" i="522"/>
  <c r="BB20" i="522"/>
  <c r="BA20" i="522"/>
  <c r="AZ20" i="522"/>
  <c r="AY20" i="522"/>
  <c r="AX20" i="522"/>
  <c r="AW20" i="522"/>
  <c r="AV20" i="522"/>
  <c r="AU20" i="522"/>
  <c r="AT20" i="522"/>
  <c r="AS20" i="522"/>
  <c r="AR20" i="522"/>
  <c r="AQ20" i="522"/>
  <c r="AP20" i="522"/>
  <c r="AO20" i="522"/>
  <c r="AN20" i="522"/>
  <c r="X20" i="522"/>
  <c r="W20" i="522"/>
  <c r="V20" i="522"/>
  <c r="U20" i="522"/>
  <c r="T20" i="522"/>
  <c r="BB19" i="522"/>
  <c r="BA19" i="522"/>
  <c r="AZ19" i="522"/>
  <c r="AY19" i="522"/>
  <c r="AX19" i="522"/>
  <c r="AW19" i="522"/>
  <c r="AV19" i="522"/>
  <c r="AU19" i="522"/>
  <c r="AT19" i="522"/>
  <c r="AS19" i="522"/>
  <c r="AR19" i="522"/>
  <c r="AQ19" i="522"/>
  <c r="AP19" i="522"/>
  <c r="AO19" i="522"/>
  <c r="AN19" i="522"/>
  <c r="BB18" i="522"/>
  <c r="BA18" i="522"/>
  <c r="AZ18" i="522"/>
  <c r="AY18" i="522"/>
  <c r="AX18" i="522"/>
  <c r="AW18" i="522"/>
  <c r="AV18" i="522"/>
  <c r="AU18" i="522"/>
  <c r="AT18" i="522"/>
  <c r="AS18" i="522"/>
  <c r="AR18" i="522"/>
  <c r="AQ18" i="522"/>
  <c r="AP18" i="522"/>
  <c r="AO18" i="522"/>
  <c r="AN18" i="522"/>
  <c r="BB17" i="522"/>
  <c r="BA17" i="522"/>
  <c r="AZ17" i="522"/>
  <c r="AY17" i="522"/>
  <c r="AX17" i="522"/>
  <c r="AW17" i="522"/>
  <c r="AV17" i="522"/>
  <c r="AU17" i="522"/>
  <c r="AT17" i="522"/>
  <c r="AS17" i="522"/>
  <c r="AR17" i="522"/>
  <c r="AQ17" i="522"/>
  <c r="AP17" i="522"/>
  <c r="AO17" i="522"/>
  <c r="AN17" i="522"/>
  <c r="BB16" i="522"/>
  <c r="BA16" i="522"/>
  <c r="AZ16" i="522"/>
  <c r="AY16" i="522"/>
  <c r="AX16" i="522"/>
  <c r="AW16" i="522"/>
  <c r="AV16" i="522"/>
  <c r="AU16" i="522"/>
  <c r="AT16" i="522"/>
  <c r="AS16" i="522"/>
  <c r="AR16" i="522"/>
  <c r="AQ16" i="522"/>
  <c r="AP16" i="522"/>
  <c r="AO16" i="522"/>
  <c r="AN16" i="522"/>
  <c r="X16" i="522"/>
  <c r="W16" i="522"/>
  <c r="V16" i="522"/>
  <c r="U16" i="522"/>
  <c r="T16" i="522"/>
  <c r="BB15" i="522"/>
  <c r="BA15" i="522"/>
  <c r="AZ15" i="522"/>
  <c r="AY15" i="522"/>
  <c r="AX15" i="522"/>
  <c r="AW15" i="522"/>
  <c r="AV15" i="522"/>
  <c r="AU15" i="522"/>
  <c r="AT15" i="522"/>
  <c r="AS15" i="522"/>
  <c r="AR15" i="522"/>
  <c r="AQ15" i="522"/>
  <c r="AP15" i="522"/>
  <c r="AO15" i="522"/>
  <c r="AN15" i="522"/>
  <c r="X15" i="522"/>
  <c r="W15" i="522"/>
  <c r="V15" i="522"/>
  <c r="U15" i="522"/>
  <c r="T15" i="522"/>
  <c r="BB14" i="522"/>
  <c r="BA14" i="522"/>
  <c r="AZ14" i="522"/>
  <c r="AY14" i="522"/>
  <c r="AX14" i="522"/>
  <c r="AW14" i="522"/>
  <c r="AV14" i="522"/>
  <c r="AU14" i="522"/>
  <c r="AT14" i="522"/>
  <c r="AS14" i="522"/>
  <c r="AR14" i="522"/>
  <c r="AQ14" i="522"/>
  <c r="AP14" i="522"/>
  <c r="AO14" i="522"/>
  <c r="AN14" i="522"/>
  <c r="X14" i="522"/>
  <c r="W14" i="522"/>
  <c r="V14" i="522"/>
  <c r="U14" i="522"/>
  <c r="T14" i="522"/>
  <c r="BB13" i="522"/>
  <c r="BA13" i="522"/>
  <c r="AZ13" i="522"/>
  <c r="AY13" i="522"/>
  <c r="AX13" i="522"/>
  <c r="AW13" i="522"/>
  <c r="AV13" i="522"/>
  <c r="AU13" i="522"/>
  <c r="AT13" i="522"/>
  <c r="AS13" i="522"/>
  <c r="AR13" i="522"/>
  <c r="AQ13" i="522"/>
  <c r="AP13" i="522"/>
  <c r="AO13" i="522"/>
  <c r="AN13" i="522"/>
  <c r="X13" i="522"/>
  <c r="W13" i="522"/>
  <c r="V13" i="522"/>
  <c r="U13" i="522"/>
  <c r="T13" i="522"/>
  <c r="BB12" i="522"/>
  <c r="BA12" i="522"/>
  <c r="AZ12" i="522"/>
  <c r="AY12" i="522"/>
  <c r="AX12" i="522"/>
  <c r="AW12" i="522"/>
  <c r="AV12" i="522"/>
  <c r="AU12" i="522"/>
  <c r="AT12" i="522"/>
  <c r="AS12" i="522"/>
  <c r="AR12" i="522"/>
  <c r="AQ12" i="522"/>
  <c r="AP12" i="522"/>
  <c r="AO12" i="522"/>
  <c r="AN12" i="522"/>
  <c r="X12" i="522"/>
  <c r="W12" i="522"/>
  <c r="V12" i="522"/>
  <c r="U12" i="522"/>
  <c r="T12" i="522"/>
  <c r="BB11" i="522"/>
  <c r="BA11" i="522"/>
  <c r="AZ11" i="522"/>
  <c r="AY11" i="522"/>
  <c r="AX11" i="522"/>
  <c r="AW11" i="522"/>
  <c r="AV11" i="522"/>
  <c r="AU11" i="522"/>
  <c r="AT11" i="522"/>
  <c r="AS11" i="522"/>
  <c r="AR11" i="522"/>
  <c r="AQ11" i="522"/>
  <c r="AP11" i="522"/>
  <c r="AO11" i="522"/>
  <c r="AN11" i="522"/>
  <c r="X11" i="522"/>
  <c r="W11" i="522"/>
  <c r="V11" i="522"/>
  <c r="U11" i="522"/>
  <c r="T11" i="522"/>
  <c r="BB10" i="522"/>
  <c r="BA10" i="522"/>
  <c r="AZ10" i="522"/>
  <c r="AY10" i="522"/>
  <c r="AX10" i="522"/>
  <c r="AW10" i="522"/>
  <c r="AV10" i="522"/>
  <c r="AU10" i="522"/>
  <c r="AT10" i="522"/>
  <c r="AS10" i="522"/>
  <c r="AR10" i="522"/>
  <c r="AQ10" i="522"/>
  <c r="AP10" i="522"/>
  <c r="AO10" i="522"/>
  <c r="AN10" i="522"/>
  <c r="X10" i="522"/>
  <c r="W10" i="522"/>
  <c r="V10" i="522"/>
  <c r="U10" i="522"/>
  <c r="T10" i="522"/>
  <c r="BB9" i="522"/>
  <c r="BA9" i="522"/>
  <c r="AZ9" i="522"/>
  <c r="AY9" i="522"/>
  <c r="AX9" i="522"/>
  <c r="AW9" i="522"/>
  <c r="AV9" i="522"/>
  <c r="AU9" i="522"/>
  <c r="AT9" i="522"/>
  <c r="AS9" i="522"/>
  <c r="AR9" i="522"/>
  <c r="AQ9" i="522"/>
  <c r="AP9" i="522"/>
  <c r="AO9" i="522"/>
  <c r="AN9" i="522"/>
  <c r="X9" i="522"/>
  <c r="W9" i="522"/>
  <c r="V9" i="522"/>
  <c r="U9" i="522"/>
  <c r="T9" i="522"/>
  <c r="BB8" i="522"/>
  <c r="BA8" i="522"/>
  <c r="AZ8" i="522"/>
  <c r="AY8" i="522"/>
  <c r="AX8" i="522"/>
  <c r="AW8" i="522"/>
  <c r="AV8" i="522"/>
  <c r="AU8" i="522"/>
  <c r="AT8" i="522"/>
  <c r="AS8" i="522"/>
  <c r="AR8" i="522"/>
  <c r="AQ8" i="522"/>
  <c r="AP8" i="522"/>
  <c r="AO8" i="522"/>
  <c r="AN8" i="522"/>
  <c r="X8" i="522"/>
  <c r="W8" i="522"/>
  <c r="BB7" i="522"/>
  <c r="BA7" i="522"/>
  <c r="AZ7" i="522"/>
  <c r="AY7" i="522"/>
  <c r="AX7" i="522"/>
  <c r="AW7" i="522"/>
  <c r="AV7" i="522"/>
  <c r="AU7" i="522"/>
  <c r="AT7" i="522"/>
  <c r="AS7" i="522"/>
  <c r="AR7" i="522"/>
  <c r="AQ7" i="522"/>
  <c r="AP7" i="522"/>
  <c r="AO7" i="522"/>
  <c r="AN7" i="522"/>
  <c r="X7" i="522"/>
  <c r="W7" i="522"/>
  <c r="V7" i="522"/>
  <c r="U7" i="522"/>
  <c r="T7" i="522"/>
  <c r="BB6" i="522"/>
  <c r="BA6" i="522"/>
  <c r="AZ6" i="522"/>
  <c r="AY6" i="522"/>
  <c r="AX6" i="522"/>
  <c r="AW6" i="522"/>
  <c r="AV6" i="522"/>
  <c r="AU6" i="522"/>
  <c r="AT6" i="522"/>
  <c r="AS6" i="522"/>
  <c r="AR6" i="522"/>
  <c r="AQ6" i="522"/>
  <c r="AP6" i="522"/>
  <c r="AO6" i="522"/>
  <c r="AN6" i="522"/>
  <c r="X6" i="522"/>
  <c r="W6" i="522"/>
  <c r="V6" i="522"/>
  <c r="U6" i="522"/>
  <c r="T6" i="522"/>
  <c r="BB5" i="522"/>
  <c r="BA5" i="522"/>
  <c r="AZ5" i="522"/>
  <c r="AY5" i="522"/>
  <c r="AX5" i="522"/>
  <c r="AW5" i="522"/>
  <c r="AV5" i="522"/>
  <c r="AU5" i="522"/>
  <c r="AT5" i="522"/>
  <c r="AS5" i="522"/>
  <c r="AR5" i="522"/>
  <c r="AQ5" i="522"/>
  <c r="AP5" i="522"/>
  <c r="AO5" i="522"/>
  <c r="AN5" i="522"/>
  <c r="X5" i="522"/>
  <c r="W5" i="522"/>
  <c r="V5" i="522"/>
  <c r="U5" i="522"/>
  <c r="T5" i="522"/>
  <c r="A4" i="522"/>
  <c r="AI3" i="522"/>
  <c r="C1" i="522"/>
  <c r="D1" i="522" s="1"/>
  <c r="E1" i="522" s="1"/>
  <c r="F1" i="522" s="1"/>
  <c r="G1" i="522" s="1"/>
  <c r="H1" i="522" s="1"/>
  <c r="I1" i="522" s="1"/>
  <c r="J1" i="522" s="1"/>
  <c r="K1" i="522" s="1"/>
  <c r="L1" i="522" s="1"/>
  <c r="O1" i="522" s="1"/>
  <c r="P1" i="522" s="1"/>
  <c r="AA74" i="508"/>
  <c r="Z74" i="508"/>
  <c r="Y74" i="508"/>
  <c r="X74" i="508"/>
  <c r="W74" i="508"/>
  <c r="V74" i="508"/>
  <c r="U74" i="508"/>
  <c r="AA73" i="508"/>
  <c r="Z73" i="508"/>
  <c r="Y73" i="508"/>
  <c r="X73" i="508"/>
  <c r="W73" i="508"/>
  <c r="V73" i="508"/>
  <c r="U73" i="508"/>
  <c r="AA72" i="508"/>
  <c r="Z72" i="508"/>
  <c r="Y72" i="508"/>
  <c r="X72" i="508"/>
  <c r="W72" i="508"/>
  <c r="V72" i="508"/>
  <c r="U72" i="508"/>
  <c r="AA71" i="508"/>
  <c r="Z71" i="508"/>
  <c r="Y71" i="508"/>
  <c r="X71" i="508"/>
  <c r="W71" i="508"/>
  <c r="V71" i="508"/>
  <c r="U71" i="508"/>
  <c r="AA70" i="508"/>
  <c r="Z70" i="508"/>
  <c r="Y70" i="508"/>
  <c r="X70" i="508"/>
  <c r="W70" i="508"/>
  <c r="V70" i="508"/>
  <c r="U70" i="508"/>
  <c r="AA69" i="508"/>
  <c r="Z69" i="508"/>
  <c r="Y69" i="508"/>
  <c r="X69" i="508"/>
  <c r="W69" i="508"/>
  <c r="V69" i="508"/>
  <c r="U69" i="508"/>
  <c r="AA68" i="508"/>
  <c r="Z68" i="508"/>
  <c r="Y68" i="508"/>
  <c r="X68" i="508"/>
  <c r="W68" i="508"/>
  <c r="V68" i="508"/>
  <c r="U68" i="508"/>
  <c r="AA67" i="508"/>
  <c r="Z67" i="508"/>
  <c r="Y67" i="508"/>
  <c r="X67" i="508"/>
  <c r="W67" i="508"/>
  <c r="V67" i="508"/>
  <c r="U67" i="508"/>
  <c r="AA66" i="508"/>
  <c r="Z66" i="508"/>
  <c r="Y66" i="508"/>
  <c r="X66" i="508"/>
  <c r="W66" i="508"/>
  <c r="V66" i="508"/>
  <c r="U66" i="508"/>
  <c r="AA65" i="508"/>
  <c r="Z65" i="508"/>
  <c r="Y65" i="508"/>
  <c r="X65" i="508"/>
  <c r="W65" i="508"/>
  <c r="V65" i="508"/>
  <c r="U65" i="508"/>
  <c r="AA64" i="508"/>
  <c r="Z64" i="508"/>
  <c r="Y64" i="508"/>
  <c r="X64" i="508"/>
  <c r="W64" i="508"/>
  <c r="V64" i="508"/>
  <c r="U64" i="508"/>
  <c r="AA63" i="508"/>
  <c r="Z63" i="508"/>
  <c r="Y63" i="508"/>
  <c r="X63" i="508"/>
  <c r="W63" i="508"/>
  <c r="V63" i="508"/>
  <c r="U63" i="508"/>
  <c r="AA62" i="508"/>
  <c r="Z62" i="508"/>
  <c r="Y62" i="508"/>
  <c r="X62" i="508"/>
  <c r="W62" i="508"/>
  <c r="V62" i="508"/>
  <c r="U62" i="508"/>
  <c r="AA61" i="508"/>
  <c r="Z61" i="508"/>
  <c r="Y61" i="508"/>
  <c r="X61" i="508"/>
  <c r="W61" i="508"/>
  <c r="V61" i="508"/>
  <c r="U61" i="508"/>
  <c r="AA60" i="508"/>
  <c r="Z60" i="508"/>
  <c r="Y60" i="508"/>
  <c r="X60" i="508"/>
  <c r="W60" i="508"/>
  <c r="V60" i="508"/>
  <c r="U60" i="508"/>
  <c r="AA59" i="508"/>
  <c r="Z59" i="508"/>
  <c r="Y59" i="508"/>
  <c r="X59" i="508"/>
  <c r="W59" i="508"/>
  <c r="V59" i="508"/>
  <c r="U59" i="508"/>
  <c r="AA58" i="508"/>
  <c r="Z58" i="508"/>
  <c r="Y58" i="508"/>
  <c r="X58" i="508"/>
  <c r="W58" i="508"/>
  <c r="V58" i="508"/>
  <c r="U58" i="508"/>
  <c r="AA57" i="508"/>
  <c r="Z57" i="508"/>
  <c r="Y57" i="508"/>
  <c r="X57" i="508"/>
  <c r="W57" i="508"/>
  <c r="V57" i="508"/>
  <c r="U57" i="508"/>
  <c r="AA56" i="508"/>
  <c r="Z56" i="508"/>
  <c r="Y56" i="508"/>
  <c r="X56" i="508"/>
  <c r="W56" i="508"/>
  <c r="V56" i="508"/>
  <c r="U56" i="508"/>
  <c r="AA55" i="508"/>
  <c r="Z55" i="508"/>
  <c r="Y55" i="508"/>
  <c r="X55" i="508"/>
  <c r="W55" i="508"/>
  <c r="V55" i="508"/>
  <c r="U55" i="508"/>
  <c r="AA54" i="508"/>
  <c r="Z54" i="508"/>
  <c r="Y54" i="508"/>
  <c r="X54" i="508"/>
  <c r="W54" i="508"/>
  <c r="V54" i="508"/>
  <c r="U54" i="508"/>
  <c r="N28" i="508"/>
  <c r="M28" i="508"/>
  <c r="J28" i="508"/>
  <c r="I28" i="508"/>
  <c r="H28" i="508"/>
  <c r="G28" i="508"/>
  <c r="F28" i="508"/>
  <c r="E28" i="508"/>
  <c r="D28" i="508"/>
  <c r="C28" i="508"/>
  <c r="Q26" i="508"/>
  <c r="AW24" i="508"/>
  <c r="AV24" i="508"/>
  <c r="AU24" i="508"/>
  <c r="AT24" i="508"/>
  <c r="AS24" i="508"/>
  <c r="AR24" i="508"/>
  <c r="AQ24" i="508"/>
  <c r="AP24" i="508"/>
  <c r="AO24" i="508"/>
  <c r="AN24" i="508"/>
  <c r="AM24" i="508"/>
  <c r="AL24" i="508"/>
  <c r="AK24" i="508"/>
  <c r="U24" i="508"/>
  <c r="T24" i="508"/>
  <c r="S24" i="508"/>
  <c r="R24" i="508"/>
  <c r="Q24" i="508"/>
  <c r="AW23" i="508"/>
  <c r="AV23" i="508"/>
  <c r="AU23" i="508"/>
  <c r="AT23" i="508"/>
  <c r="AS23" i="508"/>
  <c r="AR23" i="508"/>
  <c r="AQ23" i="508"/>
  <c r="AP23" i="508"/>
  <c r="AO23" i="508"/>
  <c r="AN23" i="508"/>
  <c r="AM23" i="508"/>
  <c r="AL23" i="508"/>
  <c r="AK23" i="508"/>
  <c r="U23" i="508"/>
  <c r="T23" i="508"/>
  <c r="S23" i="508"/>
  <c r="R23" i="508"/>
  <c r="Q23" i="508"/>
  <c r="AW22" i="508"/>
  <c r="AV22" i="508"/>
  <c r="AU22" i="508"/>
  <c r="AT22" i="508"/>
  <c r="AS22" i="508"/>
  <c r="AR22" i="508"/>
  <c r="AQ22" i="508"/>
  <c r="AP22" i="508"/>
  <c r="AO22" i="508"/>
  <c r="AN22" i="508"/>
  <c r="AM22" i="508"/>
  <c r="AL22" i="508"/>
  <c r="AK22" i="508"/>
  <c r="AW21" i="508"/>
  <c r="AV21" i="508"/>
  <c r="AU21" i="508"/>
  <c r="AT21" i="508"/>
  <c r="AS21" i="508"/>
  <c r="AR21" i="508"/>
  <c r="AQ21" i="508"/>
  <c r="AP21" i="508"/>
  <c r="AO21" i="508"/>
  <c r="AN21" i="508"/>
  <c r="AM21" i="508"/>
  <c r="AL21" i="508"/>
  <c r="AK21" i="508"/>
  <c r="U21" i="508"/>
  <c r="T21" i="508"/>
  <c r="S21" i="508"/>
  <c r="R21" i="508"/>
  <c r="Q21" i="508"/>
  <c r="AW20" i="508"/>
  <c r="AV20" i="508"/>
  <c r="AU20" i="508"/>
  <c r="AT20" i="508"/>
  <c r="AS20" i="508"/>
  <c r="AR20" i="508"/>
  <c r="AQ20" i="508"/>
  <c r="AP20" i="508"/>
  <c r="AO20" i="508"/>
  <c r="AN20" i="508"/>
  <c r="AM20" i="508"/>
  <c r="AL20" i="508"/>
  <c r="AK20" i="508"/>
  <c r="U20" i="508"/>
  <c r="T20" i="508"/>
  <c r="S20" i="508"/>
  <c r="R20" i="508"/>
  <c r="Q20" i="508"/>
  <c r="AW19" i="508"/>
  <c r="AV19" i="508"/>
  <c r="AU19" i="508"/>
  <c r="AT19" i="508"/>
  <c r="AS19" i="508"/>
  <c r="AR19" i="508"/>
  <c r="AQ19" i="508"/>
  <c r="AP19" i="508"/>
  <c r="AO19" i="508"/>
  <c r="AN19" i="508"/>
  <c r="AM19" i="508"/>
  <c r="AL19" i="508"/>
  <c r="AK19" i="508"/>
  <c r="U19" i="508"/>
  <c r="T19" i="508"/>
  <c r="S19" i="508"/>
  <c r="R19" i="508"/>
  <c r="Q19" i="508"/>
  <c r="AW18" i="508"/>
  <c r="AV18" i="508"/>
  <c r="AU18" i="508"/>
  <c r="AT18" i="508"/>
  <c r="AS18" i="508"/>
  <c r="AR18" i="508"/>
  <c r="AQ18" i="508"/>
  <c r="AP18" i="508"/>
  <c r="AO18" i="508"/>
  <c r="AN18" i="508"/>
  <c r="AM18" i="508"/>
  <c r="AL18" i="508"/>
  <c r="AK18" i="508"/>
  <c r="S18" i="508"/>
  <c r="R18" i="508"/>
  <c r="Q18" i="508"/>
  <c r="AW17" i="508"/>
  <c r="AV17" i="508"/>
  <c r="AU17" i="508"/>
  <c r="AT17" i="508"/>
  <c r="AS17" i="508"/>
  <c r="AR17" i="508"/>
  <c r="AQ17" i="508"/>
  <c r="AP17" i="508"/>
  <c r="AO17" i="508"/>
  <c r="AN17" i="508"/>
  <c r="AM17" i="508"/>
  <c r="AL17" i="508"/>
  <c r="AK17" i="508"/>
  <c r="AW16" i="508"/>
  <c r="AV16" i="508"/>
  <c r="AU16" i="508"/>
  <c r="AT16" i="508"/>
  <c r="AS16" i="508"/>
  <c r="AR16" i="508"/>
  <c r="AQ16" i="508"/>
  <c r="AP16" i="508"/>
  <c r="AO16" i="508"/>
  <c r="AN16" i="508"/>
  <c r="AM16" i="508"/>
  <c r="AL16" i="508"/>
  <c r="AK16" i="508"/>
  <c r="AW15" i="508"/>
  <c r="AV15" i="508"/>
  <c r="AU15" i="508"/>
  <c r="AT15" i="508"/>
  <c r="AS15" i="508"/>
  <c r="AR15" i="508"/>
  <c r="AQ15" i="508"/>
  <c r="AP15" i="508"/>
  <c r="AO15" i="508"/>
  <c r="AN15" i="508"/>
  <c r="AM15" i="508"/>
  <c r="AL15" i="508"/>
  <c r="AK15" i="508"/>
  <c r="U15" i="508"/>
  <c r="T15" i="508"/>
  <c r="S15" i="508"/>
  <c r="R15" i="508"/>
  <c r="Q15" i="508"/>
  <c r="AW14" i="508"/>
  <c r="AV14" i="508"/>
  <c r="AU14" i="508"/>
  <c r="AT14" i="508"/>
  <c r="AS14" i="508"/>
  <c r="AR14" i="508"/>
  <c r="AQ14" i="508"/>
  <c r="AP14" i="508"/>
  <c r="AO14" i="508"/>
  <c r="AN14" i="508"/>
  <c r="AM14" i="508"/>
  <c r="AL14" i="508"/>
  <c r="AK14" i="508"/>
  <c r="U14" i="508"/>
  <c r="T14" i="508"/>
  <c r="S14" i="508"/>
  <c r="R14" i="508"/>
  <c r="Q14" i="508"/>
  <c r="AW13" i="508"/>
  <c r="AV13" i="508"/>
  <c r="AU13" i="508"/>
  <c r="AT13" i="508"/>
  <c r="AS13" i="508"/>
  <c r="AR13" i="508"/>
  <c r="AQ13" i="508"/>
  <c r="AP13" i="508"/>
  <c r="AO13" i="508"/>
  <c r="AN13" i="508"/>
  <c r="AM13" i="508"/>
  <c r="AL13" i="508"/>
  <c r="AK13" i="508"/>
  <c r="U13" i="508"/>
  <c r="T13" i="508"/>
  <c r="S13" i="508"/>
  <c r="R13" i="508"/>
  <c r="Q13" i="508"/>
  <c r="AW12" i="508"/>
  <c r="AV12" i="508"/>
  <c r="AU12" i="508"/>
  <c r="AT12" i="508"/>
  <c r="AS12" i="508"/>
  <c r="AR12" i="508"/>
  <c r="AQ12" i="508"/>
  <c r="AP12" i="508"/>
  <c r="AO12" i="508"/>
  <c r="AN12" i="508"/>
  <c r="AM12" i="508"/>
  <c r="AL12" i="508"/>
  <c r="AK12" i="508"/>
  <c r="U12" i="508"/>
  <c r="T12" i="508"/>
  <c r="S12" i="508"/>
  <c r="R12" i="508"/>
  <c r="Q12" i="508"/>
  <c r="AW11" i="508"/>
  <c r="AV11" i="508"/>
  <c r="AU11" i="508"/>
  <c r="AT11" i="508"/>
  <c r="AS11" i="508"/>
  <c r="AR11" i="508"/>
  <c r="AQ11" i="508"/>
  <c r="AP11" i="508"/>
  <c r="AO11" i="508"/>
  <c r="AN11" i="508"/>
  <c r="AM11" i="508"/>
  <c r="AL11" i="508"/>
  <c r="AK11" i="508"/>
  <c r="U11" i="508"/>
  <c r="T11" i="508"/>
  <c r="S11" i="508"/>
  <c r="R11" i="508"/>
  <c r="Q11" i="508"/>
  <c r="AW10" i="508"/>
  <c r="AV10" i="508"/>
  <c r="AU10" i="508"/>
  <c r="AT10" i="508"/>
  <c r="AS10" i="508"/>
  <c r="AR10" i="508"/>
  <c r="AQ10" i="508"/>
  <c r="AP10" i="508"/>
  <c r="AO10" i="508"/>
  <c r="AN10" i="508"/>
  <c r="AM10" i="508"/>
  <c r="AL10" i="508"/>
  <c r="AK10" i="508"/>
  <c r="U10" i="508"/>
  <c r="T10" i="508"/>
  <c r="S10" i="508"/>
  <c r="R10" i="508"/>
  <c r="Q10" i="508"/>
  <c r="AW9" i="508"/>
  <c r="AV9" i="508"/>
  <c r="AU9" i="508"/>
  <c r="AT9" i="508"/>
  <c r="AS9" i="508"/>
  <c r="AR9" i="508"/>
  <c r="AQ9" i="508"/>
  <c r="AP9" i="508"/>
  <c r="AO9" i="508"/>
  <c r="AN9" i="508"/>
  <c r="AM9" i="508"/>
  <c r="AL9" i="508"/>
  <c r="AK9" i="508"/>
  <c r="U9" i="508"/>
  <c r="T9" i="508"/>
  <c r="S9" i="508"/>
  <c r="R9" i="508"/>
  <c r="Q9" i="508"/>
  <c r="AW8" i="508"/>
  <c r="AV8" i="508"/>
  <c r="AU8" i="508"/>
  <c r="AT8" i="508"/>
  <c r="AS8" i="508"/>
  <c r="AR8" i="508"/>
  <c r="AQ8" i="508"/>
  <c r="AP8" i="508"/>
  <c r="AO8" i="508"/>
  <c r="AN8" i="508"/>
  <c r="AM8" i="508"/>
  <c r="AL8" i="508"/>
  <c r="AK8" i="508"/>
  <c r="U8" i="508"/>
  <c r="T8" i="508"/>
  <c r="S8" i="508"/>
  <c r="R8" i="508"/>
  <c r="Q8" i="508"/>
  <c r="AW7" i="508"/>
  <c r="AV7" i="508"/>
  <c r="AU7" i="508"/>
  <c r="AT7" i="508"/>
  <c r="AS7" i="508"/>
  <c r="AR7" i="508"/>
  <c r="AQ7" i="508"/>
  <c r="AP7" i="508"/>
  <c r="AO7" i="508"/>
  <c r="AN7" i="508"/>
  <c r="AM7" i="508"/>
  <c r="AL7" i="508"/>
  <c r="AK7" i="508"/>
  <c r="U7" i="508"/>
  <c r="T7" i="508"/>
  <c r="AW6" i="508"/>
  <c r="AV6" i="508"/>
  <c r="AU6" i="508"/>
  <c r="AT6" i="508"/>
  <c r="AS6" i="508"/>
  <c r="AR6" i="508"/>
  <c r="AQ6" i="508"/>
  <c r="AP6" i="508"/>
  <c r="AO6" i="508"/>
  <c r="AN6" i="508"/>
  <c r="AM6" i="508"/>
  <c r="AL6" i="508"/>
  <c r="AK6" i="508"/>
  <c r="U6" i="508"/>
  <c r="T6" i="508"/>
  <c r="S6" i="508"/>
  <c r="R6" i="508"/>
  <c r="Q6" i="508"/>
  <c r="AW5" i="508"/>
  <c r="AV5" i="508"/>
  <c r="AU5" i="508"/>
  <c r="AT5" i="508"/>
  <c r="AS5" i="508"/>
  <c r="AR5" i="508"/>
  <c r="AQ5" i="508"/>
  <c r="AP5" i="508"/>
  <c r="AO5" i="508"/>
  <c r="AN5" i="508"/>
  <c r="AM5" i="508"/>
  <c r="AL5" i="508"/>
  <c r="AK5" i="508"/>
  <c r="U5" i="508"/>
  <c r="T5" i="508"/>
  <c r="S5" i="508"/>
  <c r="R5" i="508"/>
  <c r="Q5" i="508"/>
  <c r="AW4" i="508"/>
  <c r="AV4" i="508"/>
  <c r="AU4" i="508"/>
  <c r="AT4" i="508"/>
  <c r="AS4" i="508"/>
  <c r="AR4" i="508"/>
  <c r="AQ4" i="508"/>
  <c r="AP4" i="508"/>
  <c r="AO4" i="508"/>
  <c r="AN4" i="508"/>
  <c r="AM4" i="508"/>
  <c r="AL4" i="508"/>
  <c r="AK4" i="508"/>
  <c r="U4" i="508"/>
  <c r="T4" i="508"/>
  <c r="S4" i="508"/>
  <c r="R4" i="508"/>
  <c r="Q4" i="508"/>
  <c r="A3" i="508"/>
  <c r="B3" i="508" s="1"/>
  <c r="C1" i="508"/>
  <c r="D1" i="508" s="1"/>
  <c r="E1" i="508" s="1"/>
  <c r="F1" i="508" s="1"/>
  <c r="G1" i="508" s="1"/>
  <c r="H1" i="508" s="1"/>
  <c r="I1" i="508" s="1"/>
  <c r="J1" i="508" s="1"/>
  <c r="K1" i="508" s="1"/>
  <c r="L1" i="508" s="1"/>
  <c r="M1" i="508" s="1"/>
  <c r="N1" i="508" s="1"/>
  <c r="AA73" i="513"/>
  <c r="Z73" i="513"/>
  <c r="Y73" i="513"/>
  <c r="X73" i="513"/>
  <c r="W73" i="513"/>
  <c r="V73" i="513"/>
  <c r="U73" i="513"/>
  <c r="AA72" i="513"/>
  <c r="Z72" i="513"/>
  <c r="Y72" i="513"/>
  <c r="X72" i="513"/>
  <c r="W72" i="513"/>
  <c r="V72" i="513"/>
  <c r="U72" i="513"/>
  <c r="AA71" i="513"/>
  <c r="Z71" i="513"/>
  <c r="Y71" i="513"/>
  <c r="X71" i="513"/>
  <c r="W71" i="513"/>
  <c r="V71" i="513"/>
  <c r="U71" i="513"/>
  <c r="AA70" i="513"/>
  <c r="Z70" i="513"/>
  <c r="Y70" i="513"/>
  <c r="X70" i="513"/>
  <c r="W70" i="513"/>
  <c r="V70" i="513"/>
  <c r="U70" i="513"/>
  <c r="AA69" i="513"/>
  <c r="Z69" i="513"/>
  <c r="Y69" i="513"/>
  <c r="X69" i="513"/>
  <c r="W69" i="513"/>
  <c r="V69" i="513"/>
  <c r="U69" i="513"/>
  <c r="AA68" i="513"/>
  <c r="Z68" i="513"/>
  <c r="Y68" i="513"/>
  <c r="X68" i="513"/>
  <c r="W68" i="513"/>
  <c r="V68" i="513"/>
  <c r="U68" i="513"/>
  <c r="AA67" i="513"/>
  <c r="Z67" i="513"/>
  <c r="Y67" i="513"/>
  <c r="X67" i="513"/>
  <c r="W67" i="513"/>
  <c r="V67" i="513"/>
  <c r="U67" i="513"/>
  <c r="AA66" i="513"/>
  <c r="Z66" i="513"/>
  <c r="Y66" i="513"/>
  <c r="X66" i="513"/>
  <c r="W66" i="513"/>
  <c r="V66" i="513"/>
  <c r="U66" i="513"/>
  <c r="AA65" i="513"/>
  <c r="Z65" i="513"/>
  <c r="Y65" i="513"/>
  <c r="X65" i="513"/>
  <c r="W65" i="513"/>
  <c r="V65" i="513"/>
  <c r="U65" i="513"/>
  <c r="AA64" i="513"/>
  <c r="Z64" i="513"/>
  <c r="Y64" i="513"/>
  <c r="X64" i="513"/>
  <c r="W64" i="513"/>
  <c r="V64" i="513"/>
  <c r="U64" i="513"/>
  <c r="AA63" i="513"/>
  <c r="Z63" i="513"/>
  <c r="Y63" i="513"/>
  <c r="X63" i="513"/>
  <c r="W63" i="513"/>
  <c r="V63" i="513"/>
  <c r="U63" i="513"/>
  <c r="AA62" i="513"/>
  <c r="Z62" i="513"/>
  <c r="Y62" i="513"/>
  <c r="X62" i="513"/>
  <c r="W62" i="513"/>
  <c r="V62" i="513"/>
  <c r="U62" i="513"/>
  <c r="AA61" i="513"/>
  <c r="Z61" i="513"/>
  <c r="Y61" i="513"/>
  <c r="X61" i="513"/>
  <c r="W61" i="513"/>
  <c r="V61" i="513"/>
  <c r="U61" i="513"/>
  <c r="AA60" i="513"/>
  <c r="Z60" i="513"/>
  <c r="Y60" i="513"/>
  <c r="X60" i="513"/>
  <c r="W60" i="513"/>
  <c r="V60" i="513"/>
  <c r="U60" i="513"/>
  <c r="AA59" i="513"/>
  <c r="Z59" i="513"/>
  <c r="Y59" i="513"/>
  <c r="X59" i="513"/>
  <c r="W59" i="513"/>
  <c r="V59" i="513"/>
  <c r="U59" i="513"/>
  <c r="AA58" i="513"/>
  <c r="Z58" i="513"/>
  <c r="Y58" i="513"/>
  <c r="X58" i="513"/>
  <c r="W58" i="513"/>
  <c r="V58" i="513"/>
  <c r="U58" i="513"/>
  <c r="AA57" i="513"/>
  <c r="Z57" i="513"/>
  <c r="Y57" i="513"/>
  <c r="X57" i="513"/>
  <c r="W57" i="513"/>
  <c r="V57" i="513"/>
  <c r="U57" i="513"/>
  <c r="AA56" i="513"/>
  <c r="Z56" i="513"/>
  <c r="Y56" i="513"/>
  <c r="X56" i="513"/>
  <c r="W56" i="513"/>
  <c r="V56" i="513"/>
  <c r="U56" i="513"/>
  <c r="AA55" i="513"/>
  <c r="Z55" i="513"/>
  <c r="Y55" i="513"/>
  <c r="X55" i="513"/>
  <c r="W55" i="513"/>
  <c r="V55" i="513"/>
  <c r="U55" i="513"/>
  <c r="AA54" i="513"/>
  <c r="Z54" i="513"/>
  <c r="Y54" i="513"/>
  <c r="X54" i="513"/>
  <c r="W54" i="513"/>
  <c r="V54" i="513"/>
  <c r="U54" i="513"/>
  <c r="AA53" i="513"/>
  <c r="Z53" i="513"/>
  <c r="Y53" i="513"/>
  <c r="X53" i="513"/>
  <c r="W53" i="513"/>
  <c r="V53" i="513"/>
  <c r="U53" i="513"/>
  <c r="N28" i="513"/>
  <c r="M28" i="513"/>
  <c r="I28" i="513"/>
  <c r="H28" i="513"/>
  <c r="G28" i="513"/>
  <c r="F28" i="513"/>
  <c r="E28" i="513"/>
  <c r="D28" i="513"/>
  <c r="C28" i="513"/>
  <c r="AW24" i="513"/>
  <c r="AV24" i="513"/>
  <c r="AU24" i="513"/>
  <c r="AT24" i="513"/>
  <c r="AS24" i="513"/>
  <c r="AR24" i="513"/>
  <c r="AQ24" i="513"/>
  <c r="AP24" i="513"/>
  <c r="AO24" i="513"/>
  <c r="AN24" i="513"/>
  <c r="AM24" i="513"/>
  <c r="AL24" i="513"/>
  <c r="AK24" i="513"/>
  <c r="U24" i="513"/>
  <c r="T24" i="513"/>
  <c r="S24" i="513"/>
  <c r="R24" i="513"/>
  <c r="Q24" i="513"/>
  <c r="AW23" i="513"/>
  <c r="AV23" i="513"/>
  <c r="AU23" i="513"/>
  <c r="AT23" i="513"/>
  <c r="AS23" i="513"/>
  <c r="AR23" i="513"/>
  <c r="AQ23" i="513"/>
  <c r="AP23" i="513"/>
  <c r="AO23" i="513"/>
  <c r="AN23" i="513"/>
  <c r="AM23" i="513"/>
  <c r="AL23" i="513"/>
  <c r="AK23" i="513"/>
  <c r="U23" i="513"/>
  <c r="T23" i="513"/>
  <c r="S23" i="513"/>
  <c r="R23" i="513"/>
  <c r="Q23" i="513"/>
  <c r="AW22" i="513"/>
  <c r="AV22" i="513"/>
  <c r="AU22" i="513"/>
  <c r="AT22" i="513"/>
  <c r="AS22" i="513"/>
  <c r="AR22" i="513"/>
  <c r="AQ22" i="513"/>
  <c r="AP22" i="513"/>
  <c r="AO22" i="513"/>
  <c r="AN22" i="513"/>
  <c r="AM22" i="513"/>
  <c r="AL22" i="513"/>
  <c r="AK22" i="513"/>
  <c r="AW21" i="513"/>
  <c r="AV21" i="513"/>
  <c r="AU21" i="513"/>
  <c r="AT21" i="513"/>
  <c r="AS21" i="513"/>
  <c r="AR21" i="513"/>
  <c r="AQ21" i="513"/>
  <c r="AP21" i="513"/>
  <c r="AO21" i="513"/>
  <c r="AN21" i="513"/>
  <c r="AM21" i="513"/>
  <c r="AL21" i="513"/>
  <c r="AK21" i="513"/>
  <c r="U21" i="513"/>
  <c r="T21" i="513"/>
  <c r="S21" i="513"/>
  <c r="R21" i="513"/>
  <c r="Q21" i="513"/>
  <c r="AW20" i="513"/>
  <c r="AV20" i="513"/>
  <c r="AU20" i="513"/>
  <c r="AT20" i="513"/>
  <c r="AS20" i="513"/>
  <c r="AR20" i="513"/>
  <c r="AQ20" i="513"/>
  <c r="AP20" i="513"/>
  <c r="AO20" i="513"/>
  <c r="AN20" i="513"/>
  <c r="AM20" i="513"/>
  <c r="AL20" i="513"/>
  <c r="AK20" i="513"/>
  <c r="U20" i="513"/>
  <c r="T20" i="513"/>
  <c r="S20" i="513"/>
  <c r="R20" i="513"/>
  <c r="Q20" i="513"/>
  <c r="AW19" i="513"/>
  <c r="AV19" i="513"/>
  <c r="AU19" i="513"/>
  <c r="AT19" i="513"/>
  <c r="AS19" i="513"/>
  <c r="AR19" i="513"/>
  <c r="AQ19" i="513"/>
  <c r="AP19" i="513"/>
  <c r="AO19" i="513"/>
  <c r="AN19" i="513"/>
  <c r="AM19" i="513"/>
  <c r="AL19" i="513"/>
  <c r="AK19" i="513"/>
  <c r="U19" i="513"/>
  <c r="T19" i="513"/>
  <c r="S19" i="513"/>
  <c r="R19" i="513"/>
  <c r="Q19" i="513"/>
  <c r="AW18" i="513"/>
  <c r="AV18" i="513"/>
  <c r="AU18" i="513"/>
  <c r="AT18" i="513"/>
  <c r="AS18" i="513"/>
  <c r="AR18" i="513"/>
  <c r="AQ18" i="513"/>
  <c r="AP18" i="513"/>
  <c r="AO18" i="513"/>
  <c r="AN18" i="513"/>
  <c r="AM18" i="513"/>
  <c r="AL18" i="513"/>
  <c r="AK18" i="513"/>
  <c r="AW17" i="513"/>
  <c r="AV17" i="513"/>
  <c r="AU17" i="513"/>
  <c r="AT17" i="513"/>
  <c r="AS17" i="513"/>
  <c r="AR17" i="513"/>
  <c r="AQ17" i="513"/>
  <c r="AP17" i="513"/>
  <c r="AO17" i="513"/>
  <c r="AN17" i="513"/>
  <c r="AM17" i="513"/>
  <c r="AL17" i="513"/>
  <c r="AK17" i="513"/>
  <c r="AW16" i="513"/>
  <c r="AV16" i="513"/>
  <c r="AU16" i="513"/>
  <c r="AT16" i="513"/>
  <c r="AS16" i="513"/>
  <c r="AR16" i="513"/>
  <c r="AQ16" i="513"/>
  <c r="AP16" i="513"/>
  <c r="AO16" i="513"/>
  <c r="AN16" i="513"/>
  <c r="AM16" i="513"/>
  <c r="AL16" i="513"/>
  <c r="AK16" i="513"/>
  <c r="AW15" i="513"/>
  <c r="AV15" i="513"/>
  <c r="AU15" i="513"/>
  <c r="AT15" i="513"/>
  <c r="AS15" i="513"/>
  <c r="AR15" i="513"/>
  <c r="AQ15" i="513"/>
  <c r="AP15" i="513"/>
  <c r="AO15" i="513"/>
  <c r="AN15" i="513"/>
  <c r="AM15" i="513"/>
  <c r="AL15" i="513"/>
  <c r="AK15" i="513"/>
  <c r="U15" i="513"/>
  <c r="T15" i="513"/>
  <c r="S15" i="513"/>
  <c r="R15" i="513"/>
  <c r="Q15" i="513"/>
  <c r="AW14" i="513"/>
  <c r="AV14" i="513"/>
  <c r="AU14" i="513"/>
  <c r="AT14" i="513"/>
  <c r="AS14" i="513"/>
  <c r="AR14" i="513"/>
  <c r="AQ14" i="513"/>
  <c r="AP14" i="513"/>
  <c r="AO14" i="513"/>
  <c r="AN14" i="513"/>
  <c r="AM14" i="513"/>
  <c r="AL14" i="513"/>
  <c r="AK14" i="513"/>
  <c r="U14" i="513"/>
  <c r="T14" i="513"/>
  <c r="S14" i="513"/>
  <c r="R14" i="513"/>
  <c r="Q14" i="513"/>
  <c r="AW13" i="513"/>
  <c r="AV13" i="513"/>
  <c r="AU13" i="513"/>
  <c r="AT13" i="513"/>
  <c r="AS13" i="513"/>
  <c r="AR13" i="513"/>
  <c r="AQ13" i="513"/>
  <c r="AP13" i="513"/>
  <c r="AO13" i="513"/>
  <c r="AN13" i="513"/>
  <c r="AM13" i="513"/>
  <c r="AL13" i="513"/>
  <c r="AK13" i="513"/>
  <c r="U13" i="513"/>
  <c r="T13" i="513"/>
  <c r="S13" i="513"/>
  <c r="R13" i="513"/>
  <c r="Q13" i="513"/>
  <c r="AW12" i="513"/>
  <c r="AV12" i="513"/>
  <c r="AU12" i="513"/>
  <c r="AT12" i="513"/>
  <c r="AS12" i="513"/>
  <c r="AR12" i="513"/>
  <c r="AQ12" i="513"/>
  <c r="AP12" i="513"/>
  <c r="AO12" i="513"/>
  <c r="AN12" i="513"/>
  <c r="AM12" i="513"/>
  <c r="AL12" i="513"/>
  <c r="AK12" i="513"/>
  <c r="U12" i="513"/>
  <c r="T12" i="513"/>
  <c r="S12" i="513"/>
  <c r="R12" i="513"/>
  <c r="Q12" i="513"/>
  <c r="AW11" i="513"/>
  <c r="AV11" i="513"/>
  <c r="AU11" i="513"/>
  <c r="AT11" i="513"/>
  <c r="AS11" i="513"/>
  <c r="AR11" i="513"/>
  <c r="AQ11" i="513"/>
  <c r="AP11" i="513"/>
  <c r="AO11" i="513"/>
  <c r="AN11" i="513"/>
  <c r="AM11" i="513"/>
  <c r="AL11" i="513"/>
  <c r="AK11" i="513"/>
  <c r="U11" i="513"/>
  <c r="T11" i="513"/>
  <c r="S11" i="513"/>
  <c r="R11" i="513"/>
  <c r="Q11" i="513"/>
  <c r="AW10" i="513"/>
  <c r="AV10" i="513"/>
  <c r="AU10" i="513"/>
  <c r="AT10" i="513"/>
  <c r="AS10" i="513"/>
  <c r="AR10" i="513"/>
  <c r="AQ10" i="513"/>
  <c r="AP10" i="513"/>
  <c r="AO10" i="513"/>
  <c r="AN10" i="513"/>
  <c r="AM10" i="513"/>
  <c r="AL10" i="513"/>
  <c r="AK10" i="513"/>
  <c r="U10" i="513"/>
  <c r="T10" i="513"/>
  <c r="S10" i="513"/>
  <c r="R10" i="513"/>
  <c r="Q10" i="513"/>
  <c r="AW9" i="513"/>
  <c r="AV9" i="513"/>
  <c r="AU9" i="513"/>
  <c r="AT9" i="513"/>
  <c r="AS9" i="513"/>
  <c r="AR9" i="513"/>
  <c r="AQ9" i="513"/>
  <c r="AP9" i="513"/>
  <c r="AO9" i="513"/>
  <c r="AN9" i="513"/>
  <c r="AM9" i="513"/>
  <c r="AL9" i="513"/>
  <c r="AK9" i="513"/>
  <c r="U9" i="513"/>
  <c r="T9" i="513"/>
  <c r="S9" i="513"/>
  <c r="R9" i="513"/>
  <c r="Q9" i="513"/>
  <c r="AW8" i="513"/>
  <c r="AV8" i="513"/>
  <c r="AU8" i="513"/>
  <c r="AT8" i="513"/>
  <c r="AS8" i="513"/>
  <c r="AR8" i="513"/>
  <c r="AQ8" i="513"/>
  <c r="AP8" i="513"/>
  <c r="AO8" i="513"/>
  <c r="AN8" i="513"/>
  <c r="AM8" i="513"/>
  <c r="AL8" i="513"/>
  <c r="AK8" i="513"/>
  <c r="U8" i="513"/>
  <c r="T8" i="513"/>
  <c r="S8" i="513"/>
  <c r="R8" i="513"/>
  <c r="Q8" i="513"/>
  <c r="AW7" i="513"/>
  <c r="AV7" i="513"/>
  <c r="AU7" i="513"/>
  <c r="AT7" i="513"/>
  <c r="AS7" i="513"/>
  <c r="AR7" i="513"/>
  <c r="AQ7" i="513"/>
  <c r="AP7" i="513"/>
  <c r="AO7" i="513"/>
  <c r="AN7" i="513"/>
  <c r="AM7" i="513"/>
  <c r="AL7" i="513"/>
  <c r="AK7" i="513"/>
  <c r="U7" i="513"/>
  <c r="T7" i="513"/>
  <c r="AW6" i="513"/>
  <c r="AV6" i="513"/>
  <c r="AU6" i="513"/>
  <c r="AT6" i="513"/>
  <c r="AS6" i="513"/>
  <c r="AR6" i="513"/>
  <c r="AQ6" i="513"/>
  <c r="AP6" i="513"/>
  <c r="AO6" i="513"/>
  <c r="AN6" i="513"/>
  <c r="AM6" i="513"/>
  <c r="AL6" i="513"/>
  <c r="AK6" i="513"/>
  <c r="U6" i="513"/>
  <c r="T6" i="513"/>
  <c r="S6" i="513"/>
  <c r="R6" i="513"/>
  <c r="Q6" i="513"/>
  <c r="AW5" i="513"/>
  <c r="AV5" i="513"/>
  <c r="AU5" i="513"/>
  <c r="AT5" i="513"/>
  <c r="AS5" i="513"/>
  <c r="AR5" i="513"/>
  <c r="AQ5" i="513"/>
  <c r="AP5" i="513"/>
  <c r="AO5" i="513"/>
  <c r="AN5" i="513"/>
  <c r="AM5" i="513"/>
  <c r="AL5" i="513"/>
  <c r="AK5" i="513"/>
  <c r="U5" i="513"/>
  <c r="T5" i="513"/>
  <c r="S5" i="513"/>
  <c r="R5" i="513"/>
  <c r="Q5" i="513"/>
  <c r="AW4" i="513"/>
  <c r="AV4" i="513"/>
  <c r="AU4" i="513"/>
  <c r="AT4" i="513"/>
  <c r="AS4" i="513"/>
  <c r="AR4" i="513"/>
  <c r="AQ4" i="513"/>
  <c r="AP4" i="513"/>
  <c r="AO4" i="513"/>
  <c r="AN4" i="513"/>
  <c r="AM4" i="513"/>
  <c r="AL4" i="513"/>
  <c r="AK4" i="513"/>
  <c r="U4" i="513"/>
  <c r="T4" i="513"/>
  <c r="S4" i="513"/>
  <c r="R4" i="513"/>
  <c r="Q4" i="513"/>
  <c r="A3" i="513"/>
  <c r="C1" i="513"/>
  <c r="D1" i="513" s="1"/>
  <c r="E1" i="513" s="1"/>
  <c r="F1" i="513" s="1"/>
  <c r="G1" i="513" s="1"/>
  <c r="H1" i="513" s="1"/>
  <c r="I1" i="513" s="1"/>
  <c r="J1" i="513" s="1"/>
  <c r="K1" i="513" s="1"/>
  <c r="L1" i="513" s="1"/>
  <c r="M1" i="513" s="1"/>
  <c r="N1" i="513" s="1"/>
  <c r="AQ83" i="658"/>
  <c r="AD83" i="658"/>
  <c r="AC83" i="658"/>
  <c r="AB83" i="658"/>
  <c r="AA83" i="658"/>
  <c r="Z83" i="658"/>
  <c r="Y83" i="658"/>
  <c r="X83" i="658"/>
  <c r="AQ82" i="658"/>
  <c r="AD82" i="658"/>
  <c r="AC82" i="658"/>
  <c r="AB82" i="658"/>
  <c r="AA82" i="658"/>
  <c r="Z82" i="658"/>
  <c r="Y82" i="658"/>
  <c r="X82" i="658"/>
  <c r="AQ81" i="658"/>
  <c r="AD81" i="658"/>
  <c r="AC81" i="658"/>
  <c r="AB81" i="658"/>
  <c r="AA81" i="658"/>
  <c r="Z81" i="658"/>
  <c r="Y81" i="658"/>
  <c r="X81" i="658"/>
  <c r="AQ80" i="658"/>
  <c r="AD80" i="658"/>
  <c r="AC80" i="658"/>
  <c r="AB80" i="658"/>
  <c r="AA80" i="658"/>
  <c r="Z80" i="658"/>
  <c r="Y80" i="658"/>
  <c r="X80" i="658"/>
  <c r="AQ79" i="658"/>
  <c r="AD79" i="658"/>
  <c r="AC79" i="658"/>
  <c r="AB79" i="658"/>
  <c r="AA79" i="658"/>
  <c r="Z79" i="658"/>
  <c r="Y79" i="658"/>
  <c r="X79" i="658"/>
  <c r="AQ78" i="658"/>
  <c r="AD78" i="658"/>
  <c r="AC78" i="658"/>
  <c r="AB78" i="658"/>
  <c r="AA78" i="658"/>
  <c r="Z78" i="658"/>
  <c r="Y78" i="658"/>
  <c r="X78" i="658"/>
  <c r="AQ77" i="658"/>
  <c r="AD77" i="658"/>
  <c r="AC77" i="658"/>
  <c r="AB77" i="658"/>
  <c r="AA77" i="658"/>
  <c r="Z77" i="658"/>
  <c r="Y77" i="658"/>
  <c r="X77" i="658"/>
  <c r="AD76" i="658"/>
  <c r="AC76" i="658"/>
  <c r="AB76" i="658"/>
  <c r="AA76" i="658"/>
  <c r="Z76" i="658"/>
  <c r="Y76" i="658"/>
  <c r="X76" i="658"/>
  <c r="AQ75" i="658"/>
  <c r="AD75" i="658"/>
  <c r="AC75" i="658"/>
  <c r="AB75" i="658"/>
  <c r="AA75" i="658"/>
  <c r="Z75" i="658"/>
  <c r="Y75" i="658"/>
  <c r="X75" i="658"/>
  <c r="AQ74" i="658"/>
  <c r="AD74" i="658"/>
  <c r="AC74" i="658"/>
  <c r="AB74" i="658"/>
  <c r="AA74" i="658"/>
  <c r="Z74" i="658"/>
  <c r="Y74" i="658"/>
  <c r="X74" i="658"/>
  <c r="AQ73" i="658"/>
  <c r="AD73" i="658"/>
  <c r="AC73" i="658"/>
  <c r="AB73" i="658"/>
  <c r="AA73" i="658"/>
  <c r="Z73" i="658"/>
  <c r="Y73" i="658"/>
  <c r="X73" i="658"/>
  <c r="AD72" i="658"/>
  <c r="AC72" i="658"/>
  <c r="AB72" i="658"/>
  <c r="AA72" i="658"/>
  <c r="Z72" i="658"/>
  <c r="Y72" i="658"/>
  <c r="X72" i="658"/>
  <c r="AD71" i="658"/>
  <c r="AC71" i="658"/>
  <c r="AB71" i="658"/>
  <c r="AA71" i="658"/>
  <c r="Z71" i="658"/>
  <c r="Y71" i="658"/>
  <c r="X71" i="658"/>
  <c r="AD70" i="658"/>
  <c r="AC70" i="658"/>
  <c r="AB70" i="658"/>
  <c r="AA70" i="658"/>
  <c r="Z70" i="658"/>
  <c r="Y70" i="658"/>
  <c r="X70" i="658"/>
  <c r="AQ69" i="658"/>
  <c r="AD69" i="658"/>
  <c r="AC69" i="658"/>
  <c r="AB69" i="658"/>
  <c r="AA69" i="658"/>
  <c r="Z69" i="658"/>
  <c r="Y69" i="658"/>
  <c r="X69" i="658"/>
  <c r="AQ68" i="658"/>
  <c r="T68" i="658"/>
  <c r="AQ67" i="658"/>
  <c r="AD67" i="658"/>
  <c r="AC67" i="658"/>
  <c r="AB67" i="658"/>
  <c r="AA67" i="658"/>
  <c r="Z67" i="658"/>
  <c r="Y67" i="658"/>
  <c r="X67" i="658"/>
  <c r="AQ66" i="658"/>
  <c r="AD66" i="658"/>
  <c r="AC66" i="658"/>
  <c r="AB66" i="658"/>
  <c r="AA66" i="658"/>
  <c r="Z66" i="658"/>
  <c r="Y66" i="658"/>
  <c r="X66" i="658"/>
  <c r="AQ65" i="658"/>
  <c r="AD65" i="658"/>
  <c r="AC65" i="658"/>
  <c r="AB65" i="658"/>
  <c r="AA65" i="658"/>
  <c r="Z65" i="658"/>
  <c r="Y65" i="658"/>
  <c r="X65" i="658"/>
  <c r="AQ64" i="658"/>
  <c r="AD64" i="658"/>
  <c r="AC64" i="658"/>
  <c r="AB64" i="658"/>
  <c r="AA64" i="658"/>
  <c r="Z64" i="658"/>
  <c r="Y64" i="658"/>
  <c r="X64" i="658"/>
  <c r="AQ63" i="658"/>
  <c r="AD63" i="658"/>
  <c r="AC63" i="658"/>
  <c r="AB63" i="658"/>
  <c r="AA63" i="658"/>
  <c r="Z63" i="658"/>
  <c r="Y63" i="658"/>
  <c r="X63" i="658"/>
  <c r="AQ62" i="658"/>
  <c r="AD62" i="658"/>
  <c r="AC62" i="658"/>
  <c r="AB62" i="658"/>
  <c r="AA62" i="658"/>
  <c r="Z62" i="658"/>
  <c r="Y62" i="658"/>
  <c r="X62" i="658"/>
  <c r="AQ61" i="658"/>
  <c r="AD61" i="658"/>
  <c r="AC61" i="658"/>
  <c r="AB61" i="658"/>
  <c r="AA61" i="658"/>
  <c r="Z61" i="658"/>
  <c r="Y61" i="658"/>
  <c r="X61" i="658"/>
  <c r="AQ60" i="658"/>
  <c r="AD60" i="658"/>
  <c r="AC60" i="658"/>
  <c r="AB60" i="658"/>
  <c r="AA60" i="658"/>
  <c r="Z60" i="658"/>
  <c r="Y60" i="658"/>
  <c r="X60" i="658"/>
  <c r="AQ59" i="658"/>
  <c r="AD59" i="658"/>
  <c r="AC59" i="658"/>
  <c r="AB59" i="658"/>
  <c r="AA59" i="658"/>
  <c r="Z59" i="658"/>
  <c r="Y59" i="658"/>
  <c r="X59" i="658"/>
  <c r="AQ58" i="658"/>
  <c r="AD58" i="658"/>
  <c r="AC58" i="658"/>
  <c r="AB58" i="658"/>
  <c r="AA58" i="658"/>
  <c r="Z58" i="658"/>
  <c r="Y58" i="658"/>
  <c r="X58" i="658"/>
  <c r="J38" i="658"/>
  <c r="I38" i="658"/>
  <c r="H38" i="658"/>
  <c r="G38" i="658"/>
  <c r="F38" i="658"/>
  <c r="E38" i="658"/>
  <c r="D38" i="658"/>
  <c r="C38" i="658"/>
  <c r="G37" i="658"/>
  <c r="F37" i="658"/>
  <c r="E37" i="658"/>
  <c r="D37" i="658"/>
  <c r="C37" i="658"/>
  <c r="P35" i="658"/>
  <c r="O35" i="658"/>
  <c r="J35" i="658"/>
  <c r="I35" i="658"/>
  <c r="H35" i="658"/>
  <c r="G35" i="658"/>
  <c r="F35" i="658"/>
  <c r="E35" i="658"/>
  <c r="D35" i="658"/>
  <c r="C35" i="658"/>
  <c r="P34" i="658"/>
  <c r="O34" i="658"/>
  <c r="J34" i="658"/>
  <c r="I34" i="658"/>
  <c r="H34" i="658"/>
  <c r="G34" i="658"/>
  <c r="F34" i="658"/>
  <c r="E34" i="658"/>
  <c r="D34" i="658"/>
  <c r="C34" i="658"/>
  <c r="A31" i="658"/>
  <c r="BD30" i="658"/>
  <c r="BC30" i="658"/>
  <c r="BB30" i="658"/>
  <c r="BA30" i="658"/>
  <c r="AZ30" i="658"/>
  <c r="AY30" i="658"/>
  <c r="AX30" i="658"/>
  <c r="AW30" i="658"/>
  <c r="AV30" i="658"/>
  <c r="AU30" i="658"/>
  <c r="AT30" i="658"/>
  <c r="AS30" i="658"/>
  <c r="AR30" i="658"/>
  <c r="AQ30" i="658"/>
  <c r="AP30" i="658"/>
  <c r="AO30" i="658"/>
  <c r="X30" i="658"/>
  <c r="W30" i="658"/>
  <c r="V30" i="658"/>
  <c r="U30" i="658"/>
  <c r="T30" i="658"/>
  <c r="BD29" i="658"/>
  <c r="BC29" i="658"/>
  <c r="BB29" i="658"/>
  <c r="BA29" i="658"/>
  <c r="AZ29" i="658"/>
  <c r="AY29" i="658"/>
  <c r="AX29" i="658"/>
  <c r="AW29" i="658"/>
  <c r="AV29" i="658"/>
  <c r="AU29" i="658"/>
  <c r="AT29" i="658"/>
  <c r="AS29" i="658"/>
  <c r="AR29" i="658"/>
  <c r="AQ29" i="658"/>
  <c r="AP29" i="658"/>
  <c r="AO29" i="658"/>
  <c r="X29" i="658"/>
  <c r="W29" i="658"/>
  <c r="V29" i="658"/>
  <c r="U29" i="658"/>
  <c r="T29" i="658"/>
  <c r="BD28" i="658"/>
  <c r="BC28" i="658"/>
  <c r="BB28" i="658"/>
  <c r="BA28" i="658"/>
  <c r="AZ28" i="658"/>
  <c r="AY28" i="658"/>
  <c r="AX28" i="658"/>
  <c r="AW28" i="658"/>
  <c r="AV28" i="658"/>
  <c r="AU28" i="658"/>
  <c r="AT28" i="658"/>
  <c r="AS28" i="658"/>
  <c r="AR28" i="658"/>
  <c r="AQ28" i="658"/>
  <c r="AP28" i="658"/>
  <c r="AO28" i="658"/>
  <c r="X28" i="658"/>
  <c r="W28" i="658"/>
  <c r="V28" i="658"/>
  <c r="U28" i="658"/>
  <c r="T28" i="658"/>
  <c r="BD27" i="658"/>
  <c r="BC27" i="658"/>
  <c r="BB27" i="658"/>
  <c r="BA27" i="658"/>
  <c r="AZ27" i="658"/>
  <c r="AY27" i="658"/>
  <c r="AX27" i="658"/>
  <c r="AW27" i="658"/>
  <c r="AV27" i="658"/>
  <c r="AU27" i="658"/>
  <c r="AT27" i="658"/>
  <c r="AS27" i="658"/>
  <c r="AR27" i="658"/>
  <c r="AQ27" i="658"/>
  <c r="AP27" i="658"/>
  <c r="AO27" i="658"/>
  <c r="X27" i="658"/>
  <c r="W27" i="658"/>
  <c r="V27" i="658"/>
  <c r="U27" i="658"/>
  <c r="T27" i="658"/>
  <c r="BD26" i="658"/>
  <c r="BC26" i="658"/>
  <c r="BB26" i="658"/>
  <c r="BA26" i="658"/>
  <c r="AZ26" i="658"/>
  <c r="AY26" i="658"/>
  <c r="AX26" i="658"/>
  <c r="AW26" i="658"/>
  <c r="AV26" i="658"/>
  <c r="AU26" i="658"/>
  <c r="AT26" i="658"/>
  <c r="AS26" i="658"/>
  <c r="AR26" i="658"/>
  <c r="AQ26" i="658"/>
  <c r="AP26" i="658"/>
  <c r="AO26" i="658"/>
  <c r="X26" i="658"/>
  <c r="W26" i="658"/>
  <c r="V26" i="658"/>
  <c r="U26" i="658"/>
  <c r="T26" i="658"/>
  <c r="BD25" i="658"/>
  <c r="BC25" i="658"/>
  <c r="BB25" i="658"/>
  <c r="BA25" i="658"/>
  <c r="AZ25" i="658"/>
  <c r="AY25" i="658"/>
  <c r="AX25" i="658"/>
  <c r="AW25" i="658"/>
  <c r="AV25" i="658"/>
  <c r="AU25" i="658"/>
  <c r="AT25" i="658"/>
  <c r="AS25" i="658"/>
  <c r="AR25" i="658"/>
  <c r="AQ25" i="658"/>
  <c r="AP25" i="658"/>
  <c r="AO25" i="658"/>
  <c r="X25" i="658"/>
  <c r="W25" i="658"/>
  <c r="V25" i="658"/>
  <c r="U25" i="658"/>
  <c r="T25" i="658"/>
  <c r="BD24" i="658"/>
  <c r="BC24" i="658"/>
  <c r="BB24" i="658"/>
  <c r="BA24" i="658"/>
  <c r="AZ24" i="658"/>
  <c r="AY24" i="658"/>
  <c r="AX24" i="658"/>
  <c r="AW24" i="658"/>
  <c r="AV24" i="658"/>
  <c r="AU24" i="658"/>
  <c r="AT24" i="658"/>
  <c r="AS24" i="658"/>
  <c r="AR24" i="658"/>
  <c r="AQ24" i="658"/>
  <c r="AP24" i="658"/>
  <c r="AO24" i="658"/>
  <c r="X24" i="658"/>
  <c r="W24" i="658"/>
  <c r="V24" i="658"/>
  <c r="U24" i="658"/>
  <c r="T24" i="658"/>
  <c r="BD23" i="658"/>
  <c r="BC23" i="658"/>
  <c r="BB23" i="658"/>
  <c r="BA23" i="658"/>
  <c r="AZ23" i="658"/>
  <c r="AY23" i="658"/>
  <c r="AX23" i="658"/>
  <c r="AW23" i="658"/>
  <c r="AV23" i="658"/>
  <c r="AU23" i="658"/>
  <c r="AT23" i="658"/>
  <c r="AS23" i="658"/>
  <c r="AR23" i="658"/>
  <c r="AQ23" i="658"/>
  <c r="AP23" i="658"/>
  <c r="AO23" i="658"/>
  <c r="BD22" i="658"/>
  <c r="BC22" i="658"/>
  <c r="BB22" i="658"/>
  <c r="BA22" i="658"/>
  <c r="AZ22" i="658"/>
  <c r="AY22" i="658"/>
  <c r="AX22" i="658"/>
  <c r="AW22" i="658"/>
  <c r="AV22" i="658"/>
  <c r="AU22" i="658"/>
  <c r="AT22" i="658"/>
  <c r="AS22" i="658"/>
  <c r="AR22" i="658"/>
  <c r="AQ22" i="658"/>
  <c r="AP22" i="658"/>
  <c r="AO22" i="658"/>
  <c r="X22" i="658"/>
  <c r="W22" i="658"/>
  <c r="V22" i="658"/>
  <c r="U22" i="658"/>
  <c r="T22" i="658"/>
  <c r="BD21" i="658"/>
  <c r="BC21" i="658"/>
  <c r="BB21" i="658"/>
  <c r="BA21" i="658"/>
  <c r="AZ21" i="658"/>
  <c r="AY21" i="658"/>
  <c r="AX21" i="658"/>
  <c r="AW21" i="658"/>
  <c r="AV21" i="658"/>
  <c r="AU21" i="658"/>
  <c r="AT21" i="658"/>
  <c r="AS21" i="658"/>
  <c r="AR21" i="658"/>
  <c r="AQ21" i="658"/>
  <c r="AP21" i="658"/>
  <c r="AO21" i="658"/>
  <c r="X21" i="658"/>
  <c r="W21" i="658"/>
  <c r="V21" i="658"/>
  <c r="U21" i="658"/>
  <c r="T21" i="658"/>
  <c r="BD20" i="658"/>
  <c r="BC20" i="658"/>
  <c r="BB20" i="658"/>
  <c r="BA20" i="658"/>
  <c r="AZ20" i="658"/>
  <c r="AY20" i="658"/>
  <c r="AX20" i="658"/>
  <c r="AW20" i="658"/>
  <c r="AV20" i="658"/>
  <c r="AU20" i="658"/>
  <c r="AT20" i="658"/>
  <c r="AS20" i="658"/>
  <c r="AR20" i="658"/>
  <c r="AQ20" i="658"/>
  <c r="AP20" i="658"/>
  <c r="AO20" i="658"/>
  <c r="X20" i="658"/>
  <c r="W20" i="658"/>
  <c r="V20" i="658"/>
  <c r="U20" i="658"/>
  <c r="T20" i="658"/>
  <c r="BD19" i="658"/>
  <c r="BC19" i="658"/>
  <c r="BB19" i="658"/>
  <c r="BA19" i="658"/>
  <c r="AZ19" i="658"/>
  <c r="AY19" i="658"/>
  <c r="AX19" i="658"/>
  <c r="AW19" i="658"/>
  <c r="AV19" i="658"/>
  <c r="AU19" i="658"/>
  <c r="AT19" i="658"/>
  <c r="AS19" i="658"/>
  <c r="AR19" i="658"/>
  <c r="AQ19" i="658"/>
  <c r="AP19" i="658"/>
  <c r="AO19" i="658"/>
  <c r="BD18" i="658"/>
  <c r="BC18" i="658"/>
  <c r="BB18" i="658"/>
  <c r="BA18" i="658"/>
  <c r="AZ18" i="658"/>
  <c r="AY18" i="658"/>
  <c r="AX18" i="658"/>
  <c r="AW18" i="658"/>
  <c r="AV18" i="658"/>
  <c r="AU18" i="658"/>
  <c r="AT18" i="658"/>
  <c r="AS18" i="658"/>
  <c r="AR18" i="658"/>
  <c r="AQ18" i="658"/>
  <c r="AP18" i="658"/>
  <c r="AO18" i="658"/>
  <c r="BD17" i="658"/>
  <c r="BC17" i="658"/>
  <c r="BB17" i="658"/>
  <c r="BA17" i="658"/>
  <c r="AZ17" i="658"/>
  <c r="AY17" i="658"/>
  <c r="AX17" i="658"/>
  <c r="AW17" i="658"/>
  <c r="AV17" i="658"/>
  <c r="AU17" i="658"/>
  <c r="AT17" i="658"/>
  <c r="AS17" i="658"/>
  <c r="AR17" i="658"/>
  <c r="AQ17" i="658"/>
  <c r="AP17" i="658"/>
  <c r="AO17" i="658"/>
  <c r="BD16" i="658"/>
  <c r="BC16" i="658"/>
  <c r="BB16" i="658"/>
  <c r="BA16" i="658"/>
  <c r="AZ16" i="658"/>
  <c r="AY16" i="658"/>
  <c r="AX16" i="658"/>
  <c r="AW16" i="658"/>
  <c r="AV16" i="658"/>
  <c r="AU16" i="658"/>
  <c r="AT16" i="658"/>
  <c r="AS16" i="658"/>
  <c r="AR16" i="658"/>
  <c r="AQ16" i="658"/>
  <c r="AP16" i="658"/>
  <c r="AO16" i="658"/>
  <c r="X16" i="658"/>
  <c r="W16" i="658"/>
  <c r="V16" i="658"/>
  <c r="U16" i="658"/>
  <c r="T16" i="658"/>
  <c r="BD15" i="658"/>
  <c r="BC15" i="658"/>
  <c r="BB15" i="658"/>
  <c r="BA15" i="658"/>
  <c r="AZ15" i="658"/>
  <c r="AY15" i="658"/>
  <c r="AX15" i="658"/>
  <c r="AW15" i="658"/>
  <c r="AV15" i="658"/>
  <c r="AU15" i="658"/>
  <c r="AT15" i="658"/>
  <c r="AS15" i="658"/>
  <c r="AR15" i="658"/>
  <c r="AQ15" i="658"/>
  <c r="AP15" i="658"/>
  <c r="AO15" i="658"/>
  <c r="X15" i="658"/>
  <c r="W15" i="658"/>
  <c r="V15" i="658"/>
  <c r="U15" i="658"/>
  <c r="T15" i="658"/>
  <c r="BD14" i="658"/>
  <c r="BC14" i="658"/>
  <c r="BB14" i="658"/>
  <c r="BA14" i="658"/>
  <c r="AZ14" i="658"/>
  <c r="AY14" i="658"/>
  <c r="AX14" i="658"/>
  <c r="AW14" i="658"/>
  <c r="AV14" i="658"/>
  <c r="AU14" i="658"/>
  <c r="AT14" i="658"/>
  <c r="AS14" i="658"/>
  <c r="AR14" i="658"/>
  <c r="AQ14" i="658"/>
  <c r="AP14" i="658"/>
  <c r="AO14" i="658"/>
  <c r="X14" i="658"/>
  <c r="W14" i="658"/>
  <c r="V14" i="658"/>
  <c r="U14" i="658"/>
  <c r="T14" i="658"/>
  <c r="BD13" i="658"/>
  <c r="BC13" i="658"/>
  <c r="BB13" i="658"/>
  <c r="BA13" i="658"/>
  <c r="AZ13" i="658"/>
  <c r="AY13" i="658"/>
  <c r="AX13" i="658"/>
  <c r="AW13" i="658"/>
  <c r="AV13" i="658"/>
  <c r="AU13" i="658"/>
  <c r="AT13" i="658"/>
  <c r="AS13" i="658"/>
  <c r="AR13" i="658"/>
  <c r="AQ13" i="658"/>
  <c r="AP13" i="658"/>
  <c r="AO13" i="658"/>
  <c r="X13" i="658"/>
  <c r="W13" i="658"/>
  <c r="V13" i="658"/>
  <c r="U13" i="658"/>
  <c r="T13" i="658"/>
  <c r="BD12" i="658"/>
  <c r="BC12" i="658"/>
  <c r="BB12" i="658"/>
  <c r="BA12" i="658"/>
  <c r="AZ12" i="658"/>
  <c r="AY12" i="658"/>
  <c r="AX12" i="658"/>
  <c r="AW12" i="658"/>
  <c r="AV12" i="658"/>
  <c r="AU12" i="658"/>
  <c r="AT12" i="658"/>
  <c r="AS12" i="658"/>
  <c r="AR12" i="658"/>
  <c r="AQ12" i="658"/>
  <c r="AP12" i="658"/>
  <c r="AO12" i="658"/>
  <c r="X12" i="658"/>
  <c r="W12" i="658"/>
  <c r="V12" i="658"/>
  <c r="U12" i="658"/>
  <c r="T12" i="658"/>
  <c r="BD11" i="658"/>
  <c r="BC11" i="658"/>
  <c r="BB11" i="658"/>
  <c r="BA11" i="658"/>
  <c r="AZ11" i="658"/>
  <c r="AY11" i="658"/>
  <c r="AX11" i="658"/>
  <c r="AW11" i="658"/>
  <c r="AV11" i="658"/>
  <c r="AU11" i="658"/>
  <c r="AT11" i="658"/>
  <c r="AS11" i="658"/>
  <c r="AR11" i="658"/>
  <c r="AQ11" i="658"/>
  <c r="AP11" i="658"/>
  <c r="AO11" i="658"/>
  <c r="X11" i="658"/>
  <c r="W11" i="658"/>
  <c r="V11" i="658"/>
  <c r="U11" i="658"/>
  <c r="T11" i="658"/>
  <c r="BD10" i="658"/>
  <c r="BC10" i="658"/>
  <c r="BB10" i="658"/>
  <c r="BA10" i="658"/>
  <c r="AZ10" i="658"/>
  <c r="AY10" i="658"/>
  <c r="AX10" i="658"/>
  <c r="AW10" i="658"/>
  <c r="AV10" i="658"/>
  <c r="AU10" i="658"/>
  <c r="AT10" i="658"/>
  <c r="AS10" i="658"/>
  <c r="AR10" i="658"/>
  <c r="AQ10" i="658"/>
  <c r="AP10" i="658"/>
  <c r="AO10" i="658"/>
  <c r="X10" i="658"/>
  <c r="W10" i="658"/>
  <c r="V10" i="658"/>
  <c r="U10" i="658"/>
  <c r="T10" i="658"/>
  <c r="BD9" i="658"/>
  <c r="BC9" i="658"/>
  <c r="BB9" i="658"/>
  <c r="BA9" i="658"/>
  <c r="AZ9" i="658"/>
  <c r="AY9" i="658"/>
  <c r="AX9" i="658"/>
  <c r="AW9" i="658"/>
  <c r="AV9" i="658"/>
  <c r="AU9" i="658"/>
  <c r="AT9" i="658"/>
  <c r="AS9" i="658"/>
  <c r="AR9" i="658"/>
  <c r="AQ9" i="658"/>
  <c r="AP9" i="658"/>
  <c r="AO9" i="658"/>
  <c r="X9" i="658"/>
  <c r="W9" i="658"/>
  <c r="V9" i="658"/>
  <c r="U9" i="658"/>
  <c r="T9" i="658"/>
  <c r="BD8" i="658"/>
  <c r="BC8" i="658"/>
  <c r="BB8" i="658"/>
  <c r="BA8" i="658"/>
  <c r="AZ8" i="658"/>
  <c r="AY8" i="658"/>
  <c r="AX8" i="658"/>
  <c r="AW8" i="658"/>
  <c r="AV8" i="658"/>
  <c r="AU8" i="658"/>
  <c r="AT8" i="658"/>
  <c r="AS8" i="658"/>
  <c r="AR8" i="658"/>
  <c r="AQ8" i="658"/>
  <c r="AP8" i="658"/>
  <c r="AO8" i="658"/>
  <c r="X8" i="658"/>
  <c r="W8" i="658"/>
  <c r="V8" i="658"/>
  <c r="U8" i="658"/>
  <c r="T8" i="658"/>
  <c r="BD7" i="658"/>
  <c r="BC7" i="658"/>
  <c r="BB7" i="658"/>
  <c r="BA7" i="658"/>
  <c r="AZ7" i="658"/>
  <c r="AY7" i="658"/>
  <c r="AX7" i="658"/>
  <c r="AW7" i="658"/>
  <c r="AV7" i="658"/>
  <c r="AU7" i="658"/>
  <c r="AT7" i="658"/>
  <c r="AS7" i="658"/>
  <c r="AR7" i="658"/>
  <c r="AQ7" i="658"/>
  <c r="AP7" i="658"/>
  <c r="AO7" i="658"/>
  <c r="X7" i="658"/>
  <c r="W7" i="658"/>
  <c r="V7" i="658"/>
  <c r="U7" i="658"/>
  <c r="T7" i="658"/>
  <c r="BD6" i="658"/>
  <c r="BC6" i="658"/>
  <c r="BB6" i="658"/>
  <c r="BA6" i="658"/>
  <c r="AZ6" i="658"/>
  <c r="AY6" i="658"/>
  <c r="AX6" i="658"/>
  <c r="AW6" i="658"/>
  <c r="AV6" i="658"/>
  <c r="AU6" i="658"/>
  <c r="AT6" i="658"/>
  <c r="AS6" i="658"/>
  <c r="AR6" i="658"/>
  <c r="AQ6" i="658"/>
  <c r="AP6" i="658"/>
  <c r="AO6" i="658"/>
  <c r="X6" i="658"/>
  <c r="W6" i="658"/>
  <c r="V6" i="658"/>
  <c r="U6" i="658"/>
  <c r="T6" i="658"/>
  <c r="BD5" i="658"/>
  <c r="BC5" i="658"/>
  <c r="BB5" i="658"/>
  <c r="BA5" i="658"/>
  <c r="AZ5" i="658"/>
  <c r="AY5" i="658"/>
  <c r="AX5" i="658"/>
  <c r="AW5" i="658"/>
  <c r="AV5" i="658"/>
  <c r="AU5" i="658"/>
  <c r="AT5" i="658"/>
  <c r="AS5" i="658"/>
  <c r="AR5" i="658"/>
  <c r="AQ5" i="658"/>
  <c r="AP5" i="658"/>
  <c r="AO5" i="658"/>
  <c r="X5" i="658"/>
  <c r="W5" i="658"/>
  <c r="V5" i="658"/>
  <c r="U5" i="658"/>
  <c r="T5" i="658"/>
  <c r="R4" i="658"/>
  <c r="Q4" i="658"/>
  <c r="A4" i="658"/>
  <c r="B4" i="658" s="1"/>
  <c r="AN3" i="658"/>
  <c r="AM3" i="658"/>
  <c r="C1" i="658"/>
  <c r="D1" i="658" s="1"/>
  <c r="E1" i="658" s="1"/>
  <c r="F1" i="658" s="1"/>
  <c r="G1" i="658" s="1"/>
  <c r="H1" i="658" s="1"/>
  <c r="I1" i="658" s="1"/>
  <c r="J1" i="658" s="1"/>
  <c r="K1" i="658" s="1"/>
  <c r="L1" i="658" s="1"/>
  <c r="M1" i="658" s="1"/>
  <c r="N1" i="658" s="1"/>
  <c r="O1" i="658" s="1"/>
  <c r="P1" i="658" s="1"/>
  <c r="AD83" i="657"/>
  <c r="AC83" i="657"/>
  <c r="AB83" i="657"/>
  <c r="AA83" i="657"/>
  <c r="Z83" i="657"/>
  <c r="Y83" i="657"/>
  <c r="X83" i="657"/>
  <c r="AD82" i="657"/>
  <c r="AC82" i="657"/>
  <c r="AB82" i="657"/>
  <c r="AA82" i="657"/>
  <c r="Z82" i="657"/>
  <c r="Y82" i="657"/>
  <c r="X82" i="657"/>
  <c r="AD81" i="657"/>
  <c r="AC81" i="657"/>
  <c r="AB81" i="657"/>
  <c r="AA81" i="657"/>
  <c r="Z81" i="657"/>
  <c r="Y81" i="657"/>
  <c r="X81" i="657"/>
  <c r="AD80" i="657"/>
  <c r="AC80" i="657"/>
  <c r="AB80" i="657"/>
  <c r="AA80" i="657"/>
  <c r="Z80" i="657"/>
  <c r="Y80" i="657"/>
  <c r="X80" i="657"/>
  <c r="AD79" i="657"/>
  <c r="AC79" i="657"/>
  <c r="AB79" i="657"/>
  <c r="AA79" i="657"/>
  <c r="Z79" i="657"/>
  <c r="Y79" i="657"/>
  <c r="X79" i="657"/>
  <c r="AD78" i="657"/>
  <c r="AC78" i="657"/>
  <c r="AB78" i="657"/>
  <c r="AA78" i="657"/>
  <c r="Z78" i="657"/>
  <c r="Y78" i="657"/>
  <c r="X78" i="657"/>
  <c r="AD77" i="657"/>
  <c r="AC77" i="657"/>
  <c r="AB77" i="657"/>
  <c r="AA77" i="657"/>
  <c r="Z77" i="657"/>
  <c r="Y77" i="657"/>
  <c r="X77" i="657"/>
  <c r="AD76" i="657"/>
  <c r="AC76" i="657"/>
  <c r="AB76" i="657"/>
  <c r="AA76" i="657"/>
  <c r="Z76" i="657"/>
  <c r="Y76" i="657"/>
  <c r="X76" i="657"/>
  <c r="AD75" i="657"/>
  <c r="AC75" i="657"/>
  <c r="AB75" i="657"/>
  <c r="AA75" i="657"/>
  <c r="Z75" i="657"/>
  <c r="Y75" i="657"/>
  <c r="X75" i="657"/>
  <c r="AD74" i="657"/>
  <c r="AC74" i="657"/>
  <c r="AB74" i="657"/>
  <c r="AA74" i="657"/>
  <c r="Z74" i="657"/>
  <c r="Y74" i="657"/>
  <c r="X74" i="657"/>
  <c r="AD73" i="657"/>
  <c r="AC73" i="657"/>
  <c r="AB73" i="657"/>
  <c r="AA73" i="657"/>
  <c r="Z73" i="657"/>
  <c r="Y73" i="657"/>
  <c r="X73" i="657"/>
  <c r="AD72" i="657"/>
  <c r="AC72" i="657"/>
  <c r="AB72" i="657"/>
  <c r="AA72" i="657"/>
  <c r="Z72" i="657"/>
  <c r="Y72" i="657"/>
  <c r="X72" i="657"/>
  <c r="AD71" i="657"/>
  <c r="AC71" i="657"/>
  <c r="AB71" i="657"/>
  <c r="AA71" i="657"/>
  <c r="Z71" i="657"/>
  <c r="Y71" i="657"/>
  <c r="X71" i="657"/>
  <c r="AD70" i="657"/>
  <c r="AC70" i="657"/>
  <c r="AB70" i="657"/>
  <c r="AA70" i="657"/>
  <c r="Z70" i="657"/>
  <c r="Y70" i="657"/>
  <c r="X70" i="657"/>
  <c r="AD69" i="657"/>
  <c r="AC69" i="657"/>
  <c r="AB69" i="657"/>
  <c r="AA69" i="657"/>
  <c r="Z69" i="657"/>
  <c r="Y69" i="657"/>
  <c r="X69" i="657"/>
  <c r="T68" i="657"/>
  <c r="AD67" i="657"/>
  <c r="AC67" i="657"/>
  <c r="AB67" i="657"/>
  <c r="AA67" i="657"/>
  <c r="Z67" i="657"/>
  <c r="Y67" i="657"/>
  <c r="X67" i="657"/>
  <c r="AD66" i="657"/>
  <c r="AC66" i="657"/>
  <c r="AB66" i="657"/>
  <c r="AA66" i="657"/>
  <c r="Z66" i="657"/>
  <c r="Y66" i="657"/>
  <c r="X66" i="657"/>
  <c r="AD65" i="657"/>
  <c r="AC65" i="657"/>
  <c r="AB65" i="657"/>
  <c r="AA65" i="657"/>
  <c r="Z65" i="657"/>
  <c r="Y65" i="657"/>
  <c r="X65" i="657"/>
  <c r="AD64" i="657"/>
  <c r="AC64" i="657"/>
  <c r="AB64" i="657"/>
  <c r="AA64" i="657"/>
  <c r="Z64" i="657"/>
  <c r="Y64" i="657"/>
  <c r="X64" i="657"/>
  <c r="AD63" i="657"/>
  <c r="AC63" i="657"/>
  <c r="AB63" i="657"/>
  <c r="AA63" i="657"/>
  <c r="Z63" i="657"/>
  <c r="Y63" i="657"/>
  <c r="X63" i="657"/>
  <c r="AD62" i="657"/>
  <c r="AC62" i="657"/>
  <c r="AB62" i="657"/>
  <c r="AA62" i="657"/>
  <c r="Z62" i="657"/>
  <c r="Y62" i="657"/>
  <c r="X62" i="657"/>
  <c r="AD61" i="657"/>
  <c r="AC61" i="657"/>
  <c r="AB61" i="657"/>
  <c r="AA61" i="657"/>
  <c r="Z61" i="657"/>
  <c r="Y61" i="657"/>
  <c r="X61" i="657"/>
  <c r="AD60" i="657"/>
  <c r="AC60" i="657"/>
  <c r="AB60" i="657"/>
  <c r="AA60" i="657"/>
  <c r="Z60" i="657"/>
  <c r="Y60" i="657"/>
  <c r="X60" i="657"/>
  <c r="AD59" i="657"/>
  <c r="AC59" i="657"/>
  <c r="AB59" i="657"/>
  <c r="AA59" i="657"/>
  <c r="Z59" i="657"/>
  <c r="Y59" i="657"/>
  <c r="X59" i="657"/>
  <c r="AD58" i="657"/>
  <c r="AC58" i="657"/>
  <c r="AB58" i="657"/>
  <c r="AA58" i="657"/>
  <c r="Z58" i="657"/>
  <c r="Y58" i="657"/>
  <c r="X58" i="657"/>
  <c r="J38" i="657"/>
  <c r="I38" i="657"/>
  <c r="H38" i="657"/>
  <c r="G38" i="657"/>
  <c r="F38" i="657"/>
  <c r="E38" i="657"/>
  <c r="D38" i="657"/>
  <c r="C38" i="657"/>
  <c r="G37" i="657"/>
  <c r="F37" i="657"/>
  <c r="E37" i="657"/>
  <c r="D37" i="657"/>
  <c r="C37" i="657"/>
  <c r="P35" i="657"/>
  <c r="O35" i="657"/>
  <c r="J35" i="657"/>
  <c r="I35" i="657"/>
  <c r="H35" i="657"/>
  <c r="G35" i="657"/>
  <c r="F35" i="657"/>
  <c r="E35" i="657"/>
  <c r="D35" i="657"/>
  <c r="C35" i="657"/>
  <c r="P34" i="657"/>
  <c r="O34" i="657"/>
  <c r="J34" i="657"/>
  <c r="I34" i="657"/>
  <c r="H34" i="657"/>
  <c r="G34" i="657"/>
  <c r="F34" i="657"/>
  <c r="E34" i="657"/>
  <c r="D34" i="657"/>
  <c r="C34" i="657"/>
  <c r="A31" i="657"/>
  <c r="BD30" i="657"/>
  <c r="BC30" i="657"/>
  <c r="BB30" i="657"/>
  <c r="BA30" i="657"/>
  <c r="AZ30" i="657"/>
  <c r="AY30" i="657"/>
  <c r="AX30" i="657"/>
  <c r="AW30" i="657"/>
  <c r="AV30" i="657"/>
  <c r="AU30" i="657"/>
  <c r="AT30" i="657"/>
  <c r="AS30" i="657"/>
  <c r="AR30" i="657"/>
  <c r="AQ30" i="657"/>
  <c r="AP30" i="657"/>
  <c r="AO30" i="657"/>
  <c r="X30" i="657"/>
  <c r="W30" i="657"/>
  <c r="V30" i="657"/>
  <c r="U30" i="657"/>
  <c r="T30" i="657"/>
  <c r="BD29" i="657"/>
  <c r="BC29" i="657"/>
  <c r="BB29" i="657"/>
  <c r="BA29" i="657"/>
  <c r="AZ29" i="657"/>
  <c r="AY29" i="657"/>
  <c r="AX29" i="657"/>
  <c r="AW29" i="657"/>
  <c r="AV29" i="657"/>
  <c r="AU29" i="657"/>
  <c r="AT29" i="657"/>
  <c r="AS29" i="657"/>
  <c r="AR29" i="657"/>
  <c r="AQ29" i="657"/>
  <c r="AP29" i="657"/>
  <c r="AO29" i="657"/>
  <c r="X29" i="657"/>
  <c r="W29" i="657"/>
  <c r="V29" i="657"/>
  <c r="U29" i="657"/>
  <c r="T29" i="657"/>
  <c r="BD28" i="657"/>
  <c r="BC28" i="657"/>
  <c r="BB28" i="657"/>
  <c r="BA28" i="657"/>
  <c r="AZ28" i="657"/>
  <c r="AY28" i="657"/>
  <c r="AX28" i="657"/>
  <c r="AW28" i="657"/>
  <c r="AV28" i="657"/>
  <c r="AU28" i="657"/>
  <c r="AT28" i="657"/>
  <c r="AS28" i="657"/>
  <c r="AR28" i="657"/>
  <c r="AQ28" i="657"/>
  <c r="AP28" i="657"/>
  <c r="AO28" i="657"/>
  <c r="X28" i="657"/>
  <c r="W28" i="657"/>
  <c r="V28" i="657"/>
  <c r="U28" i="657"/>
  <c r="T28" i="657"/>
  <c r="BD27" i="657"/>
  <c r="BC27" i="657"/>
  <c r="BB27" i="657"/>
  <c r="BA27" i="657"/>
  <c r="AZ27" i="657"/>
  <c r="AY27" i="657"/>
  <c r="AX27" i="657"/>
  <c r="AW27" i="657"/>
  <c r="AV27" i="657"/>
  <c r="AU27" i="657"/>
  <c r="AT27" i="657"/>
  <c r="AS27" i="657"/>
  <c r="AR27" i="657"/>
  <c r="AQ27" i="657"/>
  <c r="AP27" i="657"/>
  <c r="AO27" i="657"/>
  <c r="X27" i="657"/>
  <c r="W27" i="657"/>
  <c r="V27" i="657"/>
  <c r="U27" i="657"/>
  <c r="T27" i="657"/>
  <c r="BD26" i="657"/>
  <c r="BC26" i="657"/>
  <c r="BB26" i="657"/>
  <c r="BA26" i="657"/>
  <c r="AZ26" i="657"/>
  <c r="AY26" i="657"/>
  <c r="AX26" i="657"/>
  <c r="AW26" i="657"/>
  <c r="AV26" i="657"/>
  <c r="AU26" i="657"/>
  <c r="AT26" i="657"/>
  <c r="AS26" i="657"/>
  <c r="AR26" i="657"/>
  <c r="AQ26" i="657"/>
  <c r="AP26" i="657"/>
  <c r="AO26" i="657"/>
  <c r="X26" i="657"/>
  <c r="W26" i="657"/>
  <c r="V26" i="657"/>
  <c r="U26" i="657"/>
  <c r="T26" i="657"/>
  <c r="BD25" i="657"/>
  <c r="BC25" i="657"/>
  <c r="BB25" i="657"/>
  <c r="BA25" i="657"/>
  <c r="AZ25" i="657"/>
  <c r="AY25" i="657"/>
  <c r="AX25" i="657"/>
  <c r="AW25" i="657"/>
  <c r="AV25" i="657"/>
  <c r="AU25" i="657"/>
  <c r="AT25" i="657"/>
  <c r="AS25" i="657"/>
  <c r="AR25" i="657"/>
  <c r="AQ25" i="657"/>
  <c r="AP25" i="657"/>
  <c r="AO25" i="657"/>
  <c r="X25" i="657"/>
  <c r="W25" i="657"/>
  <c r="V25" i="657"/>
  <c r="U25" i="657"/>
  <c r="T25" i="657"/>
  <c r="BD24" i="657"/>
  <c r="BC24" i="657"/>
  <c r="BB24" i="657"/>
  <c r="BA24" i="657"/>
  <c r="AZ24" i="657"/>
  <c r="AY24" i="657"/>
  <c r="AX24" i="657"/>
  <c r="AW24" i="657"/>
  <c r="AV24" i="657"/>
  <c r="AU24" i="657"/>
  <c r="AT24" i="657"/>
  <c r="AS24" i="657"/>
  <c r="AR24" i="657"/>
  <c r="AQ24" i="657"/>
  <c r="AP24" i="657"/>
  <c r="AO24" i="657"/>
  <c r="X24" i="657"/>
  <c r="W24" i="657"/>
  <c r="V24" i="657"/>
  <c r="U24" i="657"/>
  <c r="T24" i="657"/>
  <c r="BD23" i="657"/>
  <c r="BC23" i="657"/>
  <c r="BB23" i="657"/>
  <c r="BA23" i="657"/>
  <c r="AZ23" i="657"/>
  <c r="AY23" i="657"/>
  <c r="AX23" i="657"/>
  <c r="AW23" i="657"/>
  <c r="AV23" i="657"/>
  <c r="AU23" i="657"/>
  <c r="AT23" i="657"/>
  <c r="AS23" i="657"/>
  <c r="AR23" i="657"/>
  <c r="AQ23" i="657"/>
  <c r="AP23" i="657"/>
  <c r="AO23" i="657"/>
  <c r="BD22" i="657"/>
  <c r="BC22" i="657"/>
  <c r="BB22" i="657"/>
  <c r="BA22" i="657"/>
  <c r="AZ22" i="657"/>
  <c r="AY22" i="657"/>
  <c r="AX22" i="657"/>
  <c r="AW22" i="657"/>
  <c r="AV22" i="657"/>
  <c r="AU22" i="657"/>
  <c r="AT22" i="657"/>
  <c r="AS22" i="657"/>
  <c r="AR22" i="657"/>
  <c r="AQ22" i="657"/>
  <c r="AP22" i="657"/>
  <c r="AO22" i="657"/>
  <c r="X22" i="657"/>
  <c r="W22" i="657"/>
  <c r="V22" i="657"/>
  <c r="U22" i="657"/>
  <c r="T22" i="657"/>
  <c r="BD21" i="657"/>
  <c r="BC21" i="657"/>
  <c r="BB21" i="657"/>
  <c r="BA21" i="657"/>
  <c r="AZ21" i="657"/>
  <c r="AY21" i="657"/>
  <c r="AX21" i="657"/>
  <c r="AW21" i="657"/>
  <c r="AV21" i="657"/>
  <c r="AU21" i="657"/>
  <c r="AT21" i="657"/>
  <c r="AS21" i="657"/>
  <c r="AR21" i="657"/>
  <c r="AQ21" i="657"/>
  <c r="AP21" i="657"/>
  <c r="AO21" i="657"/>
  <c r="X21" i="657"/>
  <c r="W21" i="657"/>
  <c r="V21" i="657"/>
  <c r="U21" i="657"/>
  <c r="T21" i="657"/>
  <c r="BD20" i="657"/>
  <c r="BC20" i="657"/>
  <c r="BB20" i="657"/>
  <c r="BA20" i="657"/>
  <c r="AZ20" i="657"/>
  <c r="AY20" i="657"/>
  <c r="AX20" i="657"/>
  <c r="AW20" i="657"/>
  <c r="AV20" i="657"/>
  <c r="AU20" i="657"/>
  <c r="AT20" i="657"/>
  <c r="AS20" i="657"/>
  <c r="AR20" i="657"/>
  <c r="AQ20" i="657"/>
  <c r="AP20" i="657"/>
  <c r="AO20" i="657"/>
  <c r="X20" i="657"/>
  <c r="W20" i="657"/>
  <c r="V20" i="657"/>
  <c r="U20" i="657"/>
  <c r="T20" i="657"/>
  <c r="BD19" i="657"/>
  <c r="BC19" i="657"/>
  <c r="BB19" i="657"/>
  <c r="BA19" i="657"/>
  <c r="AZ19" i="657"/>
  <c r="AY19" i="657"/>
  <c r="AX19" i="657"/>
  <c r="AW19" i="657"/>
  <c r="AV19" i="657"/>
  <c r="AU19" i="657"/>
  <c r="AT19" i="657"/>
  <c r="AS19" i="657"/>
  <c r="AR19" i="657"/>
  <c r="AQ19" i="657"/>
  <c r="AP19" i="657"/>
  <c r="AO19" i="657"/>
  <c r="BD18" i="657"/>
  <c r="BC18" i="657"/>
  <c r="BB18" i="657"/>
  <c r="BA18" i="657"/>
  <c r="AZ18" i="657"/>
  <c r="AY18" i="657"/>
  <c r="AX18" i="657"/>
  <c r="AW18" i="657"/>
  <c r="AV18" i="657"/>
  <c r="AU18" i="657"/>
  <c r="AT18" i="657"/>
  <c r="AS18" i="657"/>
  <c r="AR18" i="657"/>
  <c r="AQ18" i="657"/>
  <c r="AP18" i="657"/>
  <c r="AO18" i="657"/>
  <c r="BD17" i="657"/>
  <c r="BC17" i="657"/>
  <c r="BB17" i="657"/>
  <c r="BA17" i="657"/>
  <c r="AZ17" i="657"/>
  <c r="AY17" i="657"/>
  <c r="AX17" i="657"/>
  <c r="AW17" i="657"/>
  <c r="AV17" i="657"/>
  <c r="AU17" i="657"/>
  <c r="AT17" i="657"/>
  <c r="AS17" i="657"/>
  <c r="AR17" i="657"/>
  <c r="AQ17" i="657"/>
  <c r="AP17" i="657"/>
  <c r="AO17" i="657"/>
  <c r="BD16" i="657"/>
  <c r="BC16" i="657"/>
  <c r="BB16" i="657"/>
  <c r="BA16" i="657"/>
  <c r="AZ16" i="657"/>
  <c r="AY16" i="657"/>
  <c r="AX16" i="657"/>
  <c r="AW16" i="657"/>
  <c r="AV16" i="657"/>
  <c r="AU16" i="657"/>
  <c r="AT16" i="657"/>
  <c r="AS16" i="657"/>
  <c r="AR16" i="657"/>
  <c r="AQ16" i="657"/>
  <c r="AP16" i="657"/>
  <c r="AO16" i="657"/>
  <c r="X16" i="657"/>
  <c r="W16" i="657"/>
  <c r="V16" i="657"/>
  <c r="U16" i="657"/>
  <c r="T16" i="657"/>
  <c r="BD15" i="657"/>
  <c r="BC15" i="657"/>
  <c r="BB15" i="657"/>
  <c r="BA15" i="657"/>
  <c r="AZ15" i="657"/>
  <c r="AY15" i="657"/>
  <c r="AX15" i="657"/>
  <c r="AW15" i="657"/>
  <c r="AV15" i="657"/>
  <c r="AU15" i="657"/>
  <c r="AT15" i="657"/>
  <c r="AS15" i="657"/>
  <c r="AR15" i="657"/>
  <c r="AQ15" i="657"/>
  <c r="AP15" i="657"/>
  <c r="AO15" i="657"/>
  <c r="X15" i="657"/>
  <c r="W15" i="657"/>
  <c r="V15" i="657"/>
  <c r="U15" i="657"/>
  <c r="T15" i="657"/>
  <c r="BD14" i="657"/>
  <c r="BC14" i="657"/>
  <c r="BB14" i="657"/>
  <c r="BA14" i="657"/>
  <c r="AZ14" i="657"/>
  <c r="AY14" i="657"/>
  <c r="AX14" i="657"/>
  <c r="AW14" i="657"/>
  <c r="AV14" i="657"/>
  <c r="AU14" i="657"/>
  <c r="AT14" i="657"/>
  <c r="AS14" i="657"/>
  <c r="AR14" i="657"/>
  <c r="AQ14" i="657"/>
  <c r="AP14" i="657"/>
  <c r="AO14" i="657"/>
  <c r="X14" i="657"/>
  <c r="W14" i="657"/>
  <c r="V14" i="657"/>
  <c r="U14" i="657"/>
  <c r="T14" i="657"/>
  <c r="BD13" i="657"/>
  <c r="BC13" i="657"/>
  <c r="BB13" i="657"/>
  <c r="BA13" i="657"/>
  <c r="AZ13" i="657"/>
  <c r="AY13" i="657"/>
  <c r="AX13" i="657"/>
  <c r="AW13" i="657"/>
  <c r="AV13" i="657"/>
  <c r="AU13" i="657"/>
  <c r="AT13" i="657"/>
  <c r="AS13" i="657"/>
  <c r="AR13" i="657"/>
  <c r="AQ13" i="657"/>
  <c r="AP13" i="657"/>
  <c r="AO13" i="657"/>
  <c r="X13" i="657"/>
  <c r="W13" i="657"/>
  <c r="V13" i="657"/>
  <c r="U13" i="657"/>
  <c r="T13" i="657"/>
  <c r="BD12" i="657"/>
  <c r="BC12" i="657"/>
  <c r="BB12" i="657"/>
  <c r="BA12" i="657"/>
  <c r="AZ12" i="657"/>
  <c r="AY12" i="657"/>
  <c r="AX12" i="657"/>
  <c r="AW12" i="657"/>
  <c r="AV12" i="657"/>
  <c r="AU12" i="657"/>
  <c r="AT12" i="657"/>
  <c r="AS12" i="657"/>
  <c r="AR12" i="657"/>
  <c r="AQ12" i="657"/>
  <c r="AP12" i="657"/>
  <c r="AO12" i="657"/>
  <c r="X12" i="657"/>
  <c r="W12" i="657"/>
  <c r="V12" i="657"/>
  <c r="U12" i="657"/>
  <c r="T12" i="657"/>
  <c r="BD11" i="657"/>
  <c r="BC11" i="657"/>
  <c r="BB11" i="657"/>
  <c r="BA11" i="657"/>
  <c r="AZ11" i="657"/>
  <c r="AY11" i="657"/>
  <c r="AX11" i="657"/>
  <c r="AW11" i="657"/>
  <c r="AV11" i="657"/>
  <c r="AU11" i="657"/>
  <c r="AT11" i="657"/>
  <c r="AS11" i="657"/>
  <c r="AR11" i="657"/>
  <c r="AQ11" i="657"/>
  <c r="AP11" i="657"/>
  <c r="AO11" i="657"/>
  <c r="X11" i="657"/>
  <c r="W11" i="657"/>
  <c r="V11" i="657"/>
  <c r="U11" i="657"/>
  <c r="T11" i="657"/>
  <c r="BD10" i="657"/>
  <c r="BC10" i="657"/>
  <c r="BB10" i="657"/>
  <c r="BA10" i="657"/>
  <c r="AZ10" i="657"/>
  <c r="AY10" i="657"/>
  <c r="AX10" i="657"/>
  <c r="AW10" i="657"/>
  <c r="AV10" i="657"/>
  <c r="AU10" i="657"/>
  <c r="AT10" i="657"/>
  <c r="AS10" i="657"/>
  <c r="AR10" i="657"/>
  <c r="AQ10" i="657"/>
  <c r="AP10" i="657"/>
  <c r="AO10" i="657"/>
  <c r="X10" i="657"/>
  <c r="W10" i="657"/>
  <c r="V10" i="657"/>
  <c r="U10" i="657"/>
  <c r="T10" i="657"/>
  <c r="BD9" i="657"/>
  <c r="BC9" i="657"/>
  <c r="BB9" i="657"/>
  <c r="BA9" i="657"/>
  <c r="AZ9" i="657"/>
  <c r="AY9" i="657"/>
  <c r="AX9" i="657"/>
  <c r="AW9" i="657"/>
  <c r="AV9" i="657"/>
  <c r="AU9" i="657"/>
  <c r="AT9" i="657"/>
  <c r="AS9" i="657"/>
  <c r="AR9" i="657"/>
  <c r="AQ9" i="657"/>
  <c r="AP9" i="657"/>
  <c r="AO9" i="657"/>
  <c r="X9" i="657"/>
  <c r="W9" i="657"/>
  <c r="V9" i="657"/>
  <c r="U9" i="657"/>
  <c r="T9" i="657"/>
  <c r="BD8" i="657"/>
  <c r="BC8" i="657"/>
  <c r="BB8" i="657"/>
  <c r="BA8" i="657"/>
  <c r="AZ8" i="657"/>
  <c r="AY8" i="657"/>
  <c r="AX8" i="657"/>
  <c r="AW8" i="657"/>
  <c r="AV8" i="657"/>
  <c r="AU8" i="657"/>
  <c r="AT8" i="657"/>
  <c r="AS8" i="657"/>
  <c r="AR8" i="657"/>
  <c r="AQ8" i="657"/>
  <c r="AP8" i="657"/>
  <c r="AO8" i="657"/>
  <c r="X8" i="657"/>
  <c r="W8" i="657"/>
  <c r="V8" i="657"/>
  <c r="U8" i="657"/>
  <c r="T8" i="657"/>
  <c r="BD7" i="657"/>
  <c r="BC7" i="657"/>
  <c r="BB7" i="657"/>
  <c r="BA7" i="657"/>
  <c r="AZ7" i="657"/>
  <c r="AY7" i="657"/>
  <c r="AX7" i="657"/>
  <c r="AW7" i="657"/>
  <c r="AV7" i="657"/>
  <c r="AU7" i="657"/>
  <c r="AT7" i="657"/>
  <c r="AS7" i="657"/>
  <c r="AR7" i="657"/>
  <c r="AQ7" i="657"/>
  <c r="AP7" i="657"/>
  <c r="AO7" i="657"/>
  <c r="X7" i="657"/>
  <c r="W7" i="657"/>
  <c r="V7" i="657"/>
  <c r="U7" i="657"/>
  <c r="T7" i="657"/>
  <c r="BD6" i="657"/>
  <c r="BC6" i="657"/>
  <c r="BB6" i="657"/>
  <c r="BA6" i="657"/>
  <c r="AZ6" i="657"/>
  <c r="AY6" i="657"/>
  <c r="AX6" i="657"/>
  <c r="AW6" i="657"/>
  <c r="AV6" i="657"/>
  <c r="AU6" i="657"/>
  <c r="AT6" i="657"/>
  <c r="AS6" i="657"/>
  <c r="AR6" i="657"/>
  <c r="AQ6" i="657"/>
  <c r="AP6" i="657"/>
  <c r="AO6" i="657"/>
  <c r="X6" i="657"/>
  <c r="W6" i="657"/>
  <c r="V6" i="657"/>
  <c r="U6" i="657"/>
  <c r="T6" i="657"/>
  <c r="BD5" i="657"/>
  <c r="BC5" i="657"/>
  <c r="BB5" i="657"/>
  <c r="BA5" i="657"/>
  <c r="AZ5" i="657"/>
  <c r="AY5" i="657"/>
  <c r="AX5" i="657"/>
  <c r="AW5" i="657"/>
  <c r="AV5" i="657"/>
  <c r="AU5" i="657"/>
  <c r="AT5" i="657"/>
  <c r="AS5" i="657"/>
  <c r="AR5" i="657"/>
  <c r="AQ5" i="657"/>
  <c r="AP5" i="657"/>
  <c r="AO5" i="657"/>
  <c r="X5" i="657"/>
  <c r="W5" i="657"/>
  <c r="V5" i="657"/>
  <c r="U5" i="657"/>
  <c r="T5" i="657"/>
  <c r="R4" i="657"/>
  <c r="Q4" i="657"/>
  <c r="A4" i="657"/>
  <c r="B4" i="657" s="1"/>
  <c r="AN3" i="657"/>
  <c r="AM3" i="657"/>
  <c r="C1" i="657"/>
  <c r="D1" i="657" s="1"/>
  <c r="E1" i="657" s="1"/>
  <c r="F1" i="657" s="1"/>
  <c r="G1" i="657" s="1"/>
  <c r="H1" i="657" s="1"/>
  <c r="I1" i="657" s="1"/>
  <c r="J1" i="657" s="1"/>
  <c r="K1" i="657" s="1"/>
  <c r="L1" i="657" s="1"/>
  <c r="M1" i="657" s="1"/>
  <c r="N1" i="657" s="1"/>
  <c r="O1" i="657" s="1"/>
  <c r="P1" i="657" s="1"/>
  <c r="AD83" i="656"/>
  <c r="AC83" i="656"/>
  <c r="AB83" i="656"/>
  <c r="AA83" i="656"/>
  <c r="Z83" i="656"/>
  <c r="Y83" i="656"/>
  <c r="X83" i="656"/>
  <c r="AD82" i="656"/>
  <c r="AC82" i="656"/>
  <c r="AB82" i="656"/>
  <c r="AA82" i="656"/>
  <c r="Z82" i="656"/>
  <c r="Y82" i="656"/>
  <c r="X82" i="656"/>
  <c r="AD81" i="656"/>
  <c r="AC81" i="656"/>
  <c r="AB81" i="656"/>
  <c r="AA81" i="656"/>
  <c r="Z81" i="656"/>
  <c r="Y81" i="656"/>
  <c r="X81" i="656"/>
  <c r="AD80" i="656"/>
  <c r="AC80" i="656"/>
  <c r="AB80" i="656"/>
  <c r="AA80" i="656"/>
  <c r="Z80" i="656"/>
  <c r="Y80" i="656"/>
  <c r="X80" i="656"/>
  <c r="AD79" i="656"/>
  <c r="AC79" i="656"/>
  <c r="AB79" i="656"/>
  <c r="AA79" i="656"/>
  <c r="Z79" i="656"/>
  <c r="Y79" i="656"/>
  <c r="X79" i="656"/>
  <c r="AD78" i="656"/>
  <c r="AC78" i="656"/>
  <c r="AB78" i="656"/>
  <c r="AA78" i="656"/>
  <c r="Z78" i="656"/>
  <c r="Y78" i="656"/>
  <c r="X78" i="656"/>
  <c r="AD77" i="656"/>
  <c r="AC77" i="656"/>
  <c r="AB77" i="656"/>
  <c r="AA77" i="656"/>
  <c r="Z77" i="656"/>
  <c r="Y77" i="656"/>
  <c r="X77" i="656"/>
  <c r="AD76" i="656"/>
  <c r="AC76" i="656"/>
  <c r="AB76" i="656"/>
  <c r="AA76" i="656"/>
  <c r="Z76" i="656"/>
  <c r="Y76" i="656"/>
  <c r="X76" i="656"/>
  <c r="AD75" i="656"/>
  <c r="AC75" i="656"/>
  <c r="AB75" i="656"/>
  <c r="AA75" i="656"/>
  <c r="Z75" i="656"/>
  <c r="Y75" i="656"/>
  <c r="X75" i="656"/>
  <c r="AD74" i="656"/>
  <c r="AC74" i="656"/>
  <c r="AB74" i="656"/>
  <c r="AA74" i="656"/>
  <c r="Z74" i="656"/>
  <c r="Y74" i="656"/>
  <c r="X74" i="656"/>
  <c r="AD73" i="656"/>
  <c r="AC73" i="656"/>
  <c r="AB73" i="656"/>
  <c r="AA73" i="656"/>
  <c r="Z73" i="656"/>
  <c r="Y73" i="656"/>
  <c r="X73" i="656"/>
  <c r="AD72" i="656"/>
  <c r="AC72" i="656"/>
  <c r="AB72" i="656"/>
  <c r="AA72" i="656"/>
  <c r="Z72" i="656"/>
  <c r="Y72" i="656"/>
  <c r="X72" i="656"/>
  <c r="AD71" i="656"/>
  <c r="AC71" i="656"/>
  <c r="AB71" i="656"/>
  <c r="AA71" i="656"/>
  <c r="Z71" i="656"/>
  <c r="Y71" i="656"/>
  <c r="X71" i="656"/>
  <c r="AD70" i="656"/>
  <c r="AC70" i="656"/>
  <c r="AB70" i="656"/>
  <c r="AA70" i="656"/>
  <c r="Z70" i="656"/>
  <c r="Y70" i="656"/>
  <c r="X70" i="656"/>
  <c r="AD69" i="656"/>
  <c r="AC69" i="656"/>
  <c r="AB69" i="656"/>
  <c r="AA69" i="656"/>
  <c r="Z69" i="656"/>
  <c r="Y69" i="656"/>
  <c r="X69" i="656"/>
  <c r="T68" i="656"/>
  <c r="AD67" i="656"/>
  <c r="AC67" i="656"/>
  <c r="AB67" i="656"/>
  <c r="AA67" i="656"/>
  <c r="Z67" i="656"/>
  <c r="Y67" i="656"/>
  <c r="X67" i="656"/>
  <c r="AD66" i="656"/>
  <c r="AC66" i="656"/>
  <c r="AB66" i="656"/>
  <c r="AA66" i="656"/>
  <c r="Z66" i="656"/>
  <c r="Y66" i="656"/>
  <c r="X66" i="656"/>
  <c r="AD65" i="656"/>
  <c r="AC65" i="656"/>
  <c r="AB65" i="656"/>
  <c r="AA65" i="656"/>
  <c r="Z65" i="656"/>
  <c r="Y65" i="656"/>
  <c r="X65" i="656"/>
  <c r="AD64" i="656"/>
  <c r="AC64" i="656"/>
  <c r="AB64" i="656"/>
  <c r="AA64" i="656"/>
  <c r="Z64" i="656"/>
  <c r="Y64" i="656"/>
  <c r="X64" i="656"/>
  <c r="AD63" i="656"/>
  <c r="AC63" i="656"/>
  <c r="AB63" i="656"/>
  <c r="AA63" i="656"/>
  <c r="Z63" i="656"/>
  <c r="Y63" i="656"/>
  <c r="X63" i="656"/>
  <c r="AD62" i="656"/>
  <c r="AC62" i="656"/>
  <c r="AB62" i="656"/>
  <c r="AA62" i="656"/>
  <c r="Z62" i="656"/>
  <c r="Y62" i="656"/>
  <c r="X62" i="656"/>
  <c r="AD61" i="656"/>
  <c r="AC61" i="656"/>
  <c r="AB61" i="656"/>
  <c r="AA61" i="656"/>
  <c r="Z61" i="656"/>
  <c r="Y61" i="656"/>
  <c r="X61" i="656"/>
  <c r="AD60" i="656"/>
  <c r="AC60" i="656"/>
  <c r="AB60" i="656"/>
  <c r="AA60" i="656"/>
  <c r="Z60" i="656"/>
  <c r="Y60" i="656"/>
  <c r="X60" i="656"/>
  <c r="AD59" i="656"/>
  <c r="AC59" i="656"/>
  <c r="AB59" i="656"/>
  <c r="AA59" i="656"/>
  <c r="Z59" i="656"/>
  <c r="Y59" i="656"/>
  <c r="X59" i="656"/>
  <c r="AD58" i="656"/>
  <c r="AC58" i="656"/>
  <c r="AB58" i="656"/>
  <c r="AA58" i="656"/>
  <c r="Z58" i="656"/>
  <c r="Y58" i="656"/>
  <c r="X58" i="656"/>
  <c r="J38" i="656"/>
  <c r="I38" i="656"/>
  <c r="H38" i="656"/>
  <c r="G38" i="656"/>
  <c r="F38" i="656"/>
  <c r="E38" i="656"/>
  <c r="D38" i="656"/>
  <c r="C38" i="656"/>
  <c r="G37" i="656"/>
  <c r="F37" i="656"/>
  <c r="E37" i="656"/>
  <c r="D37" i="656"/>
  <c r="C37" i="656"/>
  <c r="P35" i="656"/>
  <c r="O35" i="656"/>
  <c r="J35" i="656"/>
  <c r="I35" i="656"/>
  <c r="H35" i="656"/>
  <c r="G35" i="656"/>
  <c r="F35" i="656"/>
  <c r="E35" i="656"/>
  <c r="D35" i="656"/>
  <c r="C35" i="656"/>
  <c r="P34" i="656"/>
  <c r="O34" i="656"/>
  <c r="J34" i="656"/>
  <c r="I34" i="656"/>
  <c r="H34" i="656"/>
  <c r="G34" i="656"/>
  <c r="F34" i="656"/>
  <c r="E34" i="656"/>
  <c r="D34" i="656"/>
  <c r="C34" i="656"/>
  <c r="A31" i="656"/>
  <c r="BD30" i="656"/>
  <c r="BC30" i="656"/>
  <c r="BB30" i="656"/>
  <c r="BA30" i="656"/>
  <c r="AZ30" i="656"/>
  <c r="AY30" i="656"/>
  <c r="AX30" i="656"/>
  <c r="AW30" i="656"/>
  <c r="AV30" i="656"/>
  <c r="AU30" i="656"/>
  <c r="AT30" i="656"/>
  <c r="AS30" i="656"/>
  <c r="AR30" i="656"/>
  <c r="AQ30" i="656"/>
  <c r="AP30" i="656"/>
  <c r="AO30" i="656"/>
  <c r="X30" i="656"/>
  <c r="W30" i="656"/>
  <c r="V30" i="656"/>
  <c r="U30" i="656"/>
  <c r="T30" i="656"/>
  <c r="BD29" i="656"/>
  <c r="BC29" i="656"/>
  <c r="BB29" i="656"/>
  <c r="BA29" i="656"/>
  <c r="AZ29" i="656"/>
  <c r="AY29" i="656"/>
  <c r="AX29" i="656"/>
  <c r="AW29" i="656"/>
  <c r="AV29" i="656"/>
  <c r="AU29" i="656"/>
  <c r="AT29" i="656"/>
  <c r="AS29" i="656"/>
  <c r="AR29" i="656"/>
  <c r="AQ29" i="656"/>
  <c r="AP29" i="656"/>
  <c r="AO29" i="656"/>
  <c r="X29" i="656"/>
  <c r="W29" i="656"/>
  <c r="V29" i="656"/>
  <c r="U29" i="656"/>
  <c r="T29" i="656"/>
  <c r="BD28" i="656"/>
  <c r="BC28" i="656"/>
  <c r="BB28" i="656"/>
  <c r="BA28" i="656"/>
  <c r="AZ28" i="656"/>
  <c r="AY28" i="656"/>
  <c r="AX28" i="656"/>
  <c r="AW28" i="656"/>
  <c r="AV28" i="656"/>
  <c r="AU28" i="656"/>
  <c r="AT28" i="656"/>
  <c r="AS28" i="656"/>
  <c r="AR28" i="656"/>
  <c r="AQ28" i="656"/>
  <c r="AP28" i="656"/>
  <c r="AO28" i="656"/>
  <c r="X28" i="656"/>
  <c r="W28" i="656"/>
  <c r="V28" i="656"/>
  <c r="U28" i="656"/>
  <c r="T28" i="656"/>
  <c r="BD27" i="656"/>
  <c r="BC27" i="656"/>
  <c r="BB27" i="656"/>
  <c r="BA27" i="656"/>
  <c r="AZ27" i="656"/>
  <c r="AY27" i="656"/>
  <c r="AX27" i="656"/>
  <c r="AW27" i="656"/>
  <c r="AV27" i="656"/>
  <c r="AU27" i="656"/>
  <c r="AT27" i="656"/>
  <c r="AS27" i="656"/>
  <c r="AR27" i="656"/>
  <c r="AQ27" i="656"/>
  <c r="AP27" i="656"/>
  <c r="AO27" i="656"/>
  <c r="X27" i="656"/>
  <c r="W27" i="656"/>
  <c r="V27" i="656"/>
  <c r="U27" i="656"/>
  <c r="T27" i="656"/>
  <c r="BD26" i="656"/>
  <c r="BC26" i="656"/>
  <c r="BB26" i="656"/>
  <c r="BA26" i="656"/>
  <c r="AZ26" i="656"/>
  <c r="AY26" i="656"/>
  <c r="AX26" i="656"/>
  <c r="AW26" i="656"/>
  <c r="AV26" i="656"/>
  <c r="AU26" i="656"/>
  <c r="AT26" i="656"/>
  <c r="AS26" i="656"/>
  <c r="AR26" i="656"/>
  <c r="AQ26" i="656"/>
  <c r="AP26" i="656"/>
  <c r="AO26" i="656"/>
  <c r="X26" i="656"/>
  <c r="W26" i="656"/>
  <c r="V26" i="656"/>
  <c r="U26" i="656"/>
  <c r="T26" i="656"/>
  <c r="BD25" i="656"/>
  <c r="BC25" i="656"/>
  <c r="BB25" i="656"/>
  <c r="BA25" i="656"/>
  <c r="AZ25" i="656"/>
  <c r="AY25" i="656"/>
  <c r="AX25" i="656"/>
  <c r="AW25" i="656"/>
  <c r="AV25" i="656"/>
  <c r="AU25" i="656"/>
  <c r="AT25" i="656"/>
  <c r="AS25" i="656"/>
  <c r="AR25" i="656"/>
  <c r="AQ25" i="656"/>
  <c r="AP25" i="656"/>
  <c r="AO25" i="656"/>
  <c r="X25" i="656"/>
  <c r="W25" i="656"/>
  <c r="V25" i="656"/>
  <c r="U25" i="656"/>
  <c r="T25" i="656"/>
  <c r="BD24" i="656"/>
  <c r="BC24" i="656"/>
  <c r="BB24" i="656"/>
  <c r="BA24" i="656"/>
  <c r="AZ24" i="656"/>
  <c r="AY24" i="656"/>
  <c r="AX24" i="656"/>
  <c r="AW24" i="656"/>
  <c r="AV24" i="656"/>
  <c r="AU24" i="656"/>
  <c r="AT24" i="656"/>
  <c r="AS24" i="656"/>
  <c r="AR24" i="656"/>
  <c r="AQ24" i="656"/>
  <c r="AP24" i="656"/>
  <c r="AO24" i="656"/>
  <c r="X24" i="656"/>
  <c r="W24" i="656"/>
  <c r="V24" i="656"/>
  <c r="U24" i="656"/>
  <c r="T24" i="656"/>
  <c r="BD23" i="656"/>
  <c r="BC23" i="656"/>
  <c r="BB23" i="656"/>
  <c r="BA23" i="656"/>
  <c r="AZ23" i="656"/>
  <c r="AY23" i="656"/>
  <c r="AX23" i="656"/>
  <c r="AW23" i="656"/>
  <c r="AV23" i="656"/>
  <c r="AU23" i="656"/>
  <c r="AT23" i="656"/>
  <c r="AS23" i="656"/>
  <c r="AR23" i="656"/>
  <c r="AQ23" i="656"/>
  <c r="AP23" i="656"/>
  <c r="AO23" i="656"/>
  <c r="BD22" i="656"/>
  <c r="BC22" i="656"/>
  <c r="BB22" i="656"/>
  <c r="BA22" i="656"/>
  <c r="AZ22" i="656"/>
  <c r="AY22" i="656"/>
  <c r="AX22" i="656"/>
  <c r="AW22" i="656"/>
  <c r="AV22" i="656"/>
  <c r="AU22" i="656"/>
  <c r="AT22" i="656"/>
  <c r="AS22" i="656"/>
  <c r="AR22" i="656"/>
  <c r="AQ22" i="656"/>
  <c r="AP22" i="656"/>
  <c r="AO22" i="656"/>
  <c r="X22" i="656"/>
  <c r="W22" i="656"/>
  <c r="V22" i="656"/>
  <c r="U22" i="656"/>
  <c r="T22" i="656"/>
  <c r="BD21" i="656"/>
  <c r="BC21" i="656"/>
  <c r="BB21" i="656"/>
  <c r="BA21" i="656"/>
  <c r="AZ21" i="656"/>
  <c r="AY21" i="656"/>
  <c r="AX21" i="656"/>
  <c r="AW21" i="656"/>
  <c r="AV21" i="656"/>
  <c r="AU21" i="656"/>
  <c r="AT21" i="656"/>
  <c r="AS21" i="656"/>
  <c r="AR21" i="656"/>
  <c r="AQ21" i="656"/>
  <c r="AP21" i="656"/>
  <c r="AO21" i="656"/>
  <c r="X21" i="656"/>
  <c r="W21" i="656"/>
  <c r="V21" i="656"/>
  <c r="U21" i="656"/>
  <c r="T21" i="656"/>
  <c r="BD20" i="656"/>
  <c r="BC20" i="656"/>
  <c r="BB20" i="656"/>
  <c r="BA20" i="656"/>
  <c r="AZ20" i="656"/>
  <c r="AY20" i="656"/>
  <c r="AX20" i="656"/>
  <c r="AW20" i="656"/>
  <c r="AV20" i="656"/>
  <c r="AU20" i="656"/>
  <c r="AT20" i="656"/>
  <c r="AS20" i="656"/>
  <c r="AR20" i="656"/>
  <c r="AQ20" i="656"/>
  <c r="AP20" i="656"/>
  <c r="AO20" i="656"/>
  <c r="X20" i="656"/>
  <c r="W20" i="656"/>
  <c r="V20" i="656"/>
  <c r="U20" i="656"/>
  <c r="T20" i="656"/>
  <c r="BD19" i="656"/>
  <c r="BC19" i="656"/>
  <c r="BB19" i="656"/>
  <c r="BA19" i="656"/>
  <c r="AZ19" i="656"/>
  <c r="AY19" i="656"/>
  <c r="AX19" i="656"/>
  <c r="AW19" i="656"/>
  <c r="AV19" i="656"/>
  <c r="AU19" i="656"/>
  <c r="AT19" i="656"/>
  <c r="AS19" i="656"/>
  <c r="AR19" i="656"/>
  <c r="AQ19" i="656"/>
  <c r="AP19" i="656"/>
  <c r="AO19" i="656"/>
  <c r="BD18" i="656"/>
  <c r="BC18" i="656"/>
  <c r="BB18" i="656"/>
  <c r="BA18" i="656"/>
  <c r="AZ18" i="656"/>
  <c r="AY18" i="656"/>
  <c r="AX18" i="656"/>
  <c r="AW18" i="656"/>
  <c r="AV18" i="656"/>
  <c r="AU18" i="656"/>
  <c r="AT18" i="656"/>
  <c r="AS18" i="656"/>
  <c r="AR18" i="656"/>
  <c r="AQ18" i="656"/>
  <c r="AP18" i="656"/>
  <c r="AO18" i="656"/>
  <c r="BD17" i="656"/>
  <c r="BC17" i="656"/>
  <c r="BB17" i="656"/>
  <c r="BA17" i="656"/>
  <c r="AZ17" i="656"/>
  <c r="AY17" i="656"/>
  <c r="AX17" i="656"/>
  <c r="AW17" i="656"/>
  <c r="AV17" i="656"/>
  <c r="AU17" i="656"/>
  <c r="AT17" i="656"/>
  <c r="AS17" i="656"/>
  <c r="AR17" i="656"/>
  <c r="AQ17" i="656"/>
  <c r="AP17" i="656"/>
  <c r="AO17" i="656"/>
  <c r="BD16" i="656"/>
  <c r="BC16" i="656"/>
  <c r="BB16" i="656"/>
  <c r="BA16" i="656"/>
  <c r="AZ16" i="656"/>
  <c r="AY16" i="656"/>
  <c r="AX16" i="656"/>
  <c r="AW16" i="656"/>
  <c r="AV16" i="656"/>
  <c r="AU16" i="656"/>
  <c r="AT16" i="656"/>
  <c r="AS16" i="656"/>
  <c r="AR16" i="656"/>
  <c r="AQ16" i="656"/>
  <c r="AP16" i="656"/>
  <c r="AO16" i="656"/>
  <c r="X16" i="656"/>
  <c r="W16" i="656"/>
  <c r="V16" i="656"/>
  <c r="U16" i="656"/>
  <c r="T16" i="656"/>
  <c r="BD15" i="656"/>
  <c r="BC15" i="656"/>
  <c r="BB15" i="656"/>
  <c r="BA15" i="656"/>
  <c r="AZ15" i="656"/>
  <c r="AY15" i="656"/>
  <c r="AX15" i="656"/>
  <c r="AW15" i="656"/>
  <c r="AV15" i="656"/>
  <c r="AU15" i="656"/>
  <c r="AT15" i="656"/>
  <c r="AS15" i="656"/>
  <c r="AR15" i="656"/>
  <c r="AQ15" i="656"/>
  <c r="AP15" i="656"/>
  <c r="AO15" i="656"/>
  <c r="X15" i="656"/>
  <c r="W15" i="656"/>
  <c r="V15" i="656"/>
  <c r="U15" i="656"/>
  <c r="T15" i="656"/>
  <c r="BD14" i="656"/>
  <c r="BC14" i="656"/>
  <c r="BB14" i="656"/>
  <c r="BA14" i="656"/>
  <c r="AZ14" i="656"/>
  <c r="AY14" i="656"/>
  <c r="AX14" i="656"/>
  <c r="AW14" i="656"/>
  <c r="AV14" i="656"/>
  <c r="AU14" i="656"/>
  <c r="AT14" i="656"/>
  <c r="AS14" i="656"/>
  <c r="AR14" i="656"/>
  <c r="AQ14" i="656"/>
  <c r="AP14" i="656"/>
  <c r="AO14" i="656"/>
  <c r="X14" i="656"/>
  <c r="W14" i="656"/>
  <c r="V14" i="656"/>
  <c r="U14" i="656"/>
  <c r="T14" i="656"/>
  <c r="BD13" i="656"/>
  <c r="BC13" i="656"/>
  <c r="BB13" i="656"/>
  <c r="BA13" i="656"/>
  <c r="AZ13" i="656"/>
  <c r="AY13" i="656"/>
  <c r="AX13" i="656"/>
  <c r="AW13" i="656"/>
  <c r="AV13" i="656"/>
  <c r="AU13" i="656"/>
  <c r="AT13" i="656"/>
  <c r="AS13" i="656"/>
  <c r="AR13" i="656"/>
  <c r="AQ13" i="656"/>
  <c r="AP13" i="656"/>
  <c r="AO13" i="656"/>
  <c r="X13" i="656"/>
  <c r="W13" i="656"/>
  <c r="V13" i="656"/>
  <c r="U13" i="656"/>
  <c r="T13" i="656"/>
  <c r="BD12" i="656"/>
  <c r="BC12" i="656"/>
  <c r="BB12" i="656"/>
  <c r="BA12" i="656"/>
  <c r="AZ12" i="656"/>
  <c r="AY12" i="656"/>
  <c r="AX12" i="656"/>
  <c r="AW12" i="656"/>
  <c r="AV12" i="656"/>
  <c r="AU12" i="656"/>
  <c r="AT12" i="656"/>
  <c r="AS12" i="656"/>
  <c r="AR12" i="656"/>
  <c r="AQ12" i="656"/>
  <c r="AP12" i="656"/>
  <c r="AO12" i="656"/>
  <c r="X12" i="656"/>
  <c r="W12" i="656"/>
  <c r="V12" i="656"/>
  <c r="U12" i="656"/>
  <c r="T12" i="656"/>
  <c r="BD11" i="656"/>
  <c r="BC11" i="656"/>
  <c r="BB11" i="656"/>
  <c r="BA11" i="656"/>
  <c r="AZ11" i="656"/>
  <c r="AY11" i="656"/>
  <c r="AX11" i="656"/>
  <c r="AW11" i="656"/>
  <c r="AV11" i="656"/>
  <c r="AU11" i="656"/>
  <c r="AT11" i="656"/>
  <c r="AS11" i="656"/>
  <c r="AR11" i="656"/>
  <c r="AQ11" i="656"/>
  <c r="AP11" i="656"/>
  <c r="AO11" i="656"/>
  <c r="X11" i="656"/>
  <c r="W11" i="656"/>
  <c r="V11" i="656"/>
  <c r="U11" i="656"/>
  <c r="T11" i="656"/>
  <c r="BD10" i="656"/>
  <c r="BC10" i="656"/>
  <c r="BB10" i="656"/>
  <c r="BA10" i="656"/>
  <c r="AZ10" i="656"/>
  <c r="AY10" i="656"/>
  <c r="AX10" i="656"/>
  <c r="AW10" i="656"/>
  <c r="AV10" i="656"/>
  <c r="AU10" i="656"/>
  <c r="AT10" i="656"/>
  <c r="AS10" i="656"/>
  <c r="AR10" i="656"/>
  <c r="AQ10" i="656"/>
  <c r="AP10" i="656"/>
  <c r="AO10" i="656"/>
  <c r="X10" i="656"/>
  <c r="W10" i="656"/>
  <c r="V10" i="656"/>
  <c r="U10" i="656"/>
  <c r="T10" i="656"/>
  <c r="BD9" i="656"/>
  <c r="BC9" i="656"/>
  <c r="BB9" i="656"/>
  <c r="BA9" i="656"/>
  <c r="AZ9" i="656"/>
  <c r="AY9" i="656"/>
  <c r="AX9" i="656"/>
  <c r="AW9" i="656"/>
  <c r="AV9" i="656"/>
  <c r="AU9" i="656"/>
  <c r="AT9" i="656"/>
  <c r="AS9" i="656"/>
  <c r="AR9" i="656"/>
  <c r="AQ9" i="656"/>
  <c r="AP9" i="656"/>
  <c r="AO9" i="656"/>
  <c r="X9" i="656"/>
  <c r="W9" i="656"/>
  <c r="V9" i="656"/>
  <c r="U9" i="656"/>
  <c r="T9" i="656"/>
  <c r="BD8" i="656"/>
  <c r="BC8" i="656"/>
  <c r="BB8" i="656"/>
  <c r="BA8" i="656"/>
  <c r="AZ8" i="656"/>
  <c r="AY8" i="656"/>
  <c r="AX8" i="656"/>
  <c r="AW8" i="656"/>
  <c r="AV8" i="656"/>
  <c r="AU8" i="656"/>
  <c r="AT8" i="656"/>
  <c r="AS8" i="656"/>
  <c r="AR8" i="656"/>
  <c r="AQ8" i="656"/>
  <c r="AP8" i="656"/>
  <c r="AO8" i="656"/>
  <c r="X8" i="656"/>
  <c r="W8" i="656"/>
  <c r="V8" i="656"/>
  <c r="U8" i="656"/>
  <c r="T8" i="656"/>
  <c r="BD7" i="656"/>
  <c r="BC7" i="656"/>
  <c r="BB7" i="656"/>
  <c r="BA7" i="656"/>
  <c r="AZ7" i="656"/>
  <c r="AY7" i="656"/>
  <c r="AX7" i="656"/>
  <c r="AW7" i="656"/>
  <c r="AV7" i="656"/>
  <c r="AU7" i="656"/>
  <c r="AT7" i="656"/>
  <c r="AS7" i="656"/>
  <c r="AR7" i="656"/>
  <c r="AQ7" i="656"/>
  <c r="AP7" i="656"/>
  <c r="AO7" i="656"/>
  <c r="X7" i="656"/>
  <c r="W7" i="656"/>
  <c r="V7" i="656"/>
  <c r="U7" i="656"/>
  <c r="T7" i="656"/>
  <c r="BD6" i="656"/>
  <c r="BC6" i="656"/>
  <c r="BB6" i="656"/>
  <c r="BA6" i="656"/>
  <c r="AZ6" i="656"/>
  <c r="AY6" i="656"/>
  <c r="AX6" i="656"/>
  <c r="AW6" i="656"/>
  <c r="AV6" i="656"/>
  <c r="AU6" i="656"/>
  <c r="AT6" i="656"/>
  <c r="AS6" i="656"/>
  <c r="AR6" i="656"/>
  <c r="AQ6" i="656"/>
  <c r="AP6" i="656"/>
  <c r="AO6" i="656"/>
  <c r="X6" i="656"/>
  <c r="W6" i="656"/>
  <c r="V6" i="656"/>
  <c r="U6" i="656"/>
  <c r="T6" i="656"/>
  <c r="BD5" i="656"/>
  <c r="BC5" i="656"/>
  <c r="BB5" i="656"/>
  <c r="BA5" i="656"/>
  <c r="AZ5" i="656"/>
  <c r="AY5" i="656"/>
  <c r="AX5" i="656"/>
  <c r="AW5" i="656"/>
  <c r="AV5" i="656"/>
  <c r="AU5" i="656"/>
  <c r="AT5" i="656"/>
  <c r="AS5" i="656"/>
  <c r="AR5" i="656"/>
  <c r="AQ5" i="656"/>
  <c r="AP5" i="656"/>
  <c r="AO5" i="656"/>
  <c r="X5" i="656"/>
  <c r="W5" i="656"/>
  <c r="V5" i="656"/>
  <c r="U5" i="656"/>
  <c r="T5" i="656"/>
  <c r="R4" i="656"/>
  <c r="Q4" i="656"/>
  <c r="A4" i="656"/>
  <c r="B4" i="656" s="1"/>
  <c r="AN3" i="656"/>
  <c r="AM3" i="656"/>
  <c r="C1" i="656"/>
  <c r="D1" i="656" s="1"/>
  <c r="E1" i="656" s="1"/>
  <c r="F1" i="656" s="1"/>
  <c r="G1" i="656" s="1"/>
  <c r="H1" i="656" s="1"/>
  <c r="I1" i="656" s="1"/>
  <c r="J1" i="656" s="1"/>
  <c r="K1" i="656" s="1"/>
  <c r="L1" i="656" s="1"/>
  <c r="M1" i="656" s="1"/>
  <c r="N1" i="656" s="1"/>
  <c r="O1" i="656" s="1"/>
  <c r="P1" i="656" s="1"/>
  <c r="AD83" i="664"/>
  <c r="AC83" i="664"/>
  <c r="AB83" i="664"/>
  <c r="AA83" i="664"/>
  <c r="Z83" i="664"/>
  <c r="Y83" i="664"/>
  <c r="X83" i="664"/>
  <c r="AD82" i="664"/>
  <c r="AC82" i="664"/>
  <c r="AB82" i="664"/>
  <c r="AA82" i="664"/>
  <c r="Z82" i="664"/>
  <c r="Y82" i="664"/>
  <c r="X82" i="664"/>
  <c r="AD81" i="664"/>
  <c r="AC81" i="664"/>
  <c r="AB81" i="664"/>
  <c r="AA81" i="664"/>
  <c r="Z81" i="664"/>
  <c r="Y81" i="664"/>
  <c r="X81" i="664"/>
  <c r="AD80" i="664"/>
  <c r="AC80" i="664"/>
  <c r="AB80" i="664"/>
  <c r="AA80" i="664"/>
  <c r="Z80" i="664"/>
  <c r="Y80" i="664"/>
  <c r="X80" i="664"/>
  <c r="AD79" i="664"/>
  <c r="AC79" i="664"/>
  <c r="AB79" i="664"/>
  <c r="AA79" i="664"/>
  <c r="Z79" i="664"/>
  <c r="Y79" i="664"/>
  <c r="X79" i="664"/>
  <c r="AD78" i="664"/>
  <c r="AC78" i="664"/>
  <c r="AB78" i="664"/>
  <c r="AA78" i="664"/>
  <c r="Z78" i="664"/>
  <c r="Y78" i="664"/>
  <c r="X78" i="664"/>
  <c r="AD77" i="664"/>
  <c r="AC77" i="664"/>
  <c r="AB77" i="664"/>
  <c r="AA77" i="664"/>
  <c r="Z77" i="664"/>
  <c r="Y77" i="664"/>
  <c r="X77" i="664"/>
  <c r="AD76" i="664"/>
  <c r="AC76" i="664"/>
  <c r="AB76" i="664"/>
  <c r="AA76" i="664"/>
  <c r="Z76" i="664"/>
  <c r="Y76" i="664"/>
  <c r="X76" i="664"/>
  <c r="AD75" i="664"/>
  <c r="AC75" i="664"/>
  <c r="AB75" i="664"/>
  <c r="AA75" i="664"/>
  <c r="Z75" i="664"/>
  <c r="Y75" i="664"/>
  <c r="X75" i="664"/>
  <c r="AD74" i="664"/>
  <c r="AC74" i="664"/>
  <c r="AB74" i="664"/>
  <c r="AA74" i="664"/>
  <c r="Z74" i="664"/>
  <c r="Y74" i="664"/>
  <c r="X74" i="664"/>
  <c r="AD73" i="664"/>
  <c r="AC73" i="664"/>
  <c r="AB73" i="664"/>
  <c r="AA73" i="664"/>
  <c r="Z73" i="664"/>
  <c r="Y73" i="664"/>
  <c r="X73" i="664"/>
  <c r="AD72" i="664"/>
  <c r="AC72" i="664"/>
  <c r="AB72" i="664"/>
  <c r="AA72" i="664"/>
  <c r="Z72" i="664"/>
  <c r="Y72" i="664"/>
  <c r="X72" i="664"/>
  <c r="AD71" i="664"/>
  <c r="AC71" i="664"/>
  <c r="AB71" i="664"/>
  <c r="AA71" i="664"/>
  <c r="Z71" i="664"/>
  <c r="Y71" i="664"/>
  <c r="X71" i="664"/>
  <c r="AD70" i="664"/>
  <c r="AC70" i="664"/>
  <c r="AB70" i="664"/>
  <c r="AA70" i="664"/>
  <c r="Z70" i="664"/>
  <c r="Y70" i="664"/>
  <c r="X70" i="664"/>
  <c r="AD69" i="664"/>
  <c r="AC69" i="664"/>
  <c r="AB69" i="664"/>
  <c r="AA69" i="664"/>
  <c r="Z69" i="664"/>
  <c r="Y69" i="664"/>
  <c r="X69" i="664"/>
  <c r="T68" i="664"/>
  <c r="AD67" i="664"/>
  <c r="AC67" i="664"/>
  <c r="AB67" i="664"/>
  <c r="AA67" i="664"/>
  <c r="Z67" i="664"/>
  <c r="Y67" i="664"/>
  <c r="X67" i="664"/>
  <c r="AD66" i="664"/>
  <c r="AC66" i="664"/>
  <c r="AB66" i="664"/>
  <c r="AA66" i="664"/>
  <c r="Z66" i="664"/>
  <c r="Y66" i="664"/>
  <c r="X66" i="664"/>
  <c r="AD65" i="664"/>
  <c r="AC65" i="664"/>
  <c r="AB65" i="664"/>
  <c r="AA65" i="664"/>
  <c r="Z65" i="664"/>
  <c r="Y65" i="664"/>
  <c r="X65" i="664"/>
  <c r="AD64" i="664"/>
  <c r="AC64" i="664"/>
  <c r="AB64" i="664"/>
  <c r="AA64" i="664"/>
  <c r="Z64" i="664"/>
  <c r="Y64" i="664"/>
  <c r="X64" i="664"/>
  <c r="AD63" i="664"/>
  <c r="AC63" i="664"/>
  <c r="AB63" i="664"/>
  <c r="AA63" i="664"/>
  <c r="Z63" i="664"/>
  <c r="Y63" i="664"/>
  <c r="X63" i="664"/>
  <c r="AD62" i="664"/>
  <c r="AC62" i="664"/>
  <c r="AB62" i="664"/>
  <c r="AA62" i="664"/>
  <c r="Z62" i="664"/>
  <c r="Y62" i="664"/>
  <c r="X62" i="664"/>
  <c r="AD61" i="664"/>
  <c r="AC61" i="664"/>
  <c r="AB61" i="664"/>
  <c r="AA61" i="664"/>
  <c r="Z61" i="664"/>
  <c r="Y61" i="664"/>
  <c r="X61" i="664"/>
  <c r="AD60" i="664"/>
  <c r="AC60" i="664"/>
  <c r="AB60" i="664"/>
  <c r="AA60" i="664"/>
  <c r="Z60" i="664"/>
  <c r="Y60" i="664"/>
  <c r="X60" i="664"/>
  <c r="AD59" i="664"/>
  <c r="AC59" i="664"/>
  <c r="AB59" i="664"/>
  <c r="AA59" i="664"/>
  <c r="Z59" i="664"/>
  <c r="Y59" i="664"/>
  <c r="X59" i="664"/>
  <c r="AD58" i="664"/>
  <c r="AC58" i="664"/>
  <c r="AB58" i="664"/>
  <c r="AA58" i="664"/>
  <c r="Z58" i="664"/>
  <c r="Y58" i="664"/>
  <c r="J38" i="664"/>
  <c r="I38" i="664"/>
  <c r="H38" i="664"/>
  <c r="G38" i="664"/>
  <c r="F38" i="664"/>
  <c r="E38" i="664"/>
  <c r="D38" i="664"/>
  <c r="C38" i="664"/>
  <c r="G37" i="664"/>
  <c r="F37" i="664"/>
  <c r="E37" i="664"/>
  <c r="D37" i="664"/>
  <c r="C37" i="664"/>
  <c r="P35" i="664"/>
  <c r="O35" i="664"/>
  <c r="J35" i="664"/>
  <c r="I35" i="664"/>
  <c r="H35" i="664"/>
  <c r="G35" i="664"/>
  <c r="F35" i="664"/>
  <c r="E35" i="664"/>
  <c r="D35" i="664"/>
  <c r="C35" i="664"/>
  <c r="P34" i="664"/>
  <c r="O34" i="664"/>
  <c r="J34" i="664"/>
  <c r="I34" i="664"/>
  <c r="H34" i="664"/>
  <c r="G34" i="664"/>
  <c r="F34" i="664"/>
  <c r="E34" i="664"/>
  <c r="D34" i="664"/>
  <c r="C34" i="664"/>
  <c r="A31" i="664"/>
  <c r="BD30" i="664"/>
  <c r="BB30" i="664"/>
  <c r="BA30" i="664"/>
  <c r="AZ30" i="664"/>
  <c r="AY30" i="664"/>
  <c r="AV30" i="664"/>
  <c r="AU30" i="664"/>
  <c r="AT30" i="664"/>
  <c r="AS30" i="664"/>
  <c r="AR30" i="664"/>
  <c r="AQ30" i="664"/>
  <c r="AP30" i="664"/>
  <c r="AO30" i="664"/>
  <c r="X30" i="664"/>
  <c r="W30" i="664"/>
  <c r="Q30" i="664"/>
  <c r="BC30" i="664" s="1"/>
  <c r="L30" i="664"/>
  <c r="AX30" i="664" s="1"/>
  <c r="K30" i="664"/>
  <c r="AW30" i="664" s="1"/>
  <c r="BD29" i="664"/>
  <c r="BB29" i="664"/>
  <c r="BA29" i="664"/>
  <c r="AZ29" i="664"/>
  <c r="AY29" i="664"/>
  <c r="AV29" i="664"/>
  <c r="AU29" i="664"/>
  <c r="AT29" i="664"/>
  <c r="AS29" i="664"/>
  <c r="AR29" i="664"/>
  <c r="AQ29" i="664"/>
  <c r="AP29" i="664"/>
  <c r="AO29" i="664"/>
  <c r="X29" i="664"/>
  <c r="W29" i="664"/>
  <c r="Q29" i="664"/>
  <c r="V29" i="664" s="1"/>
  <c r="L29" i="664"/>
  <c r="AX29" i="664" s="1"/>
  <c r="K29" i="664"/>
  <c r="AW29" i="664" s="1"/>
  <c r="BD28" i="664"/>
  <c r="BB28" i="664"/>
  <c r="BA28" i="664"/>
  <c r="AZ28" i="664"/>
  <c r="AY28" i="664"/>
  <c r="AV28" i="664"/>
  <c r="AU28" i="664"/>
  <c r="AT28" i="664"/>
  <c r="AS28" i="664"/>
  <c r="AR28" i="664"/>
  <c r="AQ28" i="664"/>
  <c r="AP28" i="664"/>
  <c r="AO28" i="664"/>
  <c r="X28" i="664"/>
  <c r="W28" i="664"/>
  <c r="Q28" i="664"/>
  <c r="V28" i="664" s="1"/>
  <c r="L28" i="664"/>
  <c r="AX28" i="664" s="1"/>
  <c r="K28" i="664"/>
  <c r="AW28" i="664" s="1"/>
  <c r="BD27" i="664"/>
  <c r="BB27" i="664"/>
  <c r="BA27" i="664"/>
  <c r="AZ27" i="664"/>
  <c r="AY27" i="664"/>
  <c r="AV27" i="664"/>
  <c r="AU27" i="664"/>
  <c r="AT27" i="664"/>
  <c r="AS27" i="664"/>
  <c r="AR27" i="664"/>
  <c r="AQ27" i="664"/>
  <c r="AP27" i="664"/>
  <c r="AO27" i="664"/>
  <c r="X27" i="664"/>
  <c r="W27" i="664"/>
  <c r="Q27" i="664"/>
  <c r="BC27" i="664" s="1"/>
  <c r="L27" i="664"/>
  <c r="AX27" i="664" s="1"/>
  <c r="K27" i="664"/>
  <c r="AW27" i="664" s="1"/>
  <c r="BD26" i="664"/>
  <c r="BB26" i="664"/>
  <c r="BA26" i="664"/>
  <c r="AZ26" i="664"/>
  <c r="AY26" i="664"/>
  <c r="AV26" i="664"/>
  <c r="AU26" i="664"/>
  <c r="AT26" i="664"/>
  <c r="AS26" i="664"/>
  <c r="AR26" i="664"/>
  <c r="AQ26" i="664"/>
  <c r="AP26" i="664"/>
  <c r="AO26" i="664"/>
  <c r="X26" i="664"/>
  <c r="W26" i="664"/>
  <c r="Q26" i="664"/>
  <c r="BC26" i="664" s="1"/>
  <c r="L26" i="664"/>
  <c r="AX26" i="664" s="1"/>
  <c r="K26" i="664"/>
  <c r="AW26" i="664" s="1"/>
  <c r="BD25" i="664"/>
  <c r="BB25" i="664"/>
  <c r="BA25" i="664"/>
  <c r="AZ25" i="664"/>
  <c r="AY25" i="664"/>
  <c r="AV25" i="664"/>
  <c r="AU25" i="664"/>
  <c r="AT25" i="664"/>
  <c r="AS25" i="664"/>
  <c r="AR25" i="664"/>
  <c r="AQ25" i="664"/>
  <c r="AP25" i="664"/>
  <c r="AO25" i="664"/>
  <c r="X25" i="664"/>
  <c r="W25" i="664"/>
  <c r="Q25" i="664"/>
  <c r="BC25" i="664" s="1"/>
  <c r="L25" i="664"/>
  <c r="AX25" i="664" s="1"/>
  <c r="K25" i="664"/>
  <c r="AW25" i="664" s="1"/>
  <c r="BD24" i="664"/>
  <c r="BB24" i="664"/>
  <c r="BA24" i="664"/>
  <c r="AZ24" i="664"/>
  <c r="AY24" i="664"/>
  <c r="AV24" i="664"/>
  <c r="AU24" i="664"/>
  <c r="AT24" i="664"/>
  <c r="AS24" i="664"/>
  <c r="AR24" i="664"/>
  <c r="AQ24" i="664"/>
  <c r="AP24" i="664"/>
  <c r="AO24" i="664"/>
  <c r="X24" i="664"/>
  <c r="W24" i="664"/>
  <c r="Q24" i="664"/>
  <c r="V24" i="664" s="1"/>
  <c r="L24" i="664"/>
  <c r="AX24" i="664" s="1"/>
  <c r="K24" i="664"/>
  <c r="AW24" i="664" s="1"/>
  <c r="BD23" i="664"/>
  <c r="BC23" i="664"/>
  <c r="BB23" i="664"/>
  <c r="BA23" i="664"/>
  <c r="AZ23" i="664"/>
  <c r="AY23" i="664"/>
  <c r="AX23" i="664"/>
  <c r="AW23" i="664"/>
  <c r="AV23" i="664"/>
  <c r="AU23" i="664"/>
  <c r="AT23" i="664"/>
  <c r="AS23" i="664"/>
  <c r="AR23" i="664"/>
  <c r="AQ23" i="664"/>
  <c r="AP23" i="664"/>
  <c r="AO23" i="664"/>
  <c r="BD22" i="664"/>
  <c r="BB22" i="664"/>
  <c r="BA22" i="664"/>
  <c r="AZ22" i="664"/>
  <c r="AY22" i="664"/>
  <c r="AV22" i="664"/>
  <c r="AU22" i="664"/>
  <c r="AT22" i="664"/>
  <c r="AS22" i="664"/>
  <c r="AR22" i="664"/>
  <c r="AQ22" i="664"/>
  <c r="AP22" i="664"/>
  <c r="AO22" i="664"/>
  <c r="X22" i="664"/>
  <c r="W22" i="664"/>
  <c r="Q22" i="664"/>
  <c r="V22" i="664" s="1"/>
  <c r="L22" i="664"/>
  <c r="AX22" i="664" s="1"/>
  <c r="K22" i="664"/>
  <c r="AW22" i="664" s="1"/>
  <c r="BD21" i="664"/>
  <c r="BB21" i="664"/>
  <c r="BA21" i="664"/>
  <c r="AZ21" i="664"/>
  <c r="AY21" i="664"/>
  <c r="AV21" i="664"/>
  <c r="AU21" i="664"/>
  <c r="AT21" i="664"/>
  <c r="AS21" i="664"/>
  <c r="AR21" i="664"/>
  <c r="AQ21" i="664"/>
  <c r="AP21" i="664"/>
  <c r="AO21" i="664"/>
  <c r="X21" i="664"/>
  <c r="W21" i="664"/>
  <c r="Q21" i="664"/>
  <c r="BC21" i="664" s="1"/>
  <c r="L21" i="664"/>
  <c r="AX21" i="664" s="1"/>
  <c r="K21" i="664"/>
  <c r="T21" i="664" s="1"/>
  <c r="BD20" i="664"/>
  <c r="BB20" i="664"/>
  <c r="BA20" i="664"/>
  <c r="AZ20" i="664"/>
  <c r="AY20" i="664"/>
  <c r="AV20" i="664"/>
  <c r="AU20" i="664"/>
  <c r="AT20" i="664"/>
  <c r="AS20" i="664"/>
  <c r="AR20" i="664"/>
  <c r="AQ20" i="664"/>
  <c r="AP20" i="664"/>
  <c r="AO20" i="664"/>
  <c r="X20" i="664"/>
  <c r="W20" i="664"/>
  <c r="Q20" i="664"/>
  <c r="V20" i="664" s="1"/>
  <c r="L20" i="664"/>
  <c r="AX20" i="664" s="1"/>
  <c r="K20" i="664"/>
  <c r="T20" i="664" s="1"/>
  <c r="BD19" i="664"/>
  <c r="BC19" i="664"/>
  <c r="BB19" i="664"/>
  <c r="BA19" i="664"/>
  <c r="AZ19" i="664"/>
  <c r="AY19" i="664"/>
  <c r="AV19" i="664"/>
  <c r="AU19" i="664"/>
  <c r="AT19" i="664"/>
  <c r="AS19" i="664"/>
  <c r="AR19" i="664"/>
  <c r="AQ19" i="664"/>
  <c r="AP19" i="664"/>
  <c r="AO19" i="664"/>
  <c r="AX19" i="664"/>
  <c r="AW19" i="664"/>
  <c r="BD18" i="664"/>
  <c r="BC18" i="664"/>
  <c r="BB18" i="664"/>
  <c r="BA18" i="664"/>
  <c r="AZ18" i="664"/>
  <c r="AY18" i="664"/>
  <c r="AX18" i="664"/>
  <c r="AW18" i="664"/>
  <c r="AV18" i="664"/>
  <c r="AU18" i="664"/>
  <c r="AT18" i="664"/>
  <c r="AS18" i="664"/>
  <c r="AR18" i="664"/>
  <c r="AQ18" i="664"/>
  <c r="AP18" i="664"/>
  <c r="AO18" i="664"/>
  <c r="BD17" i="664"/>
  <c r="BC17" i="664"/>
  <c r="BB17" i="664"/>
  <c r="BA17" i="664"/>
  <c r="AZ17" i="664"/>
  <c r="AY17" i="664"/>
  <c r="AX17" i="664"/>
  <c r="AW17" i="664"/>
  <c r="AV17" i="664"/>
  <c r="AU17" i="664"/>
  <c r="AT17" i="664"/>
  <c r="AS17" i="664"/>
  <c r="AR17" i="664"/>
  <c r="AQ17" i="664"/>
  <c r="AP17" i="664"/>
  <c r="AO17" i="664"/>
  <c r="V17" i="664"/>
  <c r="BD16" i="664"/>
  <c r="BB16" i="664"/>
  <c r="BA16" i="664"/>
  <c r="AZ16" i="664"/>
  <c r="AY16" i="664"/>
  <c r="AV16" i="664"/>
  <c r="AU16" i="664"/>
  <c r="AT16" i="664"/>
  <c r="AS16" i="664"/>
  <c r="AR16" i="664"/>
  <c r="AQ16" i="664"/>
  <c r="AP16" i="664"/>
  <c r="AO16" i="664"/>
  <c r="X16" i="664"/>
  <c r="Q16" i="664"/>
  <c r="BC16" i="664" s="1"/>
  <c r="L16" i="664"/>
  <c r="U16" i="664" s="1"/>
  <c r="K16" i="664"/>
  <c r="AW16" i="664" s="1"/>
  <c r="BD15" i="664"/>
  <c r="BB15" i="664"/>
  <c r="BA15" i="664"/>
  <c r="AZ15" i="664"/>
  <c r="AY15" i="664"/>
  <c r="AV15" i="664"/>
  <c r="AU15" i="664"/>
  <c r="AT15" i="664"/>
  <c r="AS15" i="664"/>
  <c r="AR15" i="664"/>
  <c r="AQ15" i="664"/>
  <c r="AP15" i="664"/>
  <c r="AO15" i="664"/>
  <c r="X15" i="664"/>
  <c r="Q15" i="664"/>
  <c r="BC15" i="664" s="1"/>
  <c r="L15" i="664"/>
  <c r="AX15" i="664" s="1"/>
  <c r="K15" i="664"/>
  <c r="T15" i="664" s="1"/>
  <c r="BD14" i="664"/>
  <c r="BC14" i="664"/>
  <c r="BB14" i="664"/>
  <c r="BA14" i="664"/>
  <c r="AZ14" i="664"/>
  <c r="AY14" i="664"/>
  <c r="AX14" i="664"/>
  <c r="AW14" i="664"/>
  <c r="AV14" i="664"/>
  <c r="AU14" i="664"/>
  <c r="AT14" i="664"/>
  <c r="AS14" i="664"/>
  <c r="AR14" i="664"/>
  <c r="AQ14" i="664"/>
  <c r="AP14" i="664"/>
  <c r="AO14" i="664"/>
  <c r="X14" i="664"/>
  <c r="U14" i="664"/>
  <c r="T14" i="664"/>
  <c r="BD13" i="664"/>
  <c r="BB13" i="664"/>
  <c r="BA13" i="664"/>
  <c r="AZ13" i="664"/>
  <c r="AY13" i="664"/>
  <c r="AV13" i="664"/>
  <c r="AU13" i="664"/>
  <c r="AT13" i="664"/>
  <c r="AS13" i="664"/>
  <c r="AR13" i="664"/>
  <c r="AQ13" i="664"/>
  <c r="AP13" i="664"/>
  <c r="AO13" i="664"/>
  <c r="X13" i="664"/>
  <c r="Q13" i="664"/>
  <c r="BC13" i="664" s="1"/>
  <c r="L13" i="664"/>
  <c r="AX13" i="664" s="1"/>
  <c r="K13" i="664"/>
  <c r="AW13" i="664" s="1"/>
  <c r="BD12" i="664"/>
  <c r="BB12" i="664"/>
  <c r="BA12" i="664"/>
  <c r="AZ12" i="664"/>
  <c r="AY12" i="664"/>
  <c r="AV12" i="664"/>
  <c r="AU12" i="664"/>
  <c r="AT12" i="664"/>
  <c r="AS12" i="664"/>
  <c r="AR12" i="664"/>
  <c r="AQ12" i="664"/>
  <c r="AP12" i="664"/>
  <c r="AO12" i="664"/>
  <c r="X12" i="664"/>
  <c r="Q12" i="664"/>
  <c r="V12" i="664" s="1"/>
  <c r="L12" i="664"/>
  <c r="AX12" i="664" s="1"/>
  <c r="K12" i="664"/>
  <c r="T12" i="664" s="1"/>
  <c r="BD11" i="664"/>
  <c r="BC11" i="664"/>
  <c r="BB11" i="664"/>
  <c r="BA11" i="664"/>
  <c r="AZ11" i="664"/>
  <c r="AY11" i="664"/>
  <c r="AX11" i="664"/>
  <c r="AW11" i="664"/>
  <c r="AV11" i="664"/>
  <c r="AU11" i="664"/>
  <c r="AT11" i="664"/>
  <c r="AS11" i="664"/>
  <c r="AR11" i="664"/>
  <c r="AQ11" i="664"/>
  <c r="AP11" i="664"/>
  <c r="AO11" i="664"/>
  <c r="BD10" i="664"/>
  <c r="BC10" i="664"/>
  <c r="BB10" i="664"/>
  <c r="BA10" i="664"/>
  <c r="AZ10" i="664"/>
  <c r="AY10" i="664"/>
  <c r="AX10" i="664"/>
  <c r="AW10" i="664"/>
  <c r="AV10" i="664"/>
  <c r="AU10" i="664"/>
  <c r="AT10" i="664"/>
  <c r="AS10" i="664"/>
  <c r="AR10" i="664"/>
  <c r="AQ10" i="664"/>
  <c r="AP10" i="664"/>
  <c r="AO10" i="664"/>
  <c r="BD9" i="664"/>
  <c r="BB9" i="664"/>
  <c r="BA9" i="664"/>
  <c r="AZ9" i="664"/>
  <c r="AY9" i="664"/>
  <c r="AV9" i="664"/>
  <c r="AU9" i="664"/>
  <c r="AT9" i="664"/>
  <c r="AS9" i="664"/>
  <c r="AR9" i="664"/>
  <c r="AQ9" i="664"/>
  <c r="AP9" i="664"/>
  <c r="AO9" i="664"/>
  <c r="X9" i="664"/>
  <c r="Q9" i="664"/>
  <c r="BC9" i="664" s="1"/>
  <c r="L9" i="664"/>
  <c r="AX9" i="664" s="1"/>
  <c r="K9" i="664"/>
  <c r="AW9" i="664" s="1"/>
  <c r="BD8" i="664"/>
  <c r="BB8" i="664"/>
  <c r="BA8" i="664"/>
  <c r="AZ8" i="664"/>
  <c r="AY8" i="664"/>
  <c r="AV8" i="664"/>
  <c r="AU8" i="664"/>
  <c r="AT8" i="664"/>
  <c r="AS8" i="664"/>
  <c r="AR8" i="664"/>
  <c r="AQ8" i="664"/>
  <c r="AP8" i="664"/>
  <c r="AO8" i="664"/>
  <c r="X8" i="664"/>
  <c r="BC8" i="664"/>
  <c r="AX8" i="664"/>
  <c r="T8" i="664"/>
  <c r="BD7" i="664"/>
  <c r="BB7" i="664"/>
  <c r="BA7" i="664"/>
  <c r="AZ7" i="664"/>
  <c r="AY7" i="664"/>
  <c r="AV7" i="664"/>
  <c r="AU7" i="664"/>
  <c r="AT7" i="664"/>
  <c r="AS7" i="664"/>
  <c r="AR7" i="664"/>
  <c r="AQ7" i="664"/>
  <c r="AP7" i="664"/>
  <c r="AO7" i="664"/>
  <c r="X7" i="664"/>
  <c r="V7" i="664"/>
  <c r="U7" i="664"/>
  <c r="AW7" i="664"/>
  <c r="BD6" i="664"/>
  <c r="BB6" i="664"/>
  <c r="BA6" i="664"/>
  <c r="AZ6" i="664"/>
  <c r="AY6" i="664"/>
  <c r="AV6" i="664"/>
  <c r="AU6" i="664"/>
  <c r="AT6" i="664"/>
  <c r="AS6" i="664"/>
  <c r="AR6" i="664"/>
  <c r="AQ6" i="664"/>
  <c r="AP6" i="664"/>
  <c r="AO6" i="664"/>
  <c r="X6" i="664"/>
  <c r="Q6" i="664"/>
  <c r="V6" i="664" s="1"/>
  <c r="L6" i="664"/>
  <c r="AX6" i="664" s="1"/>
  <c r="K6" i="664"/>
  <c r="AW6" i="664" s="1"/>
  <c r="BD5" i="664"/>
  <c r="BB5" i="664"/>
  <c r="BA5" i="664"/>
  <c r="AZ5" i="664"/>
  <c r="AY5" i="664"/>
  <c r="AV5" i="664"/>
  <c r="AU5" i="664"/>
  <c r="AT5" i="664"/>
  <c r="AS5" i="664"/>
  <c r="AR5" i="664"/>
  <c r="AQ5" i="664"/>
  <c r="AP5" i="664"/>
  <c r="AO5" i="664"/>
  <c r="X5" i="664"/>
  <c r="Q5" i="664"/>
  <c r="BC5" i="664" s="1"/>
  <c r="L5" i="664"/>
  <c r="AX5" i="664" s="1"/>
  <c r="K5" i="664"/>
  <c r="AW5" i="664" s="1"/>
  <c r="R4" i="664"/>
  <c r="Q4" i="664"/>
  <c r="A4" i="664"/>
  <c r="B4" i="664" s="1"/>
  <c r="AN3" i="664"/>
  <c r="AM3" i="664"/>
  <c r="C1" i="664"/>
  <c r="D1" i="664" s="1"/>
  <c r="E1" i="664" s="1"/>
  <c r="F1" i="664" s="1"/>
  <c r="G1" i="664" s="1"/>
  <c r="H1" i="664" s="1"/>
  <c r="I1" i="664" s="1"/>
  <c r="J1" i="664" s="1"/>
  <c r="K1" i="664" s="1"/>
  <c r="L1" i="664" s="1"/>
  <c r="M1" i="664" s="1"/>
  <c r="N1" i="664" s="1"/>
  <c r="O1" i="664" s="1"/>
  <c r="P1" i="664" s="1"/>
  <c r="AA65" i="632"/>
  <c r="Z65" i="632"/>
  <c r="Y65" i="632"/>
  <c r="X65" i="632"/>
  <c r="W65" i="632"/>
  <c r="V65" i="632"/>
  <c r="U65" i="632"/>
  <c r="AA64" i="632"/>
  <c r="Z64" i="632"/>
  <c r="Y64" i="632"/>
  <c r="X64" i="632"/>
  <c r="W64" i="632"/>
  <c r="V64" i="632"/>
  <c r="U64" i="632"/>
  <c r="AA63" i="632"/>
  <c r="Z63" i="632"/>
  <c r="Y63" i="632"/>
  <c r="X63" i="632"/>
  <c r="W63" i="632"/>
  <c r="V63" i="632"/>
  <c r="U63" i="632"/>
  <c r="B62" i="632"/>
  <c r="Q62" i="632" s="1"/>
  <c r="AA61" i="632"/>
  <c r="Z61" i="632"/>
  <c r="Y61" i="632"/>
  <c r="X61" i="632"/>
  <c r="W61" i="632"/>
  <c r="V61" i="632"/>
  <c r="U61" i="632"/>
  <c r="AA60" i="632"/>
  <c r="Z60" i="632"/>
  <c r="Y60" i="632"/>
  <c r="X60" i="632"/>
  <c r="W60" i="632"/>
  <c r="V60" i="632"/>
  <c r="U60" i="632"/>
  <c r="AA59" i="632"/>
  <c r="Z59" i="632"/>
  <c r="Y59" i="632"/>
  <c r="X59" i="632"/>
  <c r="W59" i="632"/>
  <c r="V59" i="632"/>
  <c r="U59" i="632"/>
  <c r="AA58" i="632"/>
  <c r="Z58" i="632"/>
  <c r="Y58" i="632"/>
  <c r="X58" i="632"/>
  <c r="W58" i="632"/>
  <c r="V58" i="632"/>
  <c r="U58" i="632"/>
  <c r="AA57" i="632"/>
  <c r="Z57" i="632"/>
  <c r="Y57" i="632"/>
  <c r="X57" i="632"/>
  <c r="W57" i="632"/>
  <c r="V57" i="632"/>
  <c r="U57" i="632"/>
  <c r="AA56" i="632"/>
  <c r="Z56" i="632"/>
  <c r="Y56" i="632"/>
  <c r="X56" i="632"/>
  <c r="W56" i="632"/>
  <c r="V56" i="632"/>
  <c r="U56" i="632"/>
  <c r="AA55" i="632"/>
  <c r="Z55" i="632"/>
  <c r="Y55" i="632"/>
  <c r="X55" i="632"/>
  <c r="W55" i="632"/>
  <c r="V55" i="632"/>
  <c r="U55" i="632"/>
  <c r="AA54" i="632"/>
  <c r="Z54" i="632"/>
  <c r="Y54" i="632"/>
  <c r="X54" i="632"/>
  <c r="W54" i="632"/>
  <c r="V54" i="632"/>
  <c r="U54" i="632"/>
  <c r="AA53" i="632"/>
  <c r="Z53" i="632"/>
  <c r="Y53" i="632"/>
  <c r="X53" i="632"/>
  <c r="W53" i="632"/>
  <c r="V53" i="632"/>
  <c r="U53" i="632"/>
  <c r="AA52" i="632"/>
  <c r="Z52" i="632"/>
  <c r="Y52" i="632"/>
  <c r="X52" i="632"/>
  <c r="W52" i="632"/>
  <c r="V52" i="632"/>
  <c r="U52" i="632"/>
  <c r="N29" i="632"/>
  <c r="M29" i="632"/>
  <c r="J29" i="632"/>
  <c r="I29" i="632"/>
  <c r="H29" i="632"/>
  <c r="G29" i="632"/>
  <c r="F29" i="632"/>
  <c r="E29" i="632"/>
  <c r="D29" i="632"/>
  <c r="C29" i="632"/>
  <c r="AH25" i="632"/>
  <c r="O25" i="632"/>
  <c r="L25" i="632"/>
  <c r="K25" i="632"/>
  <c r="AH24" i="632"/>
  <c r="O24" i="632"/>
  <c r="L24" i="632"/>
  <c r="K24" i="632"/>
  <c r="AH23" i="632"/>
  <c r="O23" i="632"/>
  <c r="L23" i="632"/>
  <c r="K23" i="632"/>
  <c r="AH22" i="632"/>
  <c r="O22" i="632"/>
  <c r="L22" i="632"/>
  <c r="K22" i="632"/>
  <c r="AH21" i="632"/>
  <c r="L21" i="632"/>
  <c r="K21" i="632"/>
  <c r="AH20" i="632"/>
  <c r="U19" i="632"/>
  <c r="T19" i="632"/>
  <c r="AH19" i="632" s="1"/>
  <c r="Q19" i="632"/>
  <c r="U18" i="632"/>
  <c r="T18" i="632"/>
  <c r="AH18" i="632" s="1"/>
  <c r="Q18" i="632"/>
  <c r="AU17" i="632"/>
  <c r="AT17" i="632"/>
  <c r="AQ17" i="632"/>
  <c r="AP17" i="632"/>
  <c r="AO17" i="632"/>
  <c r="AN17" i="632"/>
  <c r="AM17" i="632"/>
  <c r="AL17" i="632"/>
  <c r="AK17" i="632"/>
  <c r="AJ17" i="632"/>
  <c r="U17" i="632"/>
  <c r="O17" i="632"/>
  <c r="L17" i="632"/>
  <c r="R17" i="632" s="1"/>
  <c r="K17" i="632"/>
  <c r="AU16" i="632"/>
  <c r="AT16" i="632"/>
  <c r="AQ16" i="632"/>
  <c r="AP16" i="632"/>
  <c r="AO16" i="632"/>
  <c r="AN16" i="632"/>
  <c r="AM16" i="632"/>
  <c r="AL16" i="632"/>
  <c r="AK16" i="632"/>
  <c r="AJ16" i="632"/>
  <c r="U16" i="632"/>
  <c r="AV16" i="632"/>
  <c r="AS16" i="632"/>
  <c r="AR16" i="632"/>
  <c r="AV15" i="632"/>
  <c r="AU15" i="632"/>
  <c r="AT15" i="632"/>
  <c r="AS15" i="632"/>
  <c r="AR15" i="632"/>
  <c r="AQ15" i="632"/>
  <c r="AP15" i="632"/>
  <c r="AO15" i="632"/>
  <c r="AN15" i="632"/>
  <c r="AM15" i="632"/>
  <c r="AL15" i="632"/>
  <c r="AK15" i="632"/>
  <c r="AJ15" i="632"/>
  <c r="U15" i="632"/>
  <c r="AV14" i="632"/>
  <c r="AU14" i="632"/>
  <c r="AT14" i="632"/>
  <c r="AS14" i="632"/>
  <c r="AR14" i="632"/>
  <c r="AQ14" i="632"/>
  <c r="AP14" i="632"/>
  <c r="AO14" i="632"/>
  <c r="AN14" i="632"/>
  <c r="AM14" i="632"/>
  <c r="AL14" i="632"/>
  <c r="AK14" i="632"/>
  <c r="AJ14" i="632"/>
  <c r="U14" i="632"/>
  <c r="AV13" i="632"/>
  <c r="AU13" i="632"/>
  <c r="AT13" i="632"/>
  <c r="AS13" i="632"/>
  <c r="AR13" i="632"/>
  <c r="AQ13" i="632"/>
  <c r="AP13" i="632"/>
  <c r="AO13" i="632"/>
  <c r="AN13" i="632"/>
  <c r="AM13" i="632"/>
  <c r="AL13" i="632"/>
  <c r="AK13" i="632"/>
  <c r="AJ13" i="632"/>
  <c r="U13" i="632"/>
  <c r="AV12" i="632"/>
  <c r="AU12" i="632"/>
  <c r="AT12" i="632"/>
  <c r="AS12" i="632"/>
  <c r="AR12" i="632"/>
  <c r="AQ12" i="632"/>
  <c r="AP12" i="632"/>
  <c r="AO12" i="632"/>
  <c r="AN12" i="632"/>
  <c r="AM12" i="632"/>
  <c r="AL12" i="632"/>
  <c r="AK12" i="632"/>
  <c r="AJ12" i="632"/>
  <c r="U12" i="632"/>
  <c r="AV11" i="632"/>
  <c r="AU11" i="632"/>
  <c r="AT11" i="632"/>
  <c r="AS11" i="632"/>
  <c r="AR11" i="632"/>
  <c r="AQ11" i="632"/>
  <c r="AP11" i="632"/>
  <c r="AO11" i="632"/>
  <c r="AN11" i="632"/>
  <c r="AM11" i="632"/>
  <c r="AL11" i="632"/>
  <c r="AK11" i="632"/>
  <c r="AJ11" i="632"/>
  <c r="U11" i="632"/>
  <c r="AV10" i="632"/>
  <c r="AU10" i="632"/>
  <c r="AT10" i="632"/>
  <c r="AS10" i="632"/>
  <c r="AR10" i="632"/>
  <c r="AQ10" i="632"/>
  <c r="AP10" i="632"/>
  <c r="AO10" i="632"/>
  <c r="AN10" i="632"/>
  <c r="AM10" i="632"/>
  <c r="AL10" i="632"/>
  <c r="AK10" i="632"/>
  <c r="AJ10" i="632"/>
  <c r="AV9" i="632"/>
  <c r="AU9" i="632"/>
  <c r="AT9" i="632"/>
  <c r="AS9" i="632"/>
  <c r="AR9" i="632"/>
  <c r="AQ9" i="632"/>
  <c r="AP9" i="632"/>
  <c r="AO9" i="632"/>
  <c r="AN9" i="632"/>
  <c r="AM9" i="632"/>
  <c r="AL9" i="632"/>
  <c r="AK9" i="632"/>
  <c r="AJ9" i="632"/>
  <c r="AV8" i="632"/>
  <c r="AU8" i="632"/>
  <c r="AT8" i="632"/>
  <c r="AS8" i="632"/>
  <c r="AR8" i="632"/>
  <c r="AQ8" i="632"/>
  <c r="AP8" i="632"/>
  <c r="AO8" i="632"/>
  <c r="AN8" i="632"/>
  <c r="AM8" i="632"/>
  <c r="AL8" i="632"/>
  <c r="AK8" i="632"/>
  <c r="AJ8" i="632"/>
  <c r="U8" i="632"/>
  <c r="AV7" i="632"/>
  <c r="AU7" i="632"/>
  <c r="AT7" i="632"/>
  <c r="AS7" i="632"/>
  <c r="AR7" i="632"/>
  <c r="AQ7" i="632"/>
  <c r="AP7" i="632"/>
  <c r="AO7" i="632"/>
  <c r="AN7" i="632"/>
  <c r="AM7" i="632"/>
  <c r="AL7" i="632"/>
  <c r="AK7" i="632"/>
  <c r="AJ7" i="632"/>
  <c r="U7" i="632"/>
  <c r="AV6" i="632"/>
  <c r="AU6" i="632"/>
  <c r="AT6" i="632"/>
  <c r="AS6" i="632"/>
  <c r="AR6" i="632"/>
  <c r="AQ6" i="632"/>
  <c r="AP6" i="632"/>
  <c r="AO6" i="632"/>
  <c r="AN6" i="632"/>
  <c r="AM6" i="632"/>
  <c r="AL6" i="632"/>
  <c r="AK6" i="632"/>
  <c r="AJ6" i="632"/>
  <c r="U6" i="632"/>
  <c r="AV5" i="632"/>
  <c r="AU5" i="632"/>
  <c r="AT5" i="632"/>
  <c r="AS5" i="632"/>
  <c r="AR5" i="632"/>
  <c r="AQ5" i="632"/>
  <c r="AP5" i="632"/>
  <c r="AO5" i="632"/>
  <c r="AN5" i="632"/>
  <c r="AM5" i="632"/>
  <c r="AL5" i="632"/>
  <c r="AK5" i="632"/>
  <c r="AJ5" i="632"/>
  <c r="U5" i="632"/>
  <c r="AV4" i="632"/>
  <c r="AU4" i="632"/>
  <c r="AT4" i="632"/>
  <c r="AS4" i="632"/>
  <c r="AR4" i="632"/>
  <c r="AQ4" i="632"/>
  <c r="AP4" i="632"/>
  <c r="AO4" i="632"/>
  <c r="AN4" i="632"/>
  <c r="AM4" i="632"/>
  <c r="AL4" i="632"/>
  <c r="AK4" i="632"/>
  <c r="AJ4" i="632"/>
  <c r="U4" i="632"/>
  <c r="A3" i="632"/>
  <c r="C1" i="632"/>
  <c r="D1" i="632" s="1"/>
  <c r="E1" i="632" s="1"/>
  <c r="F1" i="632" s="1"/>
  <c r="G1" i="632" s="1"/>
  <c r="H1" i="632" s="1"/>
  <c r="I1" i="632" s="1"/>
  <c r="J1" i="632" s="1"/>
  <c r="K1" i="632" s="1"/>
  <c r="L1" i="632" s="1"/>
  <c r="M1" i="632" s="1"/>
  <c r="N1" i="632" s="1"/>
  <c r="AA83" i="518"/>
  <c r="Z83" i="518"/>
  <c r="Y83" i="518"/>
  <c r="X83" i="518"/>
  <c r="W83" i="518"/>
  <c r="V83" i="518"/>
  <c r="U83" i="518"/>
  <c r="AA82" i="518"/>
  <c r="Z82" i="518"/>
  <c r="Y82" i="518"/>
  <c r="X82" i="518"/>
  <c r="W82" i="518"/>
  <c r="V82" i="518"/>
  <c r="U82" i="518"/>
  <c r="AA81" i="518"/>
  <c r="Z81" i="518"/>
  <c r="Y81" i="518"/>
  <c r="X81" i="518"/>
  <c r="W81" i="518"/>
  <c r="V81" i="518"/>
  <c r="U81" i="518"/>
  <c r="AA80" i="518"/>
  <c r="Z80" i="518"/>
  <c r="Y80" i="518"/>
  <c r="X80" i="518"/>
  <c r="W80" i="518"/>
  <c r="V80" i="518"/>
  <c r="U80" i="518"/>
  <c r="AA79" i="518"/>
  <c r="Z79" i="518"/>
  <c r="Y79" i="518"/>
  <c r="X79" i="518"/>
  <c r="W79" i="518"/>
  <c r="V79" i="518"/>
  <c r="U79" i="518"/>
  <c r="AA78" i="518"/>
  <c r="Z78" i="518"/>
  <c r="Y78" i="518"/>
  <c r="X78" i="518"/>
  <c r="W78" i="518"/>
  <c r="V78" i="518"/>
  <c r="U78" i="518"/>
  <c r="AA77" i="518"/>
  <c r="Z77" i="518"/>
  <c r="Y77" i="518"/>
  <c r="X77" i="518"/>
  <c r="W77" i="518"/>
  <c r="V77" i="518"/>
  <c r="U77" i="518"/>
  <c r="AA76" i="518"/>
  <c r="Z76" i="518"/>
  <c r="Y76" i="518"/>
  <c r="X76" i="518"/>
  <c r="W76" i="518"/>
  <c r="V76" i="518"/>
  <c r="U76" i="518"/>
  <c r="AA75" i="518"/>
  <c r="Z75" i="518"/>
  <c r="Y75" i="518"/>
  <c r="X75" i="518"/>
  <c r="W75" i="518"/>
  <c r="V75" i="518"/>
  <c r="U75" i="518"/>
  <c r="AA74" i="518"/>
  <c r="Z74" i="518"/>
  <c r="Y74" i="518"/>
  <c r="X74" i="518"/>
  <c r="W74" i="518"/>
  <c r="V74" i="518"/>
  <c r="U74" i="518"/>
  <c r="AA73" i="518"/>
  <c r="Z73" i="518"/>
  <c r="Y73" i="518"/>
  <c r="X73" i="518"/>
  <c r="W73" i="518"/>
  <c r="V73" i="518"/>
  <c r="U73" i="518"/>
  <c r="AA72" i="518"/>
  <c r="Z72" i="518"/>
  <c r="Y72" i="518"/>
  <c r="X72" i="518"/>
  <c r="W72" i="518"/>
  <c r="V72" i="518"/>
  <c r="U72" i="518"/>
  <c r="AA71" i="518"/>
  <c r="Z71" i="518"/>
  <c r="Y71" i="518"/>
  <c r="X71" i="518"/>
  <c r="W71" i="518"/>
  <c r="V71" i="518"/>
  <c r="U71" i="518"/>
  <c r="AA70" i="518"/>
  <c r="Z70" i="518"/>
  <c r="Y70" i="518"/>
  <c r="X70" i="518"/>
  <c r="W70" i="518"/>
  <c r="V70" i="518"/>
  <c r="U70" i="518"/>
  <c r="AA69" i="518"/>
  <c r="Z69" i="518"/>
  <c r="Y69" i="518"/>
  <c r="X69" i="518"/>
  <c r="W69" i="518"/>
  <c r="V69" i="518"/>
  <c r="U69" i="518"/>
  <c r="AA68" i="518"/>
  <c r="Z68" i="518"/>
  <c r="Y68" i="518"/>
  <c r="X68" i="518"/>
  <c r="W68" i="518"/>
  <c r="V68" i="518"/>
  <c r="U68" i="518"/>
  <c r="B68" i="518"/>
  <c r="Q68" i="518" s="1"/>
  <c r="AA67" i="518"/>
  <c r="Z67" i="518"/>
  <c r="Y67" i="518"/>
  <c r="X67" i="518"/>
  <c r="W67" i="518"/>
  <c r="V67" i="518"/>
  <c r="U67" i="518"/>
  <c r="AA66" i="518"/>
  <c r="Z66" i="518"/>
  <c r="Y66" i="518"/>
  <c r="X66" i="518"/>
  <c r="W66" i="518"/>
  <c r="V66" i="518"/>
  <c r="U66" i="518"/>
  <c r="AA65" i="518"/>
  <c r="Z65" i="518"/>
  <c r="Y65" i="518"/>
  <c r="X65" i="518"/>
  <c r="W65" i="518"/>
  <c r="V65" i="518"/>
  <c r="U65" i="518"/>
  <c r="AA64" i="518"/>
  <c r="Z64" i="518"/>
  <c r="Y64" i="518"/>
  <c r="X64" i="518"/>
  <c r="W64" i="518"/>
  <c r="V64" i="518"/>
  <c r="U64" i="518"/>
  <c r="B64" i="518"/>
  <c r="AA63" i="518"/>
  <c r="Z63" i="518"/>
  <c r="Y63" i="518"/>
  <c r="X63" i="518"/>
  <c r="W63" i="518"/>
  <c r="V63" i="518"/>
  <c r="U63" i="518"/>
  <c r="AA62" i="518"/>
  <c r="Z62" i="518"/>
  <c r="Y62" i="518"/>
  <c r="X62" i="518"/>
  <c r="W62" i="518"/>
  <c r="V62" i="518"/>
  <c r="U62" i="518"/>
  <c r="AA61" i="518"/>
  <c r="Z61" i="518"/>
  <c r="Y61" i="518"/>
  <c r="X61" i="518"/>
  <c r="W61" i="518"/>
  <c r="V61" i="518"/>
  <c r="U61" i="518"/>
  <c r="AA60" i="518"/>
  <c r="Z60" i="518"/>
  <c r="Y60" i="518"/>
  <c r="X60" i="518"/>
  <c r="W60" i="518"/>
  <c r="V60" i="518"/>
  <c r="U60" i="518"/>
  <c r="AA59" i="518"/>
  <c r="Z59" i="518"/>
  <c r="Y59" i="518"/>
  <c r="X59" i="518"/>
  <c r="W59" i="518"/>
  <c r="V59" i="518"/>
  <c r="U59" i="518"/>
  <c r="AA58" i="518"/>
  <c r="Z58" i="518"/>
  <c r="Y58" i="518"/>
  <c r="X58" i="518"/>
  <c r="W58" i="518"/>
  <c r="V58" i="518"/>
  <c r="U58" i="518"/>
  <c r="G37" i="518"/>
  <c r="F37" i="518"/>
  <c r="E37" i="518"/>
  <c r="D37" i="518"/>
  <c r="C37" i="518"/>
  <c r="G36" i="518"/>
  <c r="F36" i="518"/>
  <c r="E36" i="518"/>
  <c r="D36" i="518"/>
  <c r="C36" i="518"/>
  <c r="N34" i="518"/>
  <c r="M34" i="518"/>
  <c r="J34" i="518"/>
  <c r="I34" i="518"/>
  <c r="H34" i="518"/>
  <c r="G34" i="518"/>
  <c r="F34" i="518"/>
  <c r="E34" i="518"/>
  <c r="D34" i="518"/>
  <c r="C34" i="518"/>
  <c r="N33" i="518"/>
  <c r="M33" i="518"/>
  <c r="J33" i="518"/>
  <c r="I33" i="518"/>
  <c r="H33" i="518"/>
  <c r="G33" i="518"/>
  <c r="F33" i="518"/>
  <c r="E33" i="518"/>
  <c r="D33" i="518"/>
  <c r="C33" i="518"/>
  <c r="AV29" i="518"/>
  <c r="AU29" i="518"/>
  <c r="AT29" i="518"/>
  <c r="AS29" i="518"/>
  <c r="AR29" i="518"/>
  <c r="AQ29" i="518"/>
  <c r="AP29" i="518"/>
  <c r="AO29" i="518"/>
  <c r="AN29" i="518"/>
  <c r="AM29" i="518"/>
  <c r="AL29" i="518"/>
  <c r="AK29" i="518"/>
  <c r="AJ29" i="518"/>
  <c r="U29" i="518"/>
  <c r="T29" i="518"/>
  <c r="S29" i="518"/>
  <c r="R29" i="518"/>
  <c r="Q29" i="518"/>
  <c r="AV28" i="518"/>
  <c r="AU28" i="518"/>
  <c r="AT28" i="518"/>
  <c r="AS28" i="518"/>
  <c r="AR28" i="518"/>
  <c r="AQ28" i="518"/>
  <c r="AP28" i="518"/>
  <c r="AO28" i="518"/>
  <c r="AN28" i="518"/>
  <c r="AM28" i="518"/>
  <c r="AL28" i="518"/>
  <c r="AK28" i="518"/>
  <c r="AJ28" i="518"/>
  <c r="U28" i="518"/>
  <c r="T28" i="518"/>
  <c r="S28" i="518"/>
  <c r="R28" i="518"/>
  <c r="Q28" i="518"/>
  <c r="AV27" i="518"/>
  <c r="AU27" i="518"/>
  <c r="AT27" i="518"/>
  <c r="AS27" i="518"/>
  <c r="AR27" i="518"/>
  <c r="AQ27" i="518"/>
  <c r="AP27" i="518"/>
  <c r="AO27" i="518"/>
  <c r="AN27" i="518"/>
  <c r="AM27" i="518"/>
  <c r="AL27" i="518"/>
  <c r="AK27" i="518"/>
  <c r="AJ27" i="518"/>
  <c r="U27" i="518"/>
  <c r="T27" i="518"/>
  <c r="S27" i="518"/>
  <c r="R27" i="518"/>
  <c r="Q27" i="518"/>
  <c r="AV26" i="518"/>
  <c r="AU26" i="518"/>
  <c r="AT26" i="518"/>
  <c r="AS26" i="518"/>
  <c r="AR26" i="518"/>
  <c r="AQ26" i="518"/>
  <c r="AP26" i="518"/>
  <c r="AO26" i="518"/>
  <c r="AN26" i="518"/>
  <c r="AM26" i="518"/>
  <c r="AL26" i="518"/>
  <c r="AK26" i="518"/>
  <c r="AJ26" i="518"/>
  <c r="U26" i="518"/>
  <c r="T26" i="518"/>
  <c r="S26" i="518"/>
  <c r="R26" i="518"/>
  <c r="Q26" i="518"/>
  <c r="AV25" i="518"/>
  <c r="AU25" i="518"/>
  <c r="AT25" i="518"/>
  <c r="AS25" i="518"/>
  <c r="AR25" i="518"/>
  <c r="AQ25" i="518"/>
  <c r="AP25" i="518"/>
  <c r="AO25" i="518"/>
  <c r="AN25" i="518"/>
  <c r="AM25" i="518"/>
  <c r="AL25" i="518"/>
  <c r="AK25" i="518"/>
  <c r="AJ25" i="518"/>
  <c r="U25" i="518"/>
  <c r="T25" i="518"/>
  <c r="S25" i="518"/>
  <c r="R25" i="518"/>
  <c r="Q25" i="518"/>
  <c r="AV24" i="518"/>
  <c r="AU24" i="518"/>
  <c r="AT24" i="518"/>
  <c r="AS24" i="518"/>
  <c r="AR24" i="518"/>
  <c r="AQ24" i="518"/>
  <c r="AP24" i="518"/>
  <c r="AO24" i="518"/>
  <c r="AN24" i="518"/>
  <c r="AM24" i="518"/>
  <c r="AL24" i="518"/>
  <c r="AK24" i="518"/>
  <c r="AJ24" i="518"/>
  <c r="U24" i="518"/>
  <c r="T24" i="518"/>
  <c r="S24" i="518"/>
  <c r="R24" i="518"/>
  <c r="Q24" i="518"/>
  <c r="AV23" i="518"/>
  <c r="AU23" i="518"/>
  <c r="AT23" i="518"/>
  <c r="AS23" i="518"/>
  <c r="AR23" i="518"/>
  <c r="AQ23" i="518"/>
  <c r="AP23" i="518"/>
  <c r="AO23" i="518"/>
  <c r="AN23" i="518"/>
  <c r="AM23" i="518"/>
  <c r="AL23" i="518"/>
  <c r="AK23" i="518"/>
  <c r="AJ23" i="518"/>
  <c r="U23" i="518"/>
  <c r="T23" i="518"/>
  <c r="S23" i="518"/>
  <c r="R23" i="518"/>
  <c r="Q23" i="518"/>
  <c r="AV22" i="518"/>
  <c r="AU22" i="518"/>
  <c r="AT22" i="518"/>
  <c r="AS22" i="518"/>
  <c r="AR22" i="518"/>
  <c r="AQ22" i="518"/>
  <c r="AP22" i="518"/>
  <c r="AO22" i="518"/>
  <c r="AN22" i="518"/>
  <c r="AM22" i="518"/>
  <c r="AL22" i="518"/>
  <c r="AK22" i="518"/>
  <c r="AJ22" i="518"/>
  <c r="AV21" i="518"/>
  <c r="AU21" i="518"/>
  <c r="AT21" i="518"/>
  <c r="AS21" i="518"/>
  <c r="AR21" i="518"/>
  <c r="AQ21" i="518"/>
  <c r="AP21" i="518"/>
  <c r="AO21" i="518"/>
  <c r="AN21" i="518"/>
  <c r="AM21" i="518"/>
  <c r="AL21" i="518"/>
  <c r="AK21" i="518"/>
  <c r="AJ21" i="518"/>
  <c r="U21" i="518"/>
  <c r="T21" i="518"/>
  <c r="S21" i="518"/>
  <c r="R21" i="518"/>
  <c r="Q21" i="518"/>
  <c r="AV20" i="518"/>
  <c r="AU20" i="518"/>
  <c r="AT20" i="518"/>
  <c r="AS20" i="518"/>
  <c r="AR20" i="518"/>
  <c r="AQ20" i="518"/>
  <c r="AP20" i="518"/>
  <c r="AO20" i="518"/>
  <c r="AN20" i="518"/>
  <c r="AM20" i="518"/>
  <c r="AL20" i="518"/>
  <c r="AK20" i="518"/>
  <c r="AJ20" i="518"/>
  <c r="U20" i="518"/>
  <c r="T20" i="518"/>
  <c r="S20" i="518"/>
  <c r="R20" i="518"/>
  <c r="Q20" i="518"/>
  <c r="AV19" i="518"/>
  <c r="AU19" i="518"/>
  <c r="AT19" i="518"/>
  <c r="AS19" i="518"/>
  <c r="AR19" i="518"/>
  <c r="AQ19" i="518"/>
  <c r="AP19" i="518"/>
  <c r="AO19" i="518"/>
  <c r="AN19" i="518"/>
  <c r="AM19" i="518"/>
  <c r="AL19" i="518"/>
  <c r="AK19" i="518"/>
  <c r="AJ19" i="518"/>
  <c r="U19" i="518"/>
  <c r="T19" i="518"/>
  <c r="S19" i="518"/>
  <c r="R19" i="518"/>
  <c r="Q19" i="518"/>
  <c r="AV18" i="518"/>
  <c r="AU18" i="518"/>
  <c r="AT18" i="518"/>
  <c r="AS18" i="518"/>
  <c r="AR18" i="518"/>
  <c r="AQ18" i="518"/>
  <c r="AP18" i="518"/>
  <c r="AO18" i="518"/>
  <c r="AN18" i="518"/>
  <c r="AM18" i="518"/>
  <c r="AL18" i="518"/>
  <c r="AK18" i="518"/>
  <c r="AJ18" i="518"/>
  <c r="AV17" i="518"/>
  <c r="AU17" i="518"/>
  <c r="AT17" i="518"/>
  <c r="AS17" i="518"/>
  <c r="AR17" i="518"/>
  <c r="AQ17" i="518"/>
  <c r="AP17" i="518"/>
  <c r="AO17" i="518"/>
  <c r="AN17" i="518"/>
  <c r="AM17" i="518"/>
  <c r="AL17" i="518"/>
  <c r="AK17" i="518"/>
  <c r="AJ17" i="518"/>
  <c r="AV16" i="518"/>
  <c r="AU16" i="518"/>
  <c r="AT16" i="518"/>
  <c r="AS16" i="518"/>
  <c r="AR16" i="518"/>
  <c r="AQ16" i="518"/>
  <c r="AP16" i="518"/>
  <c r="AO16" i="518"/>
  <c r="AN16" i="518"/>
  <c r="AM16" i="518"/>
  <c r="AL16" i="518"/>
  <c r="AK16" i="518"/>
  <c r="AJ16" i="518"/>
  <c r="AV15" i="518"/>
  <c r="AU15" i="518"/>
  <c r="AT15" i="518"/>
  <c r="AS15" i="518"/>
  <c r="AR15" i="518"/>
  <c r="AQ15" i="518"/>
  <c r="AP15" i="518"/>
  <c r="AO15" i="518"/>
  <c r="AN15" i="518"/>
  <c r="AM15" i="518"/>
  <c r="AL15" i="518"/>
  <c r="AK15" i="518"/>
  <c r="AJ15" i="518"/>
  <c r="U15" i="518"/>
  <c r="T15" i="518"/>
  <c r="S15" i="518"/>
  <c r="R15" i="518"/>
  <c r="Q15" i="518"/>
  <c r="AV14" i="518"/>
  <c r="AU14" i="518"/>
  <c r="AT14" i="518"/>
  <c r="AS14" i="518"/>
  <c r="AR14" i="518"/>
  <c r="AQ14" i="518"/>
  <c r="AP14" i="518"/>
  <c r="AO14" i="518"/>
  <c r="AN14" i="518"/>
  <c r="AM14" i="518"/>
  <c r="AL14" i="518"/>
  <c r="AK14" i="518"/>
  <c r="AJ14" i="518"/>
  <c r="U14" i="518"/>
  <c r="T14" i="518"/>
  <c r="S14" i="518"/>
  <c r="R14" i="518"/>
  <c r="Q14" i="518"/>
  <c r="AV13" i="518"/>
  <c r="AU13" i="518"/>
  <c r="AT13" i="518"/>
  <c r="AS13" i="518"/>
  <c r="AR13" i="518"/>
  <c r="AQ13" i="518"/>
  <c r="AP13" i="518"/>
  <c r="AO13" i="518"/>
  <c r="AN13" i="518"/>
  <c r="AM13" i="518"/>
  <c r="AL13" i="518"/>
  <c r="AK13" i="518"/>
  <c r="AJ13" i="518"/>
  <c r="U13" i="518"/>
  <c r="T13" i="518"/>
  <c r="S13" i="518"/>
  <c r="R13" i="518"/>
  <c r="Q13" i="518"/>
  <c r="AV12" i="518"/>
  <c r="AU12" i="518"/>
  <c r="AT12" i="518"/>
  <c r="AS12" i="518"/>
  <c r="AR12" i="518"/>
  <c r="AQ12" i="518"/>
  <c r="AP12" i="518"/>
  <c r="AO12" i="518"/>
  <c r="AN12" i="518"/>
  <c r="AM12" i="518"/>
  <c r="AL12" i="518"/>
  <c r="AK12" i="518"/>
  <c r="AJ12" i="518"/>
  <c r="U12" i="518"/>
  <c r="T12" i="518"/>
  <c r="S12" i="518"/>
  <c r="R12" i="518"/>
  <c r="Q12" i="518"/>
  <c r="AV11" i="518"/>
  <c r="AU11" i="518"/>
  <c r="AT11" i="518"/>
  <c r="AS11" i="518"/>
  <c r="AR11" i="518"/>
  <c r="AQ11" i="518"/>
  <c r="AP11" i="518"/>
  <c r="AO11" i="518"/>
  <c r="AN11" i="518"/>
  <c r="AM11" i="518"/>
  <c r="AL11" i="518"/>
  <c r="AK11" i="518"/>
  <c r="AJ11" i="518"/>
  <c r="U11" i="518"/>
  <c r="T11" i="518"/>
  <c r="S11" i="518"/>
  <c r="R11" i="518"/>
  <c r="Q11" i="518"/>
  <c r="AV10" i="518"/>
  <c r="AU10" i="518"/>
  <c r="AT10" i="518"/>
  <c r="AS10" i="518"/>
  <c r="AR10" i="518"/>
  <c r="AQ10" i="518"/>
  <c r="AP10" i="518"/>
  <c r="AO10" i="518"/>
  <c r="AN10" i="518"/>
  <c r="AM10" i="518"/>
  <c r="AL10" i="518"/>
  <c r="AK10" i="518"/>
  <c r="AJ10" i="518"/>
  <c r="U10" i="518"/>
  <c r="T10" i="518"/>
  <c r="S10" i="518"/>
  <c r="R10" i="518"/>
  <c r="Q10" i="518"/>
  <c r="AV9" i="518"/>
  <c r="AU9" i="518"/>
  <c r="AT9" i="518"/>
  <c r="AS9" i="518"/>
  <c r="AR9" i="518"/>
  <c r="AQ9" i="518"/>
  <c r="AP9" i="518"/>
  <c r="AO9" i="518"/>
  <c r="AN9" i="518"/>
  <c r="AM9" i="518"/>
  <c r="AL9" i="518"/>
  <c r="AK9" i="518"/>
  <c r="AJ9" i="518"/>
  <c r="U9" i="518"/>
  <c r="T9" i="518"/>
  <c r="S9" i="518"/>
  <c r="R9" i="518"/>
  <c r="Q9" i="518"/>
  <c r="AV8" i="518"/>
  <c r="AU8" i="518"/>
  <c r="AT8" i="518"/>
  <c r="AS8" i="518"/>
  <c r="AR8" i="518"/>
  <c r="AQ8" i="518"/>
  <c r="AP8" i="518"/>
  <c r="AO8" i="518"/>
  <c r="AN8" i="518"/>
  <c r="AM8" i="518"/>
  <c r="AL8" i="518"/>
  <c r="AK8" i="518"/>
  <c r="AJ8" i="518"/>
  <c r="U8" i="518"/>
  <c r="T8" i="518"/>
  <c r="S8" i="518"/>
  <c r="R8" i="518"/>
  <c r="Q8" i="518"/>
  <c r="AV7" i="518"/>
  <c r="AU7" i="518"/>
  <c r="AT7" i="518"/>
  <c r="AS7" i="518"/>
  <c r="AR7" i="518"/>
  <c r="AQ7" i="518"/>
  <c r="AP7" i="518"/>
  <c r="AO7" i="518"/>
  <c r="AN7" i="518"/>
  <c r="AM7" i="518"/>
  <c r="AL7" i="518"/>
  <c r="AK7" i="518"/>
  <c r="AJ7" i="518"/>
  <c r="U7" i="518"/>
  <c r="T7" i="518"/>
  <c r="S7" i="518"/>
  <c r="AV6" i="518"/>
  <c r="AU6" i="518"/>
  <c r="AT6" i="518"/>
  <c r="AS6" i="518"/>
  <c r="AR6" i="518"/>
  <c r="AQ6" i="518"/>
  <c r="AP6" i="518"/>
  <c r="AO6" i="518"/>
  <c r="AN6" i="518"/>
  <c r="AM6" i="518"/>
  <c r="AL6" i="518"/>
  <c r="AK6" i="518"/>
  <c r="AJ6" i="518"/>
  <c r="U6" i="518"/>
  <c r="T6" i="518"/>
  <c r="S6" i="518"/>
  <c r="R6" i="518"/>
  <c r="Q6" i="518"/>
  <c r="AV5" i="518"/>
  <c r="AU5" i="518"/>
  <c r="AT5" i="518"/>
  <c r="AS5" i="518"/>
  <c r="AR5" i="518"/>
  <c r="AQ5" i="518"/>
  <c r="AP5" i="518"/>
  <c r="AO5" i="518"/>
  <c r="AN5" i="518"/>
  <c r="AM5" i="518"/>
  <c r="AL5" i="518"/>
  <c r="AK5" i="518"/>
  <c r="AJ5" i="518"/>
  <c r="U5" i="518"/>
  <c r="T5" i="518"/>
  <c r="S5" i="518"/>
  <c r="R5" i="518"/>
  <c r="Q5" i="518"/>
  <c r="AV4" i="518"/>
  <c r="AU4" i="518"/>
  <c r="AT4" i="518"/>
  <c r="AS4" i="518"/>
  <c r="AR4" i="518"/>
  <c r="AQ4" i="518"/>
  <c r="AP4" i="518"/>
  <c r="AO4" i="518"/>
  <c r="AN4" i="518"/>
  <c r="AM4" i="518"/>
  <c r="AL4" i="518"/>
  <c r="AK4" i="518"/>
  <c r="AJ4" i="518"/>
  <c r="U4" i="518"/>
  <c r="T4" i="518"/>
  <c r="S4" i="518"/>
  <c r="R4" i="518"/>
  <c r="Q4" i="518"/>
  <c r="A3" i="518"/>
  <c r="C1" i="518"/>
  <c r="D1" i="518" s="1"/>
  <c r="E1" i="518" s="1"/>
  <c r="F1" i="518" s="1"/>
  <c r="G1" i="518" s="1"/>
  <c r="H1" i="518" s="1"/>
  <c r="I1" i="518" s="1"/>
  <c r="J1" i="518" s="1"/>
  <c r="K1" i="518" s="1"/>
  <c r="L1" i="518" s="1"/>
  <c r="M1" i="518" s="1"/>
  <c r="N1" i="518" s="1"/>
  <c r="AD83" i="65"/>
  <c r="AC83" i="65"/>
  <c r="AB83" i="65"/>
  <c r="AA83" i="65"/>
  <c r="Z83" i="65"/>
  <c r="Y83" i="65"/>
  <c r="X83" i="65"/>
  <c r="AD82" i="65"/>
  <c r="AC82" i="65"/>
  <c r="AB82" i="65"/>
  <c r="AA82" i="65"/>
  <c r="Z82" i="65"/>
  <c r="Y82" i="65"/>
  <c r="X82" i="65"/>
  <c r="AD81" i="65"/>
  <c r="AC81" i="65"/>
  <c r="AB81" i="65"/>
  <c r="AA81" i="65"/>
  <c r="Z81" i="65"/>
  <c r="Y81" i="65"/>
  <c r="X81" i="65"/>
  <c r="AD80" i="65"/>
  <c r="AC80" i="65"/>
  <c r="AB80" i="65"/>
  <c r="AA80" i="65"/>
  <c r="Z80" i="65"/>
  <c r="Y80" i="65"/>
  <c r="X80" i="65"/>
  <c r="AD79" i="65"/>
  <c r="AC79" i="65"/>
  <c r="AB79" i="65"/>
  <c r="AA79" i="65"/>
  <c r="Z79" i="65"/>
  <c r="Y79" i="65"/>
  <c r="X79" i="65"/>
  <c r="AD78" i="65"/>
  <c r="AC78" i="65"/>
  <c r="AB78" i="65"/>
  <c r="AA78" i="65"/>
  <c r="Z78" i="65"/>
  <c r="Y78" i="65"/>
  <c r="X78" i="65"/>
  <c r="AD77" i="65"/>
  <c r="AC77" i="65"/>
  <c r="AB77" i="65"/>
  <c r="AA77" i="65"/>
  <c r="Z77" i="65"/>
  <c r="Y77" i="65"/>
  <c r="X77" i="65"/>
  <c r="AD76" i="65"/>
  <c r="AC76" i="65"/>
  <c r="AB76" i="65"/>
  <c r="AA76" i="65"/>
  <c r="Z76" i="65"/>
  <c r="Y76" i="65"/>
  <c r="X76" i="65"/>
  <c r="AD75" i="65"/>
  <c r="AC75" i="65"/>
  <c r="AB75" i="65"/>
  <c r="AA75" i="65"/>
  <c r="Z75" i="65"/>
  <c r="Y75" i="65"/>
  <c r="X75" i="65"/>
  <c r="AD74" i="65"/>
  <c r="AC74" i="65"/>
  <c r="AB74" i="65"/>
  <c r="AA74" i="65"/>
  <c r="Z74" i="65"/>
  <c r="Y74" i="65"/>
  <c r="X74" i="65"/>
  <c r="AD73" i="65"/>
  <c r="AC73" i="65"/>
  <c r="AB73" i="65"/>
  <c r="AA73" i="65"/>
  <c r="Z73" i="65"/>
  <c r="Y73" i="65"/>
  <c r="X73" i="65"/>
  <c r="AD72" i="65"/>
  <c r="AC72" i="65"/>
  <c r="AB72" i="65"/>
  <c r="AA72" i="65"/>
  <c r="Z72" i="65"/>
  <c r="Y72" i="65"/>
  <c r="X72" i="65"/>
  <c r="AD71" i="65"/>
  <c r="AC71" i="65"/>
  <c r="AB71" i="65"/>
  <c r="AA71" i="65"/>
  <c r="Z71" i="65"/>
  <c r="Y71" i="65"/>
  <c r="X71" i="65"/>
  <c r="AD70" i="65"/>
  <c r="AC70" i="65"/>
  <c r="AB70" i="65"/>
  <c r="AA70" i="65"/>
  <c r="Z70" i="65"/>
  <c r="Y70" i="65"/>
  <c r="X70" i="65"/>
  <c r="AD69" i="65"/>
  <c r="AC69" i="65"/>
  <c r="AB69" i="65"/>
  <c r="AA69" i="65"/>
  <c r="Z69" i="65"/>
  <c r="Y69" i="65"/>
  <c r="X69" i="65"/>
  <c r="B68" i="65"/>
  <c r="T68" i="65" s="1"/>
  <c r="AD67" i="65"/>
  <c r="AC67" i="65"/>
  <c r="AB67" i="65"/>
  <c r="AA67" i="65"/>
  <c r="Z67" i="65"/>
  <c r="Y67" i="65"/>
  <c r="X67" i="65"/>
  <c r="AD66" i="65"/>
  <c r="AC66" i="65"/>
  <c r="AB66" i="65"/>
  <c r="AA66" i="65"/>
  <c r="Z66" i="65"/>
  <c r="Y66" i="65"/>
  <c r="X66" i="65"/>
  <c r="AD65" i="65"/>
  <c r="AC65" i="65"/>
  <c r="AB65" i="65"/>
  <c r="AA65" i="65"/>
  <c r="Z65" i="65"/>
  <c r="Y65" i="65"/>
  <c r="X65" i="65"/>
  <c r="AD64" i="65"/>
  <c r="AC64" i="65"/>
  <c r="AB64" i="65"/>
  <c r="AA64" i="65"/>
  <c r="Z64" i="65"/>
  <c r="Y64" i="65"/>
  <c r="X64" i="65"/>
  <c r="AD63" i="65"/>
  <c r="AC63" i="65"/>
  <c r="AB63" i="65"/>
  <c r="AA63" i="65"/>
  <c r="Z63" i="65"/>
  <c r="Y63" i="65"/>
  <c r="X63" i="65"/>
  <c r="AD62" i="65"/>
  <c r="AC62" i="65"/>
  <c r="AB62" i="65"/>
  <c r="AA62" i="65"/>
  <c r="Z62" i="65"/>
  <c r="Y62" i="65"/>
  <c r="X62" i="65"/>
  <c r="AD61" i="65"/>
  <c r="AC61" i="65"/>
  <c r="AB61" i="65"/>
  <c r="AA61" i="65"/>
  <c r="Z61" i="65"/>
  <c r="Y61" i="65"/>
  <c r="X61" i="65"/>
  <c r="AD60" i="65"/>
  <c r="AC60" i="65"/>
  <c r="AB60" i="65"/>
  <c r="AA60" i="65"/>
  <c r="Z60" i="65"/>
  <c r="Y60" i="65"/>
  <c r="X60" i="65"/>
  <c r="AD59" i="65"/>
  <c r="AC59" i="65"/>
  <c r="AB59" i="65"/>
  <c r="AA59" i="65"/>
  <c r="Z59" i="65"/>
  <c r="Y59" i="65"/>
  <c r="X59" i="65"/>
  <c r="AD58" i="65"/>
  <c r="AC58" i="65"/>
  <c r="AB58" i="65"/>
  <c r="AA58" i="65"/>
  <c r="Z58" i="65"/>
  <c r="Y58" i="65"/>
  <c r="X58" i="65"/>
  <c r="G38" i="65"/>
  <c r="F38" i="65"/>
  <c r="E38" i="65"/>
  <c r="D38" i="65"/>
  <c r="C38" i="65"/>
  <c r="G37" i="65"/>
  <c r="F37" i="65"/>
  <c r="E37" i="65"/>
  <c r="D37" i="65"/>
  <c r="C37" i="65"/>
  <c r="P35" i="65"/>
  <c r="O35" i="65"/>
  <c r="J35" i="65"/>
  <c r="I35" i="65"/>
  <c r="H35" i="65"/>
  <c r="G35" i="65"/>
  <c r="F35" i="65"/>
  <c r="E35" i="65"/>
  <c r="D35" i="65"/>
  <c r="C35" i="65"/>
  <c r="P34" i="65"/>
  <c r="O34" i="65"/>
  <c r="J34" i="65"/>
  <c r="I34" i="65"/>
  <c r="H34" i="65"/>
  <c r="G34" i="65"/>
  <c r="F34" i="65"/>
  <c r="E34" i="65"/>
  <c r="D34" i="65"/>
  <c r="C34" i="65"/>
  <c r="A31" i="65"/>
  <c r="BE30" i="65"/>
  <c r="BC30" i="65"/>
  <c r="BB30" i="65"/>
  <c r="BA30" i="65"/>
  <c r="AZ30" i="65"/>
  <c r="AW30" i="65"/>
  <c r="AV30" i="65"/>
  <c r="AU30" i="65"/>
  <c r="AT30" i="65"/>
  <c r="AS30" i="65"/>
  <c r="AR30" i="65"/>
  <c r="AQ30" i="65"/>
  <c r="AP30" i="65"/>
  <c r="X30" i="65"/>
  <c r="W30" i="65"/>
  <c r="Q30" i="65"/>
  <c r="L30" i="65"/>
  <c r="U30" i="65" s="1"/>
  <c r="K30" i="65"/>
  <c r="T30" i="65" s="1"/>
  <c r="BE29" i="65"/>
  <c r="BC29" i="65"/>
  <c r="BB29" i="65"/>
  <c r="BA29" i="65"/>
  <c r="AZ29" i="65"/>
  <c r="AW29" i="65"/>
  <c r="AV29" i="65"/>
  <c r="AU29" i="65"/>
  <c r="AT29" i="65"/>
  <c r="AS29" i="65"/>
  <c r="AR29" i="65"/>
  <c r="AQ29" i="65"/>
  <c r="AP29" i="65"/>
  <c r="X29" i="65"/>
  <c r="W29" i="65"/>
  <c r="Q29" i="65"/>
  <c r="L29" i="65"/>
  <c r="K29" i="65"/>
  <c r="T29" i="65" s="1"/>
  <c r="BE28" i="65"/>
  <c r="BC28" i="65"/>
  <c r="BB28" i="65"/>
  <c r="BA28" i="65"/>
  <c r="AZ28" i="65"/>
  <c r="AY28" i="65"/>
  <c r="AX28" i="65"/>
  <c r="AW28" i="65"/>
  <c r="AV28" i="65"/>
  <c r="AU28" i="65"/>
  <c r="AT28" i="65"/>
  <c r="AS28" i="65"/>
  <c r="AR28" i="65"/>
  <c r="AQ28" i="65"/>
  <c r="AP28" i="65"/>
  <c r="X28" i="65"/>
  <c r="W28" i="65"/>
  <c r="U28" i="65"/>
  <c r="T28" i="65"/>
  <c r="Q28" i="65"/>
  <c r="BE27" i="65"/>
  <c r="BC27" i="65"/>
  <c r="BB27" i="65"/>
  <c r="BA27" i="65"/>
  <c r="AZ27" i="65"/>
  <c r="AW27" i="65"/>
  <c r="AV27" i="65"/>
  <c r="AU27" i="65"/>
  <c r="AT27" i="65"/>
  <c r="AS27" i="65"/>
  <c r="AR27" i="65"/>
  <c r="AQ27" i="65"/>
  <c r="AP27" i="65"/>
  <c r="X27" i="65"/>
  <c r="W27" i="65"/>
  <c r="Q27" i="65"/>
  <c r="L27" i="65"/>
  <c r="AY27" i="65" s="1"/>
  <c r="K27" i="65"/>
  <c r="AX27" i="65" s="1"/>
  <c r="BE26" i="65"/>
  <c r="BC26" i="65"/>
  <c r="BB26" i="65"/>
  <c r="BA26" i="65"/>
  <c r="AZ26" i="65"/>
  <c r="AW26" i="65"/>
  <c r="AV26" i="65"/>
  <c r="AU26" i="65"/>
  <c r="AT26" i="65"/>
  <c r="AS26" i="65"/>
  <c r="AR26" i="65"/>
  <c r="AQ26" i="65"/>
  <c r="AP26" i="65"/>
  <c r="X26" i="65"/>
  <c r="W26" i="65"/>
  <c r="Q26" i="65"/>
  <c r="L26" i="65"/>
  <c r="AY26" i="65" s="1"/>
  <c r="K26" i="65"/>
  <c r="AX26" i="65" s="1"/>
  <c r="BE25" i="65"/>
  <c r="BC25" i="65"/>
  <c r="BB25" i="65"/>
  <c r="BA25" i="65"/>
  <c r="AZ25" i="65"/>
  <c r="AW25" i="65"/>
  <c r="AV25" i="65"/>
  <c r="AU25" i="65"/>
  <c r="AT25" i="65"/>
  <c r="AS25" i="65"/>
  <c r="AR25" i="65"/>
  <c r="AQ25" i="65"/>
  <c r="AP25" i="65"/>
  <c r="X25" i="65"/>
  <c r="W25" i="65"/>
  <c r="Q25" i="65"/>
  <c r="V25" i="65" s="1"/>
  <c r="L25" i="65"/>
  <c r="AY25" i="65" s="1"/>
  <c r="K25" i="65"/>
  <c r="AX25" i="65" s="1"/>
  <c r="BE24" i="65"/>
  <c r="BC24" i="65"/>
  <c r="BB24" i="65"/>
  <c r="BA24" i="65"/>
  <c r="AZ24" i="65"/>
  <c r="AW24" i="65"/>
  <c r="AV24" i="65"/>
  <c r="AU24" i="65"/>
  <c r="AT24" i="65"/>
  <c r="AS24" i="65"/>
  <c r="AR24" i="65"/>
  <c r="AQ24" i="65"/>
  <c r="AP24" i="65"/>
  <c r="X24" i="65"/>
  <c r="W24" i="65"/>
  <c r="Q24" i="65"/>
  <c r="L24" i="65"/>
  <c r="AY24" i="65" s="1"/>
  <c r="K24" i="65"/>
  <c r="AX24" i="65" s="1"/>
  <c r="BE23" i="65"/>
  <c r="BD23" i="65"/>
  <c r="BC23" i="65"/>
  <c r="BB23" i="65"/>
  <c r="BA23" i="65"/>
  <c r="AZ23" i="65"/>
  <c r="AY23" i="65"/>
  <c r="AX23" i="65"/>
  <c r="AW23" i="65"/>
  <c r="AV23" i="65"/>
  <c r="AU23" i="65"/>
  <c r="AT23" i="65"/>
  <c r="AS23" i="65"/>
  <c r="AR23" i="65"/>
  <c r="AQ23" i="65"/>
  <c r="AP23" i="65"/>
  <c r="BE22" i="65"/>
  <c r="BC22" i="65"/>
  <c r="BB22" i="65"/>
  <c r="BA22" i="65"/>
  <c r="AZ22" i="65"/>
  <c r="AW22" i="65"/>
  <c r="AV22" i="65"/>
  <c r="AU22" i="65"/>
  <c r="AT22" i="65"/>
  <c r="AS22" i="65"/>
  <c r="AR22" i="65"/>
  <c r="AQ22" i="65"/>
  <c r="AP22" i="65"/>
  <c r="X22" i="65"/>
  <c r="W22" i="65"/>
  <c r="Q22" i="65"/>
  <c r="V22" i="65" s="1"/>
  <c r="L22" i="65"/>
  <c r="AY22" i="65" s="1"/>
  <c r="K22" i="65"/>
  <c r="AX22" i="65" s="1"/>
  <c r="BE21" i="65"/>
  <c r="BC21" i="65"/>
  <c r="BB21" i="65"/>
  <c r="BA21" i="65"/>
  <c r="AZ21" i="65"/>
  <c r="AW21" i="65"/>
  <c r="AV21" i="65"/>
  <c r="AU21" i="65"/>
  <c r="AT21" i="65"/>
  <c r="AS21" i="65"/>
  <c r="AR21" i="65"/>
  <c r="AQ21" i="65"/>
  <c r="AP21" i="65"/>
  <c r="X21" i="65"/>
  <c r="W21" i="65"/>
  <c r="BD21" i="65"/>
  <c r="BE20" i="65"/>
  <c r="BC20" i="65"/>
  <c r="BB20" i="65"/>
  <c r="BA20" i="65"/>
  <c r="AZ20" i="65"/>
  <c r="AW20" i="65"/>
  <c r="AV20" i="65"/>
  <c r="AU20" i="65"/>
  <c r="AT20" i="65"/>
  <c r="AS20" i="65"/>
  <c r="AR20" i="65"/>
  <c r="AQ20" i="65"/>
  <c r="AP20" i="65"/>
  <c r="X20" i="65"/>
  <c r="W20" i="65"/>
  <c r="Q20" i="65"/>
  <c r="V20" i="65" s="1"/>
  <c r="L20" i="65"/>
  <c r="K20" i="65"/>
  <c r="BE19" i="65"/>
  <c r="BD19" i="65"/>
  <c r="BC19" i="65"/>
  <c r="BB19" i="65"/>
  <c r="BA19" i="65"/>
  <c r="AZ19" i="65"/>
  <c r="AY19" i="65"/>
  <c r="AX19" i="65"/>
  <c r="AW19" i="65"/>
  <c r="AV19" i="65"/>
  <c r="AU19" i="65"/>
  <c r="AT19" i="65"/>
  <c r="AS19" i="65"/>
  <c r="AR19" i="65"/>
  <c r="AQ19" i="65"/>
  <c r="AP19" i="65"/>
  <c r="BE18" i="65"/>
  <c r="BD18" i="65"/>
  <c r="BC18" i="65"/>
  <c r="BB18" i="65"/>
  <c r="BA18" i="65"/>
  <c r="AZ18" i="65"/>
  <c r="AY18" i="65"/>
  <c r="AX18" i="65"/>
  <c r="AW18" i="65"/>
  <c r="AV18" i="65"/>
  <c r="AU18" i="65"/>
  <c r="AT18" i="65"/>
  <c r="AS18" i="65"/>
  <c r="AR18" i="65"/>
  <c r="AQ18" i="65"/>
  <c r="AP18" i="65"/>
  <c r="BE17" i="65"/>
  <c r="BC17" i="65"/>
  <c r="BB17" i="65"/>
  <c r="BA17" i="65"/>
  <c r="AZ17" i="65"/>
  <c r="AY17" i="65"/>
  <c r="AX17" i="65"/>
  <c r="AW17" i="65"/>
  <c r="AV17" i="65"/>
  <c r="AU17" i="65"/>
  <c r="AT17" i="65"/>
  <c r="AS17" i="65"/>
  <c r="AR17" i="65"/>
  <c r="AQ17" i="65"/>
  <c r="AP17" i="65"/>
  <c r="BD17" i="65"/>
  <c r="BE16" i="65"/>
  <c r="BC16" i="65"/>
  <c r="BB16" i="65"/>
  <c r="BA16" i="65"/>
  <c r="AZ16" i="65"/>
  <c r="AW16" i="65"/>
  <c r="AV16" i="65"/>
  <c r="AU16" i="65"/>
  <c r="AT16" i="65"/>
  <c r="AS16" i="65"/>
  <c r="AR16" i="65"/>
  <c r="AQ16" i="65"/>
  <c r="AP16" i="65"/>
  <c r="X16" i="65"/>
  <c r="Q16" i="65"/>
  <c r="L16" i="65"/>
  <c r="K16" i="65"/>
  <c r="T16" i="65" s="1"/>
  <c r="BE15" i="65"/>
  <c r="BC15" i="65"/>
  <c r="BB15" i="65"/>
  <c r="BA15" i="65"/>
  <c r="AZ15" i="65"/>
  <c r="AX15" i="65"/>
  <c r="AW15" i="65"/>
  <c r="AV15" i="65"/>
  <c r="AU15" i="65"/>
  <c r="AT15" i="65"/>
  <c r="AS15" i="65"/>
  <c r="AR15" i="65"/>
  <c r="AQ15" i="65"/>
  <c r="AP15" i="65"/>
  <c r="X15" i="65"/>
  <c r="T15" i="65"/>
  <c r="Q15" i="65"/>
  <c r="L15" i="65"/>
  <c r="BE14" i="65"/>
  <c r="BD14" i="65"/>
  <c r="BC14" i="65"/>
  <c r="BB14" i="65"/>
  <c r="BA14" i="65"/>
  <c r="AZ14" i="65"/>
  <c r="AY14" i="65"/>
  <c r="AX14" i="65"/>
  <c r="AW14" i="65"/>
  <c r="AV14" i="65"/>
  <c r="AU14" i="65"/>
  <c r="AT14" i="65"/>
  <c r="AS14" i="65"/>
  <c r="AR14" i="65"/>
  <c r="AQ14" i="65"/>
  <c r="AP14" i="65"/>
  <c r="X14" i="65"/>
  <c r="BE13" i="65"/>
  <c r="BC13" i="65"/>
  <c r="BB13" i="65"/>
  <c r="BA13" i="65"/>
  <c r="AZ13" i="65"/>
  <c r="AW13" i="65"/>
  <c r="AV13" i="65"/>
  <c r="AU13" i="65"/>
  <c r="AT13" i="65"/>
  <c r="AS13" i="65"/>
  <c r="AR13" i="65"/>
  <c r="AQ13" i="65"/>
  <c r="AP13" i="65"/>
  <c r="X13" i="65"/>
  <c r="Q13" i="65"/>
  <c r="L13" i="65"/>
  <c r="AY13" i="65" s="1"/>
  <c r="K13" i="65"/>
  <c r="BE12" i="65"/>
  <c r="BC12" i="65"/>
  <c r="BB12" i="65"/>
  <c r="BA12" i="65"/>
  <c r="AZ12" i="65"/>
  <c r="AW12" i="65"/>
  <c r="AV12" i="65"/>
  <c r="AU12" i="65"/>
  <c r="AT12" i="65"/>
  <c r="AS12" i="65"/>
  <c r="AR12" i="65"/>
  <c r="AQ12" i="65"/>
  <c r="AP12" i="65"/>
  <c r="X12" i="65"/>
  <c r="Q12" i="65"/>
  <c r="L12" i="65"/>
  <c r="K12" i="65"/>
  <c r="T12" i="65" s="1"/>
  <c r="BE11" i="65"/>
  <c r="BD11" i="65"/>
  <c r="BC11" i="65"/>
  <c r="BB11" i="65"/>
  <c r="BA11" i="65"/>
  <c r="AZ11" i="65"/>
  <c r="AY11" i="65"/>
  <c r="AX11" i="65"/>
  <c r="AW11" i="65"/>
  <c r="AV11" i="65"/>
  <c r="AU11" i="65"/>
  <c r="AT11" i="65"/>
  <c r="AS11" i="65"/>
  <c r="AR11" i="65"/>
  <c r="AQ11" i="65"/>
  <c r="AP11" i="65"/>
  <c r="BE10" i="65"/>
  <c r="BD10" i="65"/>
  <c r="BC10" i="65"/>
  <c r="BB10" i="65"/>
  <c r="BA10" i="65"/>
  <c r="AZ10" i="65"/>
  <c r="AY10" i="65"/>
  <c r="AX10" i="65"/>
  <c r="AW10" i="65"/>
  <c r="AV10" i="65"/>
  <c r="AU10" i="65"/>
  <c r="AT10" i="65"/>
  <c r="AS10" i="65"/>
  <c r="AR10" i="65"/>
  <c r="AQ10" i="65"/>
  <c r="AP10" i="65"/>
  <c r="BE9" i="65"/>
  <c r="BC9" i="65"/>
  <c r="BB9" i="65"/>
  <c r="BA9" i="65"/>
  <c r="AZ9" i="65"/>
  <c r="AW9" i="65"/>
  <c r="AV9" i="65"/>
  <c r="AU9" i="65"/>
  <c r="AT9" i="65"/>
  <c r="AS9" i="65"/>
  <c r="AR9" i="65"/>
  <c r="AQ9" i="65"/>
  <c r="AP9" i="65"/>
  <c r="X9" i="65"/>
  <c r="Q9" i="65"/>
  <c r="L9" i="65"/>
  <c r="K9" i="65"/>
  <c r="BE8" i="65"/>
  <c r="BD8" i="65"/>
  <c r="BC8" i="65"/>
  <c r="BB8" i="65"/>
  <c r="BA8" i="65"/>
  <c r="AZ8" i="65"/>
  <c r="AY8" i="65"/>
  <c r="AX8" i="65"/>
  <c r="AW8" i="65"/>
  <c r="AV8" i="65"/>
  <c r="AU8" i="65"/>
  <c r="AT8" i="65"/>
  <c r="AS8" i="65"/>
  <c r="AR8" i="65"/>
  <c r="AQ8" i="65"/>
  <c r="AP8" i="65"/>
  <c r="BE7" i="65"/>
  <c r="BC7" i="65"/>
  <c r="BB7" i="65"/>
  <c r="BA7" i="65"/>
  <c r="AZ7" i="65"/>
  <c r="AY7" i="65"/>
  <c r="AX7" i="65"/>
  <c r="AW7" i="65"/>
  <c r="AV7" i="65"/>
  <c r="AU7" i="65"/>
  <c r="AT7" i="65"/>
  <c r="AS7" i="65"/>
  <c r="AR7" i="65"/>
  <c r="AQ7" i="65"/>
  <c r="AP7" i="65"/>
  <c r="X7" i="65"/>
  <c r="U7" i="65"/>
  <c r="T7" i="65"/>
  <c r="BD7" i="65"/>
  <c r="BE6" i="65"/>
  <c r="BC6" i="65"/>
  <c r="BB6" i="65"/>
  <c r="BA6" i="65"/>
  <c r="AZ6" i="65"/>
  <c r="AW6" i="65"/>
  <c r="AV6" i="65"/>
  <c r="AU6" i="65"/>
  <c r="AT6" i="65"/>
  <c r="AS6" i="65"/>
  <c r="AR6" i="65"/>
  <c r="AQ6" i="65"/>
  <c r="AP6" i="65"/>
  <c r="X6" i="65"/>
  <c r="Q6" i="65"/>
  <c r="BD6" i="65" s="1"/>
  <c r="L6" i="65"/>
  <c r="K6" i="65"/>
  <c r="BE5" i="65"/>
  <c r="BC5" i="65"/>
  <c r="BB5" i="65"/>
  <c r="BA5" i="65"/>
  <c r="AZ5" i="65"/>
  <c r="AW5" i="65"/>
  <c r="AV5" i="65"/>
  <c r="AU5" i="65"/>
  <c r="AT5" i="65"/>
  <c r="AS5" i="65"/>
  <c r="AR5" i="65"/>
  <c r="AQ5" i="65"/>
  <c r="AP5" i="65"/>
  <c r="X5" i="65"/>
  <c r="Q5" i="65"/>
  <c r="BD5" i="65" s="1"/>
  <c r="L5" i="65"/>
  <c r="K5" i="65"/>
  <c r="R4" i="65"/>
  <c r="AN4" i="65" s="1"/>
  <c r="Q4" i="65"/>
  <c r="AM4" i="65" s="1"/>
  <c r="A4" i="65"/>
  <c r="B4" i="65" s="1"/>
  <c r="C1" i="65"/>
  <c r="D1" i="65" s="1"/>
  <c r="E1" i="65" s="1"/>
  <c r="F1" i="65" s="1"/>
  <c r="G1" i="65" s="1"/>
  <c r="H1" i="65" s="1"/>
  <c r="I1" i="65" s="1"/>
  <c r="J1" i="65" s="1"/>
  <c r="K1" i="65" s="1"/>
  <c r="L1" i="65" s="1"/>
  <c r="M1" i="65" s="1"/>
  <c r="N1" i="65" s="1"/>
  <c r="O1" i="65" s="1"/>
  <c r="P1" i="65" s="1"/>
  <c r="Q1" i="65" s="1"/>
  <c r="R1" i="65" s="1"/>
  <c r="AD83" i="64"/>
  <c r="AC83" i="64"/>
  <c r="AB83" i="64"/>
  <c r="AA83" i="64"/>
  <c r="Z83" i="64"/>
  <c r="Y83" i="64"/>
  <c r="X83" i="64"/>
  <c r="AD82" i="64"/>
  <c r="AC82" i="64"/>
  <c r="AB82" i="64"/>
  <c r="AA82" i="64"/>
  <c r="Z82" i="64"/>
  <c r="Y82" i="64"/>
  <c r="X82" i="64"/>
  <c r="AD81" i="64"/>
  <c r="AC81" i="64"/>
  <c r="AB81" i="64"/>
  <c r="AA81" i="64"/>
  <c r="Z81" i="64"/>
  <c r="Y81" i="64"/>
  <c r="X81" i="64"/>
  <c r="AD80" i="64"/>
  <c r="AC80" i="64"/>
  <c r="AB80" i="64"/>
  <c r="AA80" i="64"/>
  <c r="Z80" i="64"/>
  <c r="Y80" i="64"/>
  <c r="X80" i="64"/>
  <c r="AD79" i="64"/>
  <c r="AC79" i="64"/>
  <c r="AB79" i="64"/>
  <c r="AA79" i="64"/>
  <c r="Z79" i="64"/>
  <c r="Y79" i="64"/>
  <c r="X79" i="64"/>
  <c r="AD78" i="64"/>
  <c r="AC78" i="64"/>
  <c r="AB78" i="64"/>
  <c r="AA78" i="64"/>
  <c r="Z78" i="64"/>
  <c r="Y78" i="64"/>
  <c r="X78" i="64"/>
  <c r="AD77" i="64"/>
  <c r="AC77" i="64"/>
  <c r="AB77" i="64"/>
  <c r="AA77" i="64"/>
  <c r="Z77" i="64"/>
  <c r="Y77" i="64"/>
  <c r="X77" i="64"/>
  <c r="AD76" i="64"/>
  <c r="AC76" i="64"/>
  <c r="AB76" i="64"/>
  <c r="AA76" i="64"/>
  <c r="Z76" i="64"/>
  <c r="Y76" i="64"/>
  <c r="X76" i="64"/>
  <c r="AD75" i="64"/>
  <c r="AC75" i="64"/>
  <c r="AB75" i="64"/>
  <c r="AA75" i="64"/>
  <c r="Z75" i="64"/>
  <c r="Y75" i="64"/>
  <c r="X75" i="64"/>
  <c r="AD74" i="64"/>
  <c r="AC74" i="64"/>
  <c r="AB74" i="64"/>
  <c r="AA74" i="64"/>
  <c r="Z74" i="64"/>
  <c r="Y74" i="64"/>
  <c r="X74" i="64"/>
  <c r="AD73" i="64"/>
  <c r="AC73" i="64"/>
  <c r="AB73" i="64"/>
  <c r="AA73" i="64"/>
  <c r="Z73" i="64"/>
  <c r="Y73" i="64"/>
  <c r="X73" i="64"/>
  <c r="AD72" i="64"/>
  <c r="AC72" i="64"/>
  <c r="AB72" i="64"/>
  <c r="AA72" i="64"/>
  <c r="Z72" i="64"/>
  <c r="Y72" i="64"/>
  <c r="X72" i="64"/>
  <c r="AD71" i="64"/>
  <c r="AC71" i="64"/>
  <c r="AB71" i="64"/>
  <c r="AA71" i="64"/>
  <c r="Z71" i="64"/>
  <c r="Y71" i="64"/>
  <c r="X71" i="64"/>
  <c r="AD70" i="64"/>
  <c r="AC70" i="64"/>
  <c r="AB70" i="64"/>
  <c r="AA70" i="64"/>
  <c r="Z70" i="64"/>
  <c r="Y70" i="64"/>
  <c r="X70" i="64"/>
  <c r="AD69" i="64"/>
  <c r="AC69" i="64"/>
  <c r="AB69" i="64"/>
  <c r="AA69" i="64"/>
  <c r="Z69" i="64"/>
  <c r="Y69" i="64"/>
  <c r="X69" i="64"/>
  <c r="B68" i="64"/>
  <c r="T68" i="64" s="1"/>
  <c r="AD67" i="64"/>
  <c r="AC67" i="64"/>
  <c r="AB67" i="64"/>
  <c r="AA67" i="64"/>
  <c r="Z67" i="64"/>
  <c r="Y67" i="64"/>
  <c r="X67" i="64"/>
  <c r="AD66" i="64"/>
  <c r="AC66" i="64"/>
  <c r="AB66" i="64"/>
  <c r="AA66" i="64"/>
  <c r="Z66" i="64"/>
  <c r="Y66" i="64"/>
  <c r="X66" i="64"/>
  <c r="AD65" i="64"/>
  <c r="AC65" i="64"/>
  <c r="AB65" i="64"/>
  <c r="AA65" i="64"/>
  <c r="Z65" i="64"/>
  <c r="Y65" i="64"/>
  <c r="X65" i="64"/>
  <c r="AD64" i="64"/>
  <c r="AC64" i="64"/>
  <c r="AB64" i="64"/>
  <c r="AA64" i="64"/>
  <c r="Z64" i="64"/>
  <c r="Y64" i="64"/>
  <c r="X64" i="64"/>
  <c r="B64" i="64"/>
  <c r="T64" i="64" s="1"/>
  <c r="AD63" i="64"/>
  <c r="AC63" i="64"/>
  <c r="AB63" i="64"/>
  <c r="AA63" i="64"/>
  <c r="Z63" i="64"/>
  <c r="Y63" i="64"/>
  <c r="X63" i="64"/>
  <c r="AD62" i="64"/>
  <c r="AC62" i="64"/>
  <c r="AB62" i="64"/>
  <c r="AA62" i="64"/>
  <c r="Z62" i="64"/>
  <c r="Y62" i="64"/>
  <c r="X62" i="64"/>
  <c r="AD61" i="64"/>
  <c r="AC61" i="64"/>
  <c r="AB61" i="64"/>
  <c r="AA61" i="64"/>
  <c r="Z61" i="64"/>
  <c r="Y61" i="64"/>
  <c r="X61" i="64"/>
  <c r="AD60" i="64"/>
  <c r="AC60" i="64"/>
  <c r="AB60" i="64"/>
  <c r="AA60" i="64"/>
  <c r="Z60" i="64"/>
  <c r="Y60" i="64"/>
  <c r="X60" i="64"/>
  <c r="AD59" i="64"/>
  <c r="AC59" i="64"/>
  <c r="AB59" i="64"/>
  <c r="AA59" i="64"/>
  <c r="Z59" i="64"/>
  <c r="Y59" i="64"/>
  <c r="X59" i="64"/>
  <c r="AD58" i="64"/>
  <c r="AC58" i="64"/>
  <c r="AB58" i="64"/>
  <c r="AA58" i="64"/>
  <c r="Z58" i="64"/>
  <c r="Y58" i="64"/>
  <c r="X58" i="64"/>
  <c r="G38" i="64"/>
  <c r="F38" i="64"/>
  <c r="E38" i="64"/>
  <c r="D38" i="64"/>
  <c r="C38" i="64"/>
  <c r="G37" i="64"/>
  <c r="F37" i="64"/>
  <c r="E37" i="64"/>
  <c r="D37" i="64"/>
  <c r="C37" i="64"/>
  <c r="P35" i="64"/>
  <c r="O35" i="64"/>
  <c r="J35" i="64"/>
  <c r="I35" i="64"/>
  <c r="H35" i="64"/>
  <c r="G35" i="64"/>
  <c r="F35" i="64"/>
  <c r="E35" i="64"/>
  <c r="D35" i="64"/>
  <c r="C35" i="64"/>
  <c r="P34" i="64"/>
  <c r="O34" i="64"/>
  <c r="J34" i="64"/>
  <c r="I34" i="64"/>
  <c r="H34" i="64"/>
  <c r="G34" i="64"/>
  <c r="F34" i="64"/>
  <c r="E34" i="64"/>
  <c r="D34" i="64"/>
  <c r="C34" i="64"/>
  <c r="A32" i="64"/>
  <c r="BB31" i="64"/>
  <c r="BA31" i="64"/>
  <c r="AZ31" i="64"/>
  <c r="AY31" i="64"/>
  <c r="AX31" i="64"/>
  <c r="AW31" i="64"/>
  <c r="AV31" i="64"/>
  <c r="AU31" i="64"/>
  <c r="AT31" i="64"/>
  <c r="AS31" i="64"/>
  <c r="AR31" i="64"/>
  <c r="AQ31" i="64"/>
  <c r="AP31" i="64"/>
  <c r="AO31" i="64"/>
  <c r="BE30" i="64"/>
  <c r="BC30" i="64"/>
  <c r="BB30" i="64"/>
  <c r="BA30" i="64"/>
  <c r="AZ30" i="64"/>
  <c r="AW30" i="64"/>
  <c r="AV30" i="64"/>
  <c r="AU30" i="64"/>
  <c r="AT30" i="64"/>
  <c r="AS30" i="64"/>
  <c r="AR30" i="64"/>
  <c r="AQ30" i="64"/>
  <c r="AP30" i="64"/>
  <c r="X30" i="64"/>
  <c r="W30" i="64"/>
  <c r="Q30" i="64"/>
  <c r="BD30" i="64" s="1"/>
  <c r="L30" i="64"/>
  <c r="K30" i="64"/>
  <c r="T30" i="64" s="1"/>
  <c r="BE29" i="64"/>
  <c r="BC29" i="64"/>
  <c r="BB29" i="64"/>
  <c r="BA29" i="64"/>
  <c r="AZ29" i="64"/>
  <c r="AW29" i="64"/>
  <c r="AV29" i="64"/>
  <c r="AU29" i="64"/>
  <c r="AT29" i="64"/>
  <c r="AS29" i="64"/>
  <c r="AR29" i="64"/>
  <c r="AQ29" i="64"/>
  <c r="AP29" i="64"/>
  <c r="X29" i="64"/>
  <c r="W29" i="64"/>
  <c r="Q29" i="64"/>
  <c r="L29" i="64"/>
  <c r="K29" i="64"/>
  <c r="BE28" i="64"/>
  <c r="BD28" i="64"/>
  <c r="BC28" i="64"/>
  <c r="BB28" i="64"/>
  <c r="BA28" i="64"/>
  <c r="AZ28" i="64"/>
  <c r="AY28" i="64"/>
  <c r="AX28" i="64"/>
  <c r="AW28" i="64"/>
  <c r="AV28" i="64"/>
  <c r="AU28" i="64"/>
  <c r="AT28" i="64"/>
  <c r="AS28" i="64"/>
  <c r="AR28" i="64"/>
  <c r="AQ28" i="64"/>
  <c r="AP28" i="64"/>
  <c r="X28" i="64"/>
  <c r="W28" i="64"/>
  <c r="V28" i="64"/>
  <c r="U28" i="64"/>
  <c r="T28" i="64"/>
  <c r="BE27" i="64"/>
  <c r="BC27" i="64"/>
  <c r="BB27" i="64"/>
  <c r="BA27" i="64"/>
  <c r="AZ27" i="64"/>
  <c r="AW27" i="64"/>
  <c r="AV27" i="64"/>
  <c r="AU27" i="64"/>
  <c r="AT27" i="64"/>
  <c r="AS27" i="64"/>
  <c r="AR27" i="64"/>
  <c r="AQ27" i="64"/>
  <c r="AP27" i="64"/>
  <c r="X27" i="64"/>
  <c r="W27" i="64"/>
  <c r="Q27" i="64"/>
  <c r="V27" i="64" s="1"/>
  <c r="L27" i="64"/>
  <c r="K27" i="64"/>
  <c r="AX27" i="64" s="1"/>
  <c r="BE26" i="64"/>
  <c r="BC26" i="64"/>
  <c r="BB26" i="64"/>
  <c r="BA26" i="64"/>
  <c r="AZ26" i="64"/>
  <c r="AW26" i="64"/>
  <c r="AV26" i="64"/>
  <c r="AU26" i="64"/>
  <c r="AT26" i="64"/>
  <c r="AS26" i="64"/>
  <c r="AR26" i="64"/>
  <c r="AQ26" i="64"/>
  <c r="AP26" i="64"/>
  <c r="X26" i="64"/>
  <c r="W26" i="64"/>
  <c r="Q26" i="64"/>
  <c r="L26" i="64"/>
  <c r="K26" i="64"/>
  <c r="AX26" i="64" s="1"/>
  <c r="BE25" i="64"/>
  <c r="BC25" i="64"/>
  <c r="BB25" i="64"/>
  <c r="BA25" i="64"/>
  <c r="AZ25" i="64"/>
  <c r="AW25" i="64"/>
  <c r="AV25" i="64"/>
  <c r="AU25" i="64"/>
  <c r="AT25" i="64"/>
  <c r="AS25" i="64"/>
  <c r="AR25" i="64"/>
  <c r="AQ25" i="64"/>
  <c r="AP25" i="64"/>
  <c r="X25" i="64"/>
  <c r="W25" i="64"/>
  <c r="Q25" i="64"/>
  <c r="V25" i="64" s="1"/>
  <c r="L25" i="64"/>
  <c r="K25" i="64"/>
  <c r="AX25" i="64" s="1"/>
  <c r="BE24" i="64"/>
  <c r="BD24" i="64"/>
  <c r="BC24" i="64"/>
  <c r="BB24" i="64"/>
  <c r="BA24" i="64"/>
  <c r="AZ24" i="64"/>
  <c r="AY24" i="64"/>
  <c r="AX24" i="64"/>
  <c r="AW24" i="64"/>
  <c r="AV24" i="64"/>
  <c r="AU24" i="64"/>
  <c r="AT24" i="64"/>
  <c r="AS24" i="64"/>
  <c r="AR24" i="64"/>
  <c r="AQ24" i="64"/>
  <c r="AP24" i="64"/>
  <c r="X24" i="64"/>
  <c r="W24" i="64"/>
  <c r="V24" i="64"/>
  <c r="U24" i="64"/>
  <c r="T24" i="64"/>
  <c r="BE23" i="64"/>
  <c r="BD23" i="64"/>
  <c r="BC23" i="64"/>
  <c r="BB23" i="64"/>
  <c r="BA23" i="64"/>
  <c r="AZ23" i="64"/>
  <c r="AY23" i="64"/>
  <c r="AX23" i="64"/>
  <c r="AW23" i="64"/>
  <c r="AV23" i="64"/>
  <c r="AU23" i="64"/>
  <c r="AT23" i="64"/>
  <c r="AS23" i="64"/>
  <c r="AR23" i="64"/>
  <c r="AQ23" i="64"/>
  <c r="AP23" i="64"/>
  <c r="BE22" i="64"/>
  <c r="BC22" i="64"/>
  <c r="BB22" i="64"/>
  <c r="BA22" i="64"/>
  <c r="AZ22" i="64"/>
  <c r="AW22" i="64"/>
  <c r="AV22" i="64"/>
  <c r="AU22" i="64"/>
  <c r="AT22" i="64"/>
  <c r="AS22" i="64"/>
  <c r="AR22" i="64"/>
  <c r="AQ22" i="64"/>
  <c r="AP22" i="64"/>
  <c r="X22" i="64"/>
  <c r="W22" i="64"/>
  <c r="Q22" i="64"/>
  <c r="L22" i="64"/>
  <c r="K22" i="64"/>
  <c r="BE21" i="64"/>
  <c r="BC21" i="64"/>
  <c r="BB21" i="64"/>
  <c r="BA21" i="64"/>
  <c r="AZ21" i="64"/>
  <c r="AW21" i="64"/>
  <c r="AV21" i="64"/>
  <c r="AU21" i="64"/>
  <c r="AT21" i="64"/>
  <c r="AS21" i="64"/>
  <c r="AR21" i="64"/>
  <c r="AQ21" i="64"/>
  <c r="AP21" i="64"/>
  <c r="X21" i="64"/>
  <c r="W21" i="64"/>
  <c r="Q21" i="64"/>
  <c r="L21" i="64"/>
  <c r="K21" i="64"/>
  <c r="BE20" i="64"/>
  <c r="BC20" i="64"/>
  <c r="BB20" i="64"/>
  <c r="BA20" i="64"/>
  <c r="AZ20" i="64"/>
  <c r="AW20" i="64"/>
  <c r="AV20" i="64"/>
  <c r="AU20" i="64"/>
  <c r="AT20" i="64"/>
  <c r="AS20" i="64"/>
  <c r="AR20" i="64"/>
  <c r="AQ20" i="64"/>
  <c r="AP20" i="64"/>
  <c r="X20" i="64"/>
  <c r="W20" i="64"/>
  <c r="Q20" i="64"/>
  <c r="L20" i="64"/>
  <c r="K20" i="64"/>
  <c r="BE19" i="64"/>
  <c r="BD19" i="64"/>
  <c r="BC19" i="64"/>
  <c r="BB19" i="64"/>
  <c r="BA19" i="64"/>
  <c r="AZ19" i="64"/>
  <c r="AY19" i="64"/>
  <c r="AX19" i="64"/>
  <c r="AW19" i="64"/>
  <c r="AV19" i="64"/>
  <c r="AU19" i="64"/>
  <c r="AT19" i="64"/>
  <c r="AS19" i="64"/>
  <c r="AR19" i="64"/>
  <c r="AQ19" i="64"/>
  <c r="AP19" i="64"/>
  <c r="BE18" i="64"/>
  <c r="BD18" i="64"/>
  <c r="BC18" i="64"/>
  <c r="BB18" i="64"/>
  <c r="BA18" i="64"/>
  <c r="AZ18" i="64"/>
  <c r="AY18" i="64"/>
  <c r="AX18" i="64"/>
  <c r="AW18" i="64"/>
  <c r="AV18" i="64"/>
  <c r="AU18" i="64"/>
  <c r="AT18" i="64"/>
  <c r="AS18" i="64"/>
  <c r="AR18" i="64"/>
  <c r="AQ18" i="64"/>
  <c r="AP18" i="64"/>
  <c r="BE17" i="64"/>
  <c r="BD17" i="64"/>
  <c r="BC17" i="64"/>
  <c r="BB17" i="64"/>
  <c r="BA17" i="64"/>
  <c r="AZ17" i="64"/>
  <c r="AY17" i="64"/>
  <c r="AX17" i="64"/>
  <c r="AW17" i="64"/>
  <c r="AV17" i="64"/>
  <c r="AU17" i="64"/>
  <c r="AT17" i="64"/>
  <c r="AS17" i="64"/>
  <c r="AR17" i="64"/>
  <c r="AQ17" i="64"/>
  <c r="AP17" i="64"/>
  <c r="BE16" i="64"/>
  <c r="BC16" i="64"/>
  <c r="BB16" i="64"/>
  <c r="BA16" i="64"/>
  <c r="AZ16" i="64"/>
  <c r="AW16" i="64"/>
  <c r="AV16" i="64"/>
  <c r="AU16" i="64"/>
  <c r="AT16" i="64"/>
  <c r="AS16" i="64"/>
  <c r="AR16" i="64"/>
  <c r="AQ16" i="64"/>
  <c r="AP16" i="64"/>
  <c r="X16" i="64"/>
  <c r="Q16" i="64"/>
  <c r="L16" i="64"/>
  <c r="AY16" i="64" s="1"/>
  <c r="AX16" i="64"/>
  <c r="BE15" i="64"/>
  <c r="BC15" i="64"/>
  <c r="BB15" i="64"/>
  <c r="BA15" i="64"/>
  <c r="AZ15" i="64"/>
  <c r="AX15" i="64"/>
  <c r="AW15" i="64"/>
  <c r="AV15" i="64"/>
  <c r="AU15" i="64"/>
  <c r="AT15" i="64"/>
  <c r="AS15" i="64"/>
  <c r="AR15" i="64"/>
  <c r="AQ15" i="64"/>
  <c r="AP15" i="64"/>
  <c r="X15" i="64"/>
  <c r="T15" i="64"/>
  <c r="Q15" i="64"/>
  <c r="BD15" i="64" s="1"/>
  <c r="L15" i="64"/>
  <c r="AY15" i="64" s="1"/>
  <c r="BE14" i="64"/>
  <c r="BD14" i="64"/>
  <c r="BC14" i="64"/>
  <c r="BB14" i="64"/>
  <c r="BA14" i="64"/>
  <c r="AZ14" i="64"/>
  <c r="AY14" i="64"/>
  <c r="AX14" i="64"/>
  <c r="AW14" i="64"/>
  <c r="AV14" i="64"/>
  <c r="AU14" i="64"/>
  <c r="AT14" i="64"/>
  <c r="AS14" i="64"/>
  <c r="AR14" i="64"/>
  <c r="AQ14" i="64"/>
  <c r="AP14" i="64"/>
  <c r="BE13" i="64"/>
  <c r="BC13" i="64"/>
  <c r="BB13" i="64"/>
  <c r="BA13" i="64"/>
  <c r="AZ13" i="64"/>
  <c r="AW13" i="64"/>
  <c r="AV13" i="64"/>
  <c r="AU13" i="64"/>
  <c r="AT13" i="64"/>
  <c r="AS13" i="64"/>
  <c r="AR13" i="64"/>
  <c r="AQ13" i="64"/>
  <c r="AP13" i="64"/>
  <c r="X13" i="64"/>
  <c r="Q13" i="64"/>
  <c r="V13" i="64" s="1"/>
  <c r="L13" i="64"/>
  <c r="K13" i="64"/>
  <c r="BE12" i="64"/>
  <c r="BC12" i="64"/>
  <c r="BB12" i="64"/>
  <c r="BA12" i="64"/>
  <c r="AZ12" i="64"/>
  <c r="AW12" i="64"/>
  <c r="AV12" i="64"/>
  <c r="AU12" i="64"/>
  <c r="AT12" i="64"/>
  <c r="AS12" i="64"/>
  <c r="AR12" i="64"/>
  <c r="AQ12" i="64"/>
  <c r="AP12" i="64"/>
  <c r="X12" i="64"/>
  <c r="Q12" i="64"/>
  <c r="L12" i="64"/>
  <c r="K12" i="64"/>
  <c r="BE11" i="64"/>
  <c r="BD11" i="64"/>
  <c r="BC11" i="64"/>
  <c r="BB11" i="64"/>
  <c r="BA11" i="64"/>
  <c r="AZ11" i="64"/>
  <c r="AY11" i="64"/>
  <c r="AX11" i="64"/>
  <c r="AW11" i="64"/>
  <c r="AV11" i="64"/>
  <c r="AU11" i="64"/>
  <c r="AT11" i="64"/>
  <c r="AS11" i="64"/>
  <c r="AR11" i="64"/>
  <c r="AQ11" i="64"/>
  <c r="AP11" i="64"/>
  <c r="BE10" i="64"/>
  <c r="BD10" i="64"/>
  <c r="BC10" i="64"/>
  <c r="BB10" i="64"/>
  <c r="BA10" i="64"/>
  <c r="AZ10" i="64"/>
  <c r="AY10" i="64"/>
  <c r="AX10" i="64"/>
  <c r="AW10" i="64"/>
  <c r="AV10" i="64"/>
  <c r="AU10" i="64"/>
  <c r="AT10" i="64"/>
  <c r="AS10" i="64"/>
  <c r="AR10" i="64"/>
  <c r="AQ10" i="64"/>
  <c r="AP10" i="64"/>
  <c r="BE9" i="64"/>
  <c r="BC9" i="64"/>
  <c r="BB9" i="64"/>
  <c r="BA9" i="64"/>
  <c r="AZ9" i="64"/>
  <c r="AW9" i="64"/>
  <c r="AV9" i="64"/>
  <c r="AU9" i="64"/>
  <c r="AT9" i="64"/>
  <c r="AS9" i="64"/>
  <c r="AR9" i="64"/>
  <c r="AQ9" i="64"/>
  <c r="AP9" i="64"/>
  <c r="X9" i="64"/>
  <c r="Q9" i="64"/>
  <c r="V9" i="64" s="1"/>
  <c r="L9" i="64"/>
  <c r="K9" i="64"/>
  <c r="T9" i="64" s="1"/>
  <c r="BE8" i="64"/>
  <c r="BD8" i="64"/>
  <c r="BC8" i="64"/>
  <c r="BB8" i="64"/>
  <c r="BA8" i="64"/>
  <c r="AZ8" i="64"/>
  <c r="AY8" i="64"/>
  <c r="AX8" i="64"/>
  <c r="AW8" i="64"/>
  <c r="AV8" i="64"/>
  <c r="AU8" i="64"/>
  <c r="AT8" i="64"/>
  <c r="AS8" i="64"/>
  <c r="AR8" i="64"/>
  <c r="AQ8" i="64"/>
  <c r="AP8" i="64"/>
  <c r="BE7" i="64"/>
  <c r="BD7" i="64"/>
  <c r="BC7" i="64"/>
  <c r="BB7" i="64"/>
  <c r="BA7" i="64"/>
  <c r="AZ7" i="64"/>
  <c r="AY7" i="64"/>
  <c r="AX7" i="64"/>
  <c r="AW7" i="64"/>
  <c r="AV7" i="64"/>
  <c r="AU7" i="64"/>
  <c r="AT7" i="64"/>
  <c r="AS7" i="64"/>
  <c r="AR7" i="64"/>
  <c r="AQ7" i="64"/>
  <c r="AP7" i="64"/>
  <c r="BE6" i="64"/>
  <c r="BC6" i="64"/>
  <c r="BB6" i="64"/>
  <c r="BA6" i="64"/>
  <c r="AZ6" i="64"/>
  <c r="AW6" i="64"/>
  <c r="AV6" i="64"/>
  <c r="AU6" i="64"/>
  <c r="AT6" i="64"/>
  <c r="AS6" i="64"/>
  <c r="AR6" i="64"/>
  <c r="AQ6" i="64"/>
  <c r="AP6" i="64"/>
  <c r="X6" i="64"/>
  <c r="Q6" i="64"/>
  <c r="BD6" i="64" s="1"/>
  <c r="L6" i="64"/>
  <c r="AY6" i="64" s="1"/>
  <c r="K6" i="64"/>
  <c r="T6" i="64" s="1"/>
  <c r="BE5" i="64"/>
  <c r="BC5" i="64"/>
  <c r="BB5" i="64"/>
  <c r="BA5" i="64"/>
  <c r="AZ5" i="64"/>
  <c r="AW5" i="64"/>
  <c r="AV5" i="64"/>
  <c r="AU5" i="64"/>
  <c r="AT5" i="64"/>
  <c r="AS5" i="64"/>
  <c r="AR5" i="64"/>
  <c r="AQ5" i="64"/>
  <c r="AP5" i="64"/>
  <c r="X5" i="64"/>
  <c r="Q5" i="64"/>
  <c r="BD5" i="64" s="1"/>
  <c r="L5" i="64"/>
  <c r="K5" i="64"/>
  <c r="AX5" i="64" s="1"/>
  <c r="R4" i="64"/>
  <c r="AN4" i="64" s="1"/>
  <c r="Q4" i="64"/>
  <c r="AM4" i="64" s="1"/>
  <c r="A4" i="64"/>
  <c r="B4" i="64" s="1"/>
  <c r="R3" i="64"/>
  <c r="AN3" i="64" s="1"/>
  <c r="Q3" i="64"/>
  <c r="Q3" i="65" s="1"/>
  <c r="AM3" i="65" s="1"/>
  <c r="C1" i="64"/>
  <c r="D1" i="64" s="1"/>
  <c r="E1" i="64" s="1"/>
  <c r="F1" i="64" s="1"/>
  <c r="G1" i="64" s="1"/>
  <c r="H1" i="64" s="1"/>
  <c r="I1" i="64" s="1"/>
  <c r="J1" i="64" s="1"/>
  <c r="K1" i="64" s="1"/>
  <c r="L1" i="64" s="1"/>
  <c r="M1" i="64" s="1"/>
  <c r="N1" i="64" s="1"/>
  <c r="O1" i="64" s="1"/>
  <c r="P1" i="64" s="1"/>
  <c r="Q1" i="64" s="1"/>
  <c r="R1" i="64" s="1"/>
  <c r="AA82" i="66"/>
  <c r="Z82" i="66"/>
  <c r="Y82" i="66"/>
  <c r="X82" i="66"/>
  <c r="W82" i="66"/>
  <c r="V82" i="66"/>
  <c r="U82" i="66"/>
  <c r="AA81" i="66"/>
  <c r="Z81" i="66"/>
  <c r="Y81" i="66"/>
  <c r="X81" i="66"/>
  <c r="W81" i="66"/>
  <c r="V81" i="66"/>
  <c r="U81" i="66"/>
  <c r="AA80" i="66"/>
  <c r="Z80" i="66"/>
  <c r="Y80" i="66"/>
  <c r="X80" i="66"/>
  <c r="W80" i="66"/>
  <c r="V80" i="66"/>
  <c r="U80" i="66"/>
  <c r="AA79" i="66"/>
  <c r="Z79" i="66"/>
  <c r="Y79" i="66"/>
  <c r="X79" i="66"/>
  <c r="W79" i="66"/>
  <c r="V79" i="66"/>
  <c r="U79" i="66"/>
  <c r="AA78" i="66"/>
  <c r="Z78" i="66"/>
  <c r="Y78" i="66"/>
  <c r="X78" i="66"/>
  <c r="W78" i="66"/>
  <c r="V78" i="66"/>
  <c r="U78" i="66"/>
  <c r="AA77" i="66"/>
  <c r="Z77" i="66"/>
  <c r="Y77" i="66"/>
  <c r="X77" i="66"/>
  <c r="W77" i="66"/>
  <c r="V77" i="66"/>
  <c r="U77" i="66"/>
  <c r="AA76" i="66"/>
  <c r="Z76" i="66"/>
  <c r="Y76" i="66"/>
  <c r="X76" i="66"/>
  <c r="W76" i="66"/>
  <c r="V76" i="66"/>
  <c r="U76" i="66"/>
  <c r="AA75" i="66"/>
  <c r="Z75" i="66"/>
  <c r="Y75" i="66"/>
  <c r="X75" i="66"/>
  <c r="W75" i="66"/>
  <c r="V75" i="66"/>
  <c r="U75" i="66"/>
  <c r="AA74" i="66"/>
  <c r="Z74" i="66"/>
  <c r="Y74" i="66"/>
  <c r="X74" i="66"/>
  <c r="W74" i="66"/>
  <c r="V74" i="66"/>
  <c r="U74" i="66"/>
  <c r="AA73" i="66"/>
  <c r="Z73" i="66"/>
  <c r="Y73" i="66"/>
  <c r="X73" i="66"/>
  <c r="W73" i="66"/>
  <c r="V73" i="66"/>
  <c r="U73" i="66"/>
  <c r="AA72" i="66"/>
  <c r="Z72" i="66"/>
  <c r="Y72" i="66"/>
  <c r="X72" i="66"/>
  <c r="W72" i="66"/>
  <c r="V72" i="66"/>
  <c r="U72" i="66"/>
  <c r="AA71" i="66"/>
  <c r="Z71" i="66"/>
  <c r="Y71" i="66"/>
  <c r="X71" i="66"/>
  <c r="W71" i="66"/>
  <c r="V71" i="66"/>
  <c r="U71" i="66"/>
  <c r="AA70" i="66"/>
  <c r="Z70" i="66"/>
  <c r="Y70" i="66"/>
  <c r="X70" i="66"/>
  <c r="W70" i="66"/>
  <c r="V70" i="66"/>
  <c r="U70" i="66"/>
  <c r="AA69" i="66"/>
  <c r="Z69" i="66"/>
  <c r="Y69" i="66"/>
  <c r="X69" i="66"/>
  <c r="W69" i="66"/>
  <c r="V69" i="66"/>
  <c r="U69" i="66"/>
  <c r="AA68" i="66"/>
  <c r="Z68" i="66"/>
  <c r="Y68" i="66"/>
  <c r="X68" i="66"/>
  <c r="W68" i="66"/>
  <c r="V68" i="66"/>
  <c r="U68" i="66"/>
  <c r="B67" i="66"/>
  <c r="Q67" i="66" s="1"/>
  <c r="AA66" i="66"/>
  <c r="Z66" i="66"/>
  <c r="Y66" i="66"/>
  <c r="X66" i="66"/>
  <c r="W66" i="66"/>
  <c r="V66" i="66"/>
  <c r="U66" i="66"/>
  <c r="AA65" i="66"/>
  <c r="Z65" i="66"/>
  <c r="Y65" i="66"/>
  <c r="X65" i="66"/>
  <c r="W65" i="66"/>
  <c r="V65" i="66"/>
  <c r="U65" i="66"/>
  <c r="AA64" i="66"/>
  <c r="Z64" i="66"/>
  <c r="Y64" i="66"/>
  <c r="X64" i="66"/>
  <c r="W64" i="66"/>
  <c r="V64" i="66"/>
  <c r="U64" i="66"/>
  <c r="AA63" i="66"/>
  <c r="Z63" i="66"/>
  <c r="Y63" i="66"/>
  <c r="X63" i="66"/>
  <c r="W63" i="66"/>
  <c r="V63" i="66"/>
  <c r="U63" i="66"/>
  <c r="B63" i="66"/>
  <c r="Q63" i="66" s="1"/>
  <c r="AA62" i="66"/>
  <c r="Z62" i="66"/>
  <c r="Y62" i="66"/>
  <c r="X62" i="66"/>
  <c r="W62" i="66"/>
  <c r="V62" i="66"/>
  <c r="U62" i="66"/>
  <c r="AA61" i="66"/>
  <c r="Z61" i="66"/>
  <c r="Y61" i="66"/>
  <c r="X61" i="66"/>
  <c r="W61" i="66"/>
  <c r="V61" i="66"/>
  <c r="U61" i="66"/>
  <c r="AA60" i="66"/>
  <c r="Z60" i="66"/>
  <c r="Y60" i="66"/>
  <c r="X60" i="66"/>
  <c r="W60" i="66"/>
  <c r="V60" i="66"/>
  <c r="U60" i="66"/>
  <c r="AA59" i="66"/>
  <c r="Z59" i="66"/>
  <c r="Y59" i="66"/>
  <c r="X59" i="66"/>
  <c r="W59" i="66"/>
  <c r="V59" i="66"/>
  <c r="U59" i="66"/>
  <c r="AA58" i="66"/>
  <c r="Z58" i="66"/>
  <c r="Y58" i="66"/>
  <c r="X58" i="66"/>
  <c r="W58" i="66"/>
  <c r="V58" i="66"/>
  <c r="U58" i="66"/>
  <c r="AA57" i="66"/>
  <c r="Z57" i="66"/>
  <c r="Y57" i="66"/>
  <c r="X57" i="66"/>
  <c r="W57" i="66"/>
  <c r="V57" i="66"/>
  <c r="U57" i="66"/>
  <c r="G37" i="66"/>
  <c r="F37" i="66"/>
  <c r="E37" i="66"/>
  <c r="D37" i="66"/>
  <c r="C37" i="66"/>
  <c r="G36" i="66"/>
  <c r="F36" i="66"/>
  <c r="E36" i="66"/>
  <c r="D36" i="66"/>
  <c r="C36" i="66"/>
  <c r="N34" i="66"/>
  <c r="M34" i="66"/>
  <c r="J34" i="66"/>
  <c r="I34" i="66"/>
  <c r="H34" i="66"/>
  <c r="G34" i="66"/>
  <c r="F34" i="66"/>
  <c r="E34" i="66"/>
  <c r="D34" i="66"/>
  <c r="C34" i="66"/>
  <c r="N33" i="66"/>
  <c r="M33" i="66"/>
  <c r="J33" i="66"/>
  <c r="I33" i="66"/>
  <c r="H33" i="66"/>
  <c r="G33" i="66"/>
  <c r="F33" i="66"/>
  <c r="E33" i="66"/>
  <c r="D33" i="66"/>
  <c r="C33" i="66"/>
  <c r="AU29" i="66"/>
  <c r="AT29" i="66"/>
  <c r="AQ29" i="66"/>
  <c r="AP29" i="66"/>
  <c r="AO29" i="66"/>
  <c r="AN29" i="66"/>
  <c r="AM29" i="66"/>
  <c r="AL29" i="66"/>
  <c r="AK29" i="66"/>
  <c r="AJ29" i="66"/>
  <c r="U29" i="66"/>
  <c r="T29" i="66"/>
  <c r="O29" i="66"/>
  <c r="L29" i="66"/>
  <c r="K29" i="66"/>
  <c r="Q29" i="66" s="1"/>
  <c r="AU28" i="66"/>
  <c r="AT28" i="66"/>
  <c r="AQ28" i="66"/>
  <c r="AP28" i="66"/>
  <c r="AO28" i="66"/>
  <c r="AN28" i="66"/>
  <c r="AM28" i="66"/>
  <c r="AL28" i="66"/>
  <c r="AK28" i="66"/>
  <c r="AJ28" i="66"/>
  <c r="U28" i="66"/>
  <c r="T28" i="66"/>
  <c r="O28" i="66"/>
  <c r="AV28" i="66" s="1"/>
  <c r="L28" i="66"/>
  <c r="K28" i="66"/>
  <c r="Q28" i="66" s="1"/>
  <c r="AU27" i="66"/>
  <c r="AT27" i="66"/>
  <c r="AQ27" i="66"/>
  <c r="AP27" i="66"/>
  <c r="AO27" i="66"/>
  <c r="AN27" i="66"/>
  <c r="AM27" i="66"/>
  <c r="AL27" i="66"/>
  <c r="AK27" i="66"/>
  <c r="AJ27" i="66"/>
  <c r="U27" i="66"/>
  <c r="T27" i="66"/>
  <c r="R27" i="66"/>
  <c r="Q27" i="66"/>
  <c r="AU26" i="66"/>
  <c r="AT26" i="66"/>
  <c r="AQ26" i="66"/>
  <c r="AP26" i="66"/>
  <c r="AO26" i="66"/>
  <c r="AN26" i="66"/>
  <c r="AM26" i="66"/>
  <c r="AL26" i="66"/>
  <c r="AK26" i="66"/>
  <c r="AJ26" i="66"/>
  <c r="U26" i="66"/>
  <c r="T26" i="66"/>
  <c r="O26" i="66"/>
  <c r="S26" i="66" s="1"/>
  <c r="L26" i="66"/>
  <c r="K26" i="66"/>
  <c r="AR26" i="66" s="1"/>
  <c r="AU25" i="66"/>
  <c r="AT25" i="66"/>
  <c r="AQ25" i="66"/>
  <c r="AP25" i="66"/>
  <c r="AO25" i="66"/>
  <c r="AN25" i="66"/>
  <c r="AM25" i="66"/>
  <c r="AL25" i="66"/>
  <c r="AK25" i="66"/>
  <c r="AJ25" i="66"/>
  <c r="U25" i="66"/>
  <c r="T25" i="66"/>
  <c r="O25" i="66"/>
  <c r="AV25" i="66" s="1"/>
  <c r="L25" i="66"/>
  <c r="AS25" i="66" s="1"/>
  <c r="K25" i="66"/>
  <c r="Q25" i="66" s="1"/>
  <c r="AU24" i="66"/>
  <c r="AT24" i="66"/>
  <c r="AQ24" i="66"/>
  <c r="AP24" i="66"/>
  <c r="AO24" i="66"/>
  <c r="AN24" i="66"/>
  <c r="AM24" i="66"/>
  <c r="AL24" i="66"/>
  <c r="AK24" i="66"/>
  <c r="AJ24" i="66"/>
  <c r="U24" i="66"/>
  <c r="T24" i="66"/>
  <c r="O24" i="66"/>
  <c r="L24" i="66"/>
  <c r="K24" i="66"/>
  <c r="Q24" i="66" s="1"/>
  <c r="AV23" i="66"/>
  <c r="AU23" i="66"/>
  <c r="AT23" i="66"/>
  <c r="AS23" i="66"/>
  <c r="AR23" i="66"/>
  <c r="AQ23" i="66"/>
  <c r="AP23" i="66"/>
  <c r="AO23" i="66"/>
  <c r="AN23" i="66"/>
  <c r="AM23" i="66"/>
  <c r="AL23" i="66"/>
  <c r="AK23" i="66"/>
  <c r="AJ23" i="66"/>
  <c r="U23" i="66"/>
  <c r="T23" i="66"/>
  <c r="S23" i="66"/>
  <c r="R23" i="66"/>
  <c r="Q23" i="66"/>
  <c r="AV22" i="66"/>
  <c r="AU22" i="66"/>
  <c r="AT22" i="66"/>
  <c r="AS22" i="66"/>
  <c r="AR22" i="66"/>
  <c r="AQ22" i="66"/>
  <c r="AP22" i="66"/>
  <c r="AO22" i="66"/>
  <c r="AN22" i="66"/>
  <c r="AM22" i="66"/>
  <c r="AL22" i="66"/>
  <c r="AK22" i="66"/>
  <c r="AJ22" i="66"/>
  <c r="AU21" i="66"/>
  <c r="AT21" i="66"/>
  <c r="AQ21" i="66"/>
  <c r="AP21" i="66"/>
  <c r="AO21" i="66"/>
  <c r="AN21" i="66"/>
  <c r="AM21" i="66"/>
  <c r="AL21" i="66"/>
  <c r="AK21" i="66"/>
  <c r="AJ21" i="66"/>
  <c r="U21" i="66"/>
  <c r="T21" i="66"/>
  <c r="O21" i="66"/>
  <c r="L21" i="66"/>
  <c r="K21" i="66"/>
  <c r="Q21" i="66" s="1"/>
  <c r="AU20" i="66"/>
  <c r="AT20" i="66"/>
  <c r="AQ20" i="66"/>
  <c r="AP20" i="66"/>
  <c r="AO20" i="66"/>
  <c r="AN20" i="66"/>
  <c r="AM20" i="66"/>
  <c r="AL20" i="66"/>
  <c r="AK20" i="66"/>
  <c r="AJ20" i="66"/>
  <c r="U20" i="66"/>
  <c r="T20" i="66"/>
  <c r="O20" i="66"/>
  <c r="S20" i="66" s="1"/>
  <c r="L20" i="66"/>
  <c r="AS20" i="66" s="1"/>
  <c r="K20" i="66"/>
  <c r="Q20" i="66" s="1"/>
  <c r="AU19" i="66"/>
  <c r="AT19" i="66"/>
  <c r="AQ19" i="66"/>
  <c r="AP19" i="66"/>
  <c r="AO19" i="66"/>
  <c r="AN19" i="66"/>
  <c r="AM19" i="66"/>
  <c r="AL19" i="66"/>
  <c r="AK19" i="66"/>
  <c r="AJ19" i="66"/>
  <c r="U19" i="66"/>
  <c r="T19" i="66"/>
  <c r="O19" i="66"/>
  <c r="AV19" i="66" s="1"/>
  <c r="L19" i="66"/>
  <c r="R19" i="66" s="1"/>
  <c r="K19" i="66"/>
  <c r="AV18" i="66"/>
  <c r="AU18" i="66"/>
  <c r="AT18" i="66"/>
  <c r="AS18" i="66"/>
  <c r="AR18" i="66"/>
  <c r="AQ18" i="66"/>
  <c r="AP18" i="66"/>
  <c r="AO18" i="66"/>
  <c r="AN18" i="66"/>
  <c r="AM18" i="66"/>
  <c r="AL18" i="66"/>
  <c r="AK18" i="66"/>
  <c r="AJ18" i="66"/>
  <c r="AV17" i="66"/>
  <c r="AU17" i="66"/>
  <c r="AT17" i="66"/>
  <c r="AS17" i="66"/>
  <c r="AR17" i="66"/>
  <c r="AQ17" i="66"/>
  <c r="AP17" i="66"/>
  <c r="AO17" i="66"/>
  <c r="AN17" i="66"/>
  <c r="AM17" i="66"/>
  <c r="AL17" i="66"/>
  <c r="AK17" i="66"/>
  <c r="AJ17" i="66"/>
  <c r="AV16" i="66"/>
  <c r="AU16" i="66"/>
  <c r="AT16" i="66"/>
  <c r="AS16" i="66"/>
  <c r="AR16" i="66"/>
  <c r="AQ16" i="66"/>
  <c r="AP16" i="66"/>
  <c r="AO16" i="66"/>
  <c r="AN16" i="66"/>
  <c r="AM16" i="66"/>
  <c r="AL16" i="66"/>
  <c r="AK16" i="66"/>
  <c r="AJ16" i="66"/>
  <c r="AU15" i="66"/>
  <c r="AT15" i="66"/>
  <c r="AQ15" i="66"/>
  <c r="AP15" i="66"/>
  <c r="AO15" i="66"/>
  <c r="AN15" i="66"/>
  <c r="AM15" i="66"/>
  <c r="AL15" i="66"/>
  <c r="AK15" i="66"/>
  <c r="AJ15" i="66"/>
  <c r="U15" i="66"/>
  <c r="O15" i="66"/>
  <c r="AV15" i="66" s="1"/>
  <c r="L15" i="66"/>
  <c r="K15" i="66"/>
  <c r="Q15" i="66" s="1"/>
  <c r="AU14" i="66"/>
  <c r="AT14" i="66"/>
  <c r="AR14" i="66"/>
  <c r="AQ14" i="66"/>
  <c r="AP14" i="66"/>
  <c r="AO14" i="66"/>
  <c r="AN14" i="66"/>
  <c r="AM14" i="66"/>
  <c r="AL14" i="66"/>
  <c r="AK14" i="66"/>
  <c r="AJ14" i="66"/>
  <c r="U14" i="66"/>
  <c r="Q14" i="66"/>
  <c r="O14" i="66"/>
  <c r="L14" i="66"/>
  <c r="AS14" i="66" s="1"/>
  <c r="AV13" i="66"/>
  <c r="AU13" i="66"/>
  <c r="AT13" i="66"/>
  <c r="AS13" i="66"/>
  <c r="AR13" i="66"/>
  <c r="AQ13" i="66"/>
  <c r="AP13" i="66"/>
  <c r="AO13" i="66"/>
  <c r="AN13" i="66"/>
  <c r="AM13" i="66"/>
  <c r="AL13" i="66"/>
  <c r="AK13" i="66"/>
  <c r="AJ13" i="66"/>
  <c r="U13" i="66"/>
  <c r="AU12" i="66"/>
  <c r="AT12" i="66"/>
  <c r="AQ12" i="66"/>
  <c r="AP12" i="66"/>
  <c r="AO12" i="66"/>
  <c r="AN12" i="66"/>
  <c r="AM12" i="66"/>
  <c r="AL12" i="66"/>
  <c r="AK12" i="66"/>
  <c r="AJ12" i="66"/>
  <c r="U12" i="66"/>
  <c r="O12" i="66"/>
  <c r="AV12" i="66" s="1"/>
  <c r="L12" i="66"/>
  <c r="AS12" i="66" s="1"/>
  <c r="K12" i="66"/>
  <c r="AU11" i="66"/>
  <c r="AT11" i="66"/>
  <c r="AQ11" i="66"/>
  <c r="AP11" i="66"/>
  <c r="AO11" i="66"/>
  <c r="AN11" i="66"/>
  <c r="AM11" i="66"/>
  <c r="AL11" i="66"/>
  <c r="AK11" i="66"/>
  <c r="AJ11" i="66"/>
  <c r="U11" i="66"/>
  <c r="O11" i="66"/>
  <c r="L11" i="66"/>
  <c r="AS11" i="66" s="1"/>
  <c r="K11" i="66"/>
  <c r="AV10" i="66"/>
  <c r="AU10" i="66"/>
  <c r="AT10" i="66"/>
  <c r="AS10" i="66"/>
  <c r="AR10" i="66"/>
  <c r="AQ10" i="66"/>
  <c r="AP10" i="66"/>
  <c r="AO10" i="66"/>
  <c r="AN10" i="66"/>
  <c r="AM10" i="66"/>
  <c r="AL10" i="66"/>
  <c r="AK10" i="66"/>
  <c r="AJ10" i="66"/>
  <c r="U10" i="66"/>
  <c r="S10" i="66"/>
  <c r="R10" i="66"/>
  <c r="Q10" i="66"/>
  <c r="AV9" i="66"/>
  <c r="AU9" i="66"/>
  <c r="AT9" i="66"/>
  <c r="AS9" i="66"/>
  <c r="AR9" i="66"/>
  <c r="AQ9" i="66"/>
  <c r="AP9" i="66"/>
  <c r="AO9" i="66"/>
  <c r="AN9" i="66"/>
  <c r="AM9" i="66"/>
  <c r="AL9" i="66"/>
  <c r="AK9" i="66"/>
  <c r="AJ9" i="66"/>
  <c r="U9" i="66"/>
  <c r="S9" i="66"/>
  <c r="R9" i="66"/>
  <c r="Q9" i="66"/>
  <c r="AU8" i="66"/>
  <c r="AT8" i="66"/>
  <c r="AQ8" i="66"/>
  <c r="AP8" i="66"/>
  <c r="AO8" i="66"/>
  <c r="AN8" i="66"/>
  <c r="AM8" i="66"/>
  <c r="AL8" i="66"/>
  <c r="AK8" i="66"/>
  <c r="AJ8" i="66"/>
  <c r="U8" i="66"/>
  <c r="O8" i="66"/>
  <c r="L8" i="66"/>
  <c r="AS8" i="66" s="1"/>
  <c r="K8" i="66"/>
  <c r="AV7" i="66"/>
  <c r="AU7" i="66"/>
  <c r="AT7" i="66"/>
  <c r="AS7" i="66"/>
  <c r="AR7" i="66"/>
  <c r="AQ7" i="66"/>
  <c r="AP7" i="66"/>
  <c r="AO7" i="66"/>
  <c r="AN7" i="66"/>
  <c r="AM7" i="66"/>
  <c r="AL7" i="66"/>
  <c r="AK7" i="66"/>
  <c r="AJ7" i="66"/>
  <c r="U7" i="66"/>
  <c r="S7" i="66"/>
  <c r="R7" i="66"/>
  <c r="Q7" i="66"/>
  <c r="AU6" i="66"/>
  <c r="AT6" i="66"/>
  <c r="AQ6" i="66"/>
  <c r="AP6" i="66"/>
  <c r="AO6" i="66"/>
  <c r="AN6" i="66"/>
  <c r="AM6" i="66"/>
  <c r="AL6" i="66"/>
  <c r="AK6" i="66"/>
  <c r="AJ6" i="66"/>
  <c r="U6" i="66"/>
  <c r="AV6" i="66"/>
  <c r="AS6" i="66"/>
  <c r="AU5" i="66"/>
  <c r="AT5" i="66"/>
  <c r="AQ5" i="66"/>
  <c r="AP5" i="66"/>
  <c r="AO5" i="66"/>
  <c r="AN5" i="66"/>
  <c r="AM5" i="66"/>
  <c r="AL5" i="66"/>
  <c r="AK5" i="66"/>
  <c r="AJ5" i="66"/>
  <c r="U5" i="66"/>
  <c r="O5" i="66"/>
  <c r="L5" i="66"/>
  <c r="AS5" i="66" s="1"/>
  <c r="K5" i="66"/>
  <c r="AU4" i="66"/>
  <c r="AT4" i="66"/>
  <c r="AQ4" i="66"/>
  <c r="AP4" i="66"/>
  <c r="AO4" i="66"/>
  <c r="AN4" i="66"/>
  <c r="AM4" i="66"/>
  <c r="AL4" i="66"/>
  <c r="AK4" i="66"/>
  <c r="AJ4" i="66"/>
  <c r="O4" i="66"/>
  <c r="L4" i="66"/>
  <c r="R4" i="66" s="1"/>
  <c r="K4" i="66"/>
  <c r="O3" i="66"/>
  <c r="O3" i="518" s="1"/>
  <c r="O3" i="632" s="1"/>
  <c r="AH3" i="632" s="1"/>
  <c r="A3" i="66"/>
  <c r="B3" i="66" s="1"/>
  <c r="C1" i="66"/>
  <c r="D1" i="66" s="1"/>
  <c r="E1" i="66" s="1"/>
  <c r="F1" i="66" s="1"/>
  <c r="G1" i="66" s="1"/>
  <c r="H1" i="66" s="1"/>
  <c r="I1" i="66" s="1"/>
  <c r="J1" i="66" s="1"/>
  <c r="K1" i="66" s="1"/>
  <c r="L1" i="66" s="1"/>
  <c r="M1" i="66" s="1"/>
  <c r="N1" i="66" s="1"/>
  <c r="AA82" i="63"/>
  <c r="Z82" i="63"/>
  <c r="Y82" i="63"/>
  <c r="X82" i="63"/>
  <c r="W82" i="63"/>
  <c r="V82" i="63"/>
  <c r="U82" i="63"/>
  <c r="AA81" i="63"/>
  <c r="Z81" i="63"/>
  <c r="Y81" i="63"/>
  <c r="X81" i="63"/>
  <c r="W81" i="63"/>
  <c r="V81" i="63"/>
  <c r="U81" i="63"/>
  <c r="AA80" i="63"/>
  <c r="Z80" i="63"/>
  <c r="Y80" i="63"/>
  <c r="X80" i="63"/>
  <c r="W80" i="63"/>
  <c r="V80" i="63"/>
  <c r="U80" i="63"/>
  <c r="AA79" i="63"/>
  <c r="Z79" i="63"/>
  <c r="Y79" i="63"/>
  <c r="X79" i="63"/>
  <c r="W79" i="63"/>
  <c r="V79" i="63"/>
  <c r="U79" i="63"/>
  <c r="AA78" i="63"/>
  <c r="Z78" i="63"/>
  <c r="Y78" i="63"/>
  <c r="X78" i="63"/>
  <c r="W78" i="63"/>
  <c r="V78" i="63"/>
  <c r="U78" i="63"/>
  <c r="AA77" i="63"/>
  <c r="Z77" i="63"/>
  <c r="Y77" i="63"/>
  <c r="X77" i="63"/>
  <c r="W77" i="63"/>
  <c r="V77" i="63"/>
  <c r="U77" i="63"/>
  <c r="AA76" i="63"/>
  <c r="Z76" i="63"/>
  <c r="Y76" i="63"/>
  <c r="X76" i="63"/>
  <c r="W76" i="63"/>
  <c r="V76" i="63"/>
  <c r="U76" i="63"/>
  <c r="AA75" i="63"/>
  <c r="Z75" i="63"/>
  <c r="Y75" i="63"/>
  <c r="X75" i="63"/>
  <c r="W75" i="63"/>
  <c r="V75" i="63"/>
  <c r="U75" i="63"/>
  <c r="AA74" i="63"/>
  <c r="Z74" i="63"/>
  <c r="Y74" i="63"/>
  <c r="X74" i="63"/>
  <c r="W74" i="63"/>
  <c r="V74" i="63"/>
  <c r="U74" i="63"/>
  <c r="AA73" i="63"/>
  <c r="Z73" i="63"/>
  <c r="Y73" i="63"/>
  <c r="X73" i="63"/>
  <c r="W73" i="63"/>
  <c r="V73" i="63"/>
  <c r="U73" i="63"/>
  <c r="AA72" i="63"/>
  <c r="Z72" i="63"/>
  <c r="Y72" i="63"/>
  <c r="X72" i="63"/>
  <c r="W72" i="63"/>
  <c r="V72" i="63"/>
  <c r="U72" i="63"/>
  <c r="AA71" i="63"/>
  <c r="Z71" i="63"/>
  <c r="Y71" i="63"/>
  <c r="X71" i="63"/>
  <c r="W71" i="63"/>
  <c r="V71" i="63"/>
  <c r="U71" i="63"/>
  <c r="AA70" i="63"/>
  <c r="Z70" i="63"/>
  <c r="Y70" i="63"/>
  <c r="X70" i="63"/>
  <c r="W70" i="63"/>
  <c r="V70" i="63"/>
  <c r="U70" i="63"/>
  <c r="AA69" i="63"/>
  <c r="Z69" i="63"/>
  <c r="Y69" i="63"/>
  <c r="X69" i="63"/>
  <c r="W69" i="63"/>
  <c r="V69" i="63"/>
  <c r="U69" i="63"/>
  <c r="AA68" i="63"/>
  <c r="Z68" i="63"/>
  <c r="Y68" i="63"/>
  <c r="X68" i="63"/>
  <c r="W68" i="63"/>
  <c r="V68" i="63"/>
  <c r="U68" i="63"/>
  <c r="Q67" i="63"/>
  <c r="AA66" i="63"/>
  <c r="Z66" i="63"/>
  <c r="Y66" i="63"/>
  <c r="X66" i="63"/>
  <c r="W66" i="63"/>
  <c r="V66" i="63"/>
  <c r="U66" i="63"/>
  <c r="AA65" i="63"/>
  <c r="Z65" i="63"/>
  <c r="Y65" i="63"/>
  <c r="X65" i="63"/>
  <c r="W65" i="63"/>
  <c r="V65" i="63"/>
  <c r="U65" i="63"/>
  <c r="AA64" i="63"/>
  <c r="Z64" i="63"/>
  <c r="Y64" i="63"/>
  <c r="X64" i="63"/>
  <c r="W64" i="63"/>
  <c r="V64" i="63"/>
  <c r="U64" i="63"/>
  <c r="AA63" i="63"/>
  <c r="Z63" i="63"/>
  <c r="Y63" i="63"/>
  <c r="X63" i="63"/>
  <c r="W63" i="63"/>
  <c r="V63" i="63"/>
  <c r="U63" i="63"/>
  <c r="B63" i="63"/>
  <c r="AA62" i="63"/>
  <c r="Z62" i="63"/>
  <c r="Y62" i="63"/>
  <c r="X62" i="63"/>
  <c r="W62" i="63"/>
  <c r="V62" i="63"/>
  <c r="U62" i="63"/>
  <c r="B62" i="63"/>
  <c r="AA61" i="63"/>
  <c r="Z61" i="63"/>
  <c r="Y61" i="63"/>
  <c r="X61" i="63"/>
  <c r="W61" i="63"/>
  <c r="V61" i="63"/>
  <c r="U61" i="63"/>
  <c r="AA60" i="63"/>
  <c r="Z60" i="63"/>
  <c r="Y60" i="63"/>
  <c r="X60" i="63"/>
  <c r="W60" i="63"/>
  <c r="V60" i="63"/>
  <c r="U60" i="63"/>
  <c r="N60" i="63"/>
  <c r="M60" i="63"/>
  <c r="AA59" i="63"/>
  <c r="Z59" i="63"/>
  <c r="Y59" i="63"/>
  <c r="X59" i="63"/>
  <c r="W59" i="63"/>
  <c r="V59" i="63"/>
  <c r="U59" i="63"/>
  <c r="N59" i="63"/>
  <c r="M59" i="63"/>
  <c r="AA58" i="63"/>
  <c r="Z58" i="63"/>
  <c r="Y58" i="63"/>
  <c r="X58" i="63"/>
  <c r="W58" i="63"/>
  <c r="V58" i="63"/>
  <c r="U58" i="63"/>
  <c r="N58" i="63"/>
  <c r="M58" i="63"/>
  <c r="AA57" i="63"/>
  <c r="Z57" i="63"/>
  <c r="Y57" i="63"/>
  <c r="X57" i="63"/>
  <c r="W57" i="63"/>
  <c r="V57" i="63"/>
  <c r="U57" i="63"/>
  <c r="N57" i="63"/>
  <c r="M57" i="63"/>
  <c r="N56" i="63"/>
  <c r="M56" i="63"/>
  <c r="N55" i="63"/>
  <c r="M55" i="63"/>
  <c r="G37" i="63"/>
  <c r="F37" i="63"/>
  <c r="E37" i="63"/>
  <c r="D37" i="63"/>
  <c r="C37" i="63"/>
  <c r="G36" i="63"/>
  <c r="F36" i="63"/>
  <c r="E36" i="63"/>
  <c r="D36" i="63"/>
  <c r="C36" i="63"/>
  <c r="N34" i="63"/>
  <c r="M34" i="63"/>
  <c r="J34" i="63"/>
  <c r="I34" i="63"/>
  <c r="H34" i="63"/>
  <c r="G34" i="63"/>
  <c r="F34" i="63"/>
  <c r="E34" i="63"/>
  <c r="D34" i="63"/>
  <c r="C34" i="63"/>
  <c r="N33" i="63"/>
  <c r="M33" i="63"/>
  <c r="J33" i="63"/>
  <c r="I33" i="63"/>
  <c r="H33" i="63"/>
  <c r="G33" i="63"/>
  <c r="F33" i="63"/>
  <c r="E33" i="63"/>
  <c r="D33" i="63"/>
  <c r="C33" i="63"/>
  <c r="AU29" i="63"/>
  <c r="AT29" i="63"/>
  <c r="AQ29" i="63"/>
  <c r="AP29" i="63"/>
  <c r="AO29" i="63"/>
  <c r="AN29" i="63"/>
  <c r="AM29" i="63"/>
  <c r="AL29" i="63"/>
  <c r="AK29" i="63"/>
  <c r="AJ29" i="63"/>
  <c r="U29" i="63"/>
  <c r="T29" i="63"/>
  <c r="O29" i="63"/>
  <c r="S29" i="63" s="1"/>
  <c r="L29" i="63"/>
  <c r="K29" i="63"/>
  <c r="Q29" i="63" s="1"/>
  <c r="AU28" i="63"/>
  <c r="AT28" i="63"/>
  <c r="AQ28" i="63"/>
  <c r="AP28" i="63"/>
  <c r="AO28" i="63"/>
  <c r="AN28" i="63"/>
  <c r="AM28" i="63"/>
  <c r="AL28" i="63"/>
  <c r="AK28" i="63"/>
  <c r="AJ28" i="63"/>
  <c r="U28" i="63"/>
  <c r="T28" i="63"/>
  <c r="O28" i="63"/>
  <c r="S28" i="63" s="1"/>
  <c r="L28" i="63"/>
  <c r="R28" i="63" s="1"/>
  <c r="K28" i="63"/>
  <c r="Q28" i="63" s="1"/>
  <c r="AU27" i="63"/>
  <c r="AT27" i="63"/>
  <c r="AQ27" i="63"/>
  <c r="AP27" i="63"/>
  <c r="AO27" i="63"/>
  <c r="AN27" i="63"/>
  <c r="AM27" i="63"/>
  <c r="AL27" i="63"/>
  <c r="AK27" i="63"/>
  <c r="AJ27" i="63"/>
  <c r="U27" i="63"/>
  <c r="T27" i="63"/>
  <c r="O27" i="63"/>
  <c r="L27" i="63"/>
  <c r="K27" i="63"/>
  <c r="AU26" i="63"/>
  <c r="AT26" i="63"/>
  <c r="AQ26" i="63"/>
  <c r="AP26" i="63"/>
  <c r="AO26" i="63"/>
  <c r="AN26" i="63"/>
  <c r="AM26" i="63"/>
  <c r="AL26" i="63"/>
  <c r="AK26" i="63"/>
  <c r="AJ26" i="63"/>
  <c r="U26" i="63"/>
  <c r="T26" i="63"/>
  <c r="O26" i="63"/>
  <c r="L26" i="63"/>
  <c r="K26" i="63"/>
  <c r="Q26" i="63" s="1"/>
  <c r="AU25" i="63"/>
  <c r="AT25" i="63"/>
  <c r="AQ25" i="63"/>
  <c r="AP25" i="63"/>
  <c r="AO25" i="63"/>
  <c r="AN25" i="63"/>
  <c r="AM25" i="63"/>
  <c r="AL25" i="63"/>
  <c r="AK25" i="63"/>
  <c r="AJ25" i="63"/>
  <c r="U25" i="63"/>
  <c r="T25" i="63"/>
  <c r="O25" i="63"/>
  <c r="L25" i="63"/>
  <c r="K25" i="63"/>
  <c r="Q25" i="63" s="1"/>
  <c r="AU24" i="63"/>
  <c r="AT24" i="63"/>
  <c r="AQ24" i="63"/>
  <c r="AP24" i="63"/>
  <c r="AO24" i="63"/>
  <c r="AN24" i="63"/>
  <c r="AM24" i="63"/>
  <c r="AL24" i="63"/>
  <c r="AK24" i="63"/>
  <c r="AJ24" i="63"/>
  <c r="U24" i="63"/>
  <c r="T24" i="63"/>
  <c r="O24" i="63"/>
  <c r="AV24" i="63" s="1"/>
  <c r="L24" i="63"/>
  <c r="R24" i="63" s="1"/>
  <c r="K24" i="63"/>
  <c r="Q24" i="63" s="1"/>
  <c r="AU23" i="63"/>
  <c r="AT23" i="63"/>
  <c r="AQ23" i="63"/>
  <c r="AP23" i="63"/>
  <c r="AO23" i="63"/>
  <c r="AN23" i="63"/>
  <c r="AM23" i="63"/>
  <c r="AL23" i="63"/>
  <c r="AK23" i="63"/>
  <c r="AJ23" i="63"/>
  <c r="U23" i="63"/>
  <c r="T23" i="63"/>
  <c r="O23" i="63"/>
  <c r="L23" i="63"/>
  <c r="K23" i="63"/>
  <c r="AV22" i="63"/>
  <c r="AU22" i="63"/>
  <c r="AT22" i="63"/>
  <c r="AS22" i="63"/>
  <c r="AR22" i="63"/>
  <c r="AQ22" i="63"/>
  <c r="AP22" i="63"/>
  <c r="AO22" i="63"/>
  <c r="AN22" i="63"/>
  <c r="AM22" i="63"/>
  <c r="AL22" i="63"/>
  <c r="AK22" i="63"/>
  <c r="AJ22" i="63"/>
  <c r="AU21" i="63"/>
  <c r="AT21" i="63"/>
  <c r="AQ21" i="63"/>
  <c r="AP21" i="63"/>
  <c r="AO21" i="63"/>
  <c r="AN21" i="63"/>
  <c r="AM21" i="63"/>
  <c r="AL21" i="63"/>
  <c r="AK21" i="63"/>
  <c r="AJ21" i="63"/>
  <c r="U21" i="63"/>
  <c r="T21" i="63"/>
  <c r="O21" i="63"/>
  <c r="L21" i="63"/>
  <c r="K21" i="63"/>
  <c r="Q21" i="63" s="1"/>
  <c r="AU20" i="63"/>
  <c r="AT20" i="63"/>
  <c r="AQ20" i="63"/>
  <c r="AP20" i="63"/>
  <c r="AO20" i="63"/>
  <c r="AN20" i="63"/>
  <c r="AM20" i="63"/>
  <c r="AL20" i="63"/>
  <c r="AK20" i="63"/>
  <c r="AJ20" i="63"/>
  <c r="U20" i="63"/>
  <c r="T20" i="63"/>
  <c r="O20" i="63"/>
  <c r="S20" i="63" s="1"/>
  <c r="L20" i="63"/>
  <c r="AS20" i="63" s="1"/>
  <c r="K20" i="63"/>
  <c r="AR20" i="63" s="1"/>
  <c r="AU19" i="63"/>
  <c r="AT19" i="63"/>
  <c r="AQ19" i="63"/>
  <c r="AP19" i="63"/>
  <c r="AO19" i="63"/>
  <c r="AN19" i="63"/>
  <c r="AM19" i="63"/>
  <c r="AL19" i="63"/>
  <c r="AK19" i="63"/>
  <c r="AJ19" i="63"/>
  <c r="U19" i="63"/>
  <c r="T19" i="63"/>
  <c r="O19" i="63"/>
  <c r="AV19" i="63" s="1"/>
  <c r="L19" i="63"/>
  <c r="K19" i="63"/>
  <c r="Q19" i="63" s="1"/>
  <c r="AV18" i="63"/>
  <c r="AU18" i="63"/>
  <c r="AT18" i="63"/>
  <c r="AS18" i="63"/>
  <c r="AR18" i="63"/>
  <c r="AQ18" i="63"/>
  <c r="AP18" i="63"/>
  <c r="AO18" i="63"/>
  <c r="AN18" i="63"/>
  <c r="AM18" i="63"/>
  <c r="AL18" i="63"/>
  <c r="AK18" i="63"/>
  <c r="AJ18" i="63"/>
  <c r="AV17" i="63"/>
  <c r="AU17" i="63"/>
  <c r="AT17" i="63"/>
  <c r="AS17" i="63"/>
  <c r="AR17" i="63"/>
  <c r="AQ17" i="63"/>
  <c r="AP17" i="63"/>
  <c r="AO17" i="63"/>
  <c r="AN17" i="63"/>
  <c r="AM17" i="63"/>
  <c r="AL17" i="63"/>
  <c r="AK17" i="63"/>
  <c r="AJ17" i="63"/>
  <c r="AV16" i="63"/>
  <c r="AU16" i="63"/>
  <c r="AT16" i="63"/>
  <c r="AS16" i="63"/>
  <c r="AR16" i="63"/>
  <c r="AQ16" i="63"/>
  <c r="AP16" i="63"/>
  <c r="AO16" i="63"/>
  <c r="AN16" i="63"/>
  <c r="AM16" i="63"/>
  <c r="AL16" i="63"/>
  <c r="AK16" i="63"/>
  <c r="AJ16" i="63"/>
  <c r="AU15" i="63"/>
  <c r="AT15" i="63"/>
  <c r="AQ15" i="63"/>
  <c r="AP15" i="63"/>
  <c r="AO15" i="63"/>
  <c r="AN15" i="63"/>
  <c r="AM15" i="63"/>
  <c r="AL15" i="63"/>
  <c r="AK15" i="63"/>
  <c r="AJ15" i="63"/>
  <c r="U15" i="63"/>
  <c r="O15" i="63"/>
  <c r="AV15" i="63" s="1"/>
  <c r="L15" i="63"/>
  <c r="R15" i="63" s="1"/>
  <c r="K15" i="63"/>
  <c r="AR15" i="63" s="1"/>
  <c r="AU14" i="63"/>
  <c r="AT14" i="63"/>
  <c r="AR14" i="63"/>
  <c r="AQ14" i="63"/>
  <c r="AP14" i="63"/>
  <c r="AO14" i="63"/>
  <c r="AN14" i="63"/>
  <c r="AM14" i="63"/>
  <c r="AL14" i="63"/>
  <c r="AK14" i="63"/>
  <c r="AJ14" i="63"/>
  <c r="U14" i="63"/>
  <c r="Q14" i="63"/>
  <c r="O14" i="63"/>
  <c r="L14" i="63"/>
  <c r="R14" i="63" s="1"/>
  <c r="AV13" i="63"/>
  <c r="AU13" i="63"/>
  <c r="AT13" i="63"/>
  <c r="AS13" i="63"/>
  <c r="AR13" i="63"/>
  <c r="AQ13" i="63"/>
  <c r="AP13" i="63"/>
  <c r="AO13" i="63"/>
  <c r="AN13" i="63"/>
  <c r="AM13" i="63"/>
  <c r="AL13" i="63"/>
  <c r="AK13" i="63"/>
  <c r="AJ13" i="63"/>
  <c r="U13" i="63"/>
  <c r="AU12" i="63"/>
  <c r="AT12" i="63"/>
  <c r="AQ12" i="63"/>
  <c r="AP12" i="63"/>
  <c r="AO12" i="63"/>
  <c r="AN12" i="63"/>
  <c r="AM12" i="63"/>
  <c r="AL12" i="63"/>
  <c r="AK12" i="63"/>
  <c r="AJ12" i="63"/>
  <c r="U12" i="63"/>
  <c r="O12" i="63"/>
  <c r="AV12" i="63" s="1"/>
  <c r="L12" i="63"/>
  <c r="R12" i="63" s="1"/>
  <c r="K12" i="63"/>
  <c r="AU11" i="63"/>
  <c r="AT11" i="63"/>
  <c r="AQ11" i="63"/>
  <c r="AP11" i="63"/>
  <c r="AO11" i="63"/>
  <c r="AN11" i="63"/>
  <c r="AM11" i="63"/>
  <c r="AL11" i="63"/>
  <c r="AK11" i="63"/>
  <c r="AJ11" i="63"/>
  <c r="U11" i="63"/>
  <c r="O11" i="63"/>
  <c r="L11" i="63"/>
  <c r="R11" i="63" s="1"/>
  <c r="K11" i="63"/>
  <c r="AV10" i="63"/>
  <c r="AU10" i="63"/>
  <c r="AT10" i="63"/>
  <c r="AS10" i="63"/>
  <c r="AR10" i="63"/>
  <c r="AQ10" i="63"/>
  <c r="AP10" i="63"/>
  <c r="AO10" i="63"/>
  <c r="AN10" i="63"/>
  <c r="AM10" i="63"/>
  <c r="AL10" i="63"/>
  <c r="AK10" i="63"/>
  <c r="AJ10" i="63"/>
  <c r="AV9" i="63"/>
  <c r="AU9" i="63"/>
  <c r="AT9" i="63"/>
  <c r="AS9" i="63"/>
  <c r="AR9" i="63"/>
  <c r="AQ9" i="63"/>
  <c r="AP9" i="63"/>
  <c r="AO9" i="63"/>
  <c r="AN9" i="63"/>
  <c r="AM9" i="63"/>
  <c r="AL9" i="63"/>
  <c r="AK9" i="63"/>
  <c r="AJ9" i="63"/>
  <c r="AU8" i="63"/>
  <c r="AT8" i="63"/>
  <c r="AQ8" i="63"/>
  <c r="AP8" i="63"/>
  <c r="AO8" i="63"/>
  <c r="AN8" i="63"/>
  <c r="AM8" i="63"/>
  <c r="AL8" i="63"/>
  <c r="AK8" i="63"/>
  <c r="AJ8" i="63"/>
  <c r="U8" i="63"/>
  <c r="O8" i="63"/>
  <c r="L8" i="63"/>
  <c r="R8" i="63" s="1"/>
  <c r="K8" i="63"/>
  <c r="AV7" i="63"/>
  <c r="AU7" i="63"/>
  <c r="AT7" i="63"/>
  <c r="AS7" i="63"/>
  <c r="AR7" i="63"/>
  <c r="AQ7" i="63"/>
  <c r="AP7" i="63"/>
  <c r="AO7" i="63"/>
  <c r="AN7" i="63"/>
  <c r="AM7" i="63"/>
  <c r="AL7" i="63"/>
  <c r="AK7" i="63"/>
  <c r="AJ7" i="63"/>
  <c r="AU6" i="63"/>
  <c r="AT6" i="63"/>
  <c r="AS6" i="63"/>
  <c r="AR6" i="63"/>
  <c r="AQ6" i="63"/>
  <c r="AP6" i="63"/>
  <c r="AO6" i="63"/>
  <c r="AN6" i="63"/>
  <c r="AM6" i="63"/>
  <c r="AL6" i="63"/>
  <c r="AK6" i="63"/>
  <c r="AJ6" i="63"/>
  <c r="U6" i="63"/>
  <c r="R6" i="63"/>
  <c r="O6" i="63"/>
  <c r="AU5" i="63"/>
  <c r="AT5" i="63"/>
  <c r="AQ5" i="63"/>
  <c r="AP5" i="63"/>
  <c r="AO5" i="63"/>
  <c r="AN5" i="63"/>
  <c r="AM5" i="63"/>
  <c r="AL5" i="63"/>
  <c r="AK5" i="63"/>
  <c r="AJ5" i="63"/>
  <c r="U5" i="63"/>
  <c r="O5" i="63"/>
  <c r="S5" i="63" s="1"/>
  <c r="L5" i="63"/>
  <c r="AS5" i="63" s="1"/>
  <c r="K5" i="63"/>
  <c r="AU4" i="63"/>
  <c r="AT4" i="63"/>
  <c r="AQ4" i="63"/>
  <c r="AP4" i="63"/>
  <c r="AO4" i="63"/>
  <c r="AN4" i="63"/>
  <c r="AM4" i="63"/>
  <c r="AL4" i="63"/>
  <c r="AK4" i="63"/>
  <c r="AJ4" i="63"/>
  <c r="O4" i="63"/>
  <c r="AV4" i="63" s="1"/>
  <c r="L4" i="63"/>
  <c r="AS4" i="63" s="1"/>
  <c r="K4" i="63"/>
  <c r="AH3" i="63"/>
  <c r="A3" i="63"/>
  <c r="C1" i="63"/>
  <c r="D1" i="63" s="1"/>
  <c r="E1" i="63" s="1"/>
  <c r="F1" i="63" s="1"/>
  <c r="G1" i="63" s="1"/>
  <c r="H1" i="63" s="1"/>
  <c r="I1" i="63" s="1"/>
  <c r="J1" i="63" s="1"/>
  <c r="K1" i="63" s="1"/>
  <c r="L1" i="63" s="1"/>
  <c r="M1" i="63" s="1"/>
  <c r="N1" i="63" s="1"/>
  <c r="O1" i="63" s="1"/>
  <c r="AD84" i="663"/>
  <c r="AC84" i="663"/>
  <c r="AB84" i="663"/>
  <c r="AA84" i="663"/>
  <c r="Z84" i="663"/>
  <c r="Y84" i="663"/>
  <c r="X84" i="663"/>
  <c r="AD83" i="663"/>
  <c r="AC83" i="663"/>
  <c r="AB83" i="663"/>
  <c r="AA83" i="663"/>
  <c r="Z83" i="663"/>
  <c r="Y83" i="663"/>
  <c r="X83" i="663"/>
  <c r="AD82" i="663"/>
  <c r="AC82" i="663"/>
  <c r="AB82" i="663"/>
  <c r="AA82" i="663"/>
  <c r="Z82" i="663"/>
  <c r="Y82" i="663"/>
  <c r="X82" i="663"/>
  <c r="AD81" i="663"/>
  <c r="AC81" i="663"/>
  <c r="AB81" i="663"/>
  <c r="AA81" i="663"/>
  <c r="Z81" i="663"/>
  <c r="Y81" i="663"/>
  <c r="X81" i="663"/>
  <c r="AD80" i="663"/>
  <c r="AC80" i="663"/>
  <c r="AB80" i="663"/>
  <c r="AA80" i="663"/>
  <c r="Z80" i="663"/>
  <c r="Y80" i="663"/>
  <c r="X80" i="663"/>
  <c r="AD79" i="663"/>
  <c r="AC79" i="663"/>
  <c r="AB79" i="663"/>
  <c r="AA79" i="663"/>
  <c r="Z79" i="663"/>
  <c r="Y79" i="663"/>
  <c r="X79" i="663"/>
  <c r="AD78" i="663"/>
  <c r="AC78" i="663"/>
  <c r="AB78" i="663"/>
  <c r="AA78" i="663"/>
  <c r="Z78" i="663"/>
  <c r="Y78" i="663"/>
  <c r="X78" i="663"/>
  <c r="AD77" i="663"/>
  <c r="AC77" i="663"/>
  <c r="AB77" i="663"/>
  <c r="AA77" i="663"/>
  <c r="Z77" i="663"/>
  <c r="Y77" i="663"/>
  <c r="X77" i="663"/>
  <c r="AD76" i="663"/>
  <c r="AC76" i="663"/>
  <c r="AB76" i="663"/>
  <c r="AA76" i="663"/>
  <c r="Z76" i="663"/>
  <c r="Y76" i="663"/>
  <c r="X76" i="663"/>
  <c r="AD75" i="663"/>
  <c r="AC75" i="663"/>
  <c r="AB75" i="663"/>
  <c r="AA75" i="663"/>
  <c r="Z75" i="663"/>
  <c r="Y75" i="663"/>
  <c r="X75" i="663"/>
  <c r="AD74" i="663"/>
  <c r="AC74" i="663"/>
  <c r="AB74" i="663"/>
  <c r="AA74" i="663"/>
  <c r="Z74" i="663"/>
  <c r="Y74" i="663"/>
  <c r="X74" i="663"/>
  <c r="AD73" i="663"/>
  <c r="AC73" i="663"/>
  <c r="AB73" i="663"/>
  <c r="AA73" i="663"/>
  <c r="Z73" i="663"/>
  <c r="Y73" i="663"/>
  <c r="X73" i="663"/>
  <c r="AD72" i="663"/>
  <c r="AC72" i="663"/>
  <c r="AB72" i="663"/>
  <c r="AA72" i="663"/>
  <c r="Z72" i="663"/>
  <c r="Y72" i="663"/>
  <c r="AD71" i="663"/>
  <c r="AC71" i="663"/>
  <c r="AB71" i="663"/>
  <c r="AA71" i="663"/>
  <c r="Z71" i="663"/>
  <c r="Y71" i="663"/>
  <c r="X71" i="663"/>
  <c r="AD70" i="663"/>
  <c r="AC70" i="663"/>
  <c r="AB70" i="663"/>
  <c r="AA70" i="663"/>
  <c r="Z70" i="663"/>
  <c r="Y70" i="663"/>
  <c r="X70" i="663"/>
  <c r="AD69" i="663"/>
  <c r="AC69" i="663"/>
  <c r="AB69" i="663"/>
  <c r="AA69" i="663"/>
  <c r="Z69" i="663"/>
  <c r="Y69" i="663"/>
  <c r="X69" i="663"/>
  <c r="T69" i="663"/>
  <c r="AD68" i="663"/>
  <c r="AC68" i="663"/>
  <c r="AB68" i="663"/>
  <c r="AA68" i="663"/>
  <c r="Z68" i="663"/>
  <c r="Y68" i="663"/>
  <c r="X68" i="663"/>
  <c r="AD67" i="663"/>
  <c r="AC67" i="663"/>
  <c r="AB67" i="663"/>
  <c r="AA67" i="663"/>
  <c r="Z67" i="663"/>
  <c r="Y67" i="663"/>
  <c r="X67" i="663"/>
  <c r="AD66" i="663"/>
  <c r="AC66" i="663"/>
  <c r="AB66" i="663"/>
  <c r="AA66" i="663"/>
  <c r="Z66" i="663"/>
  <c r="Y66" i="663"/>
  <c r="X66" i="663"/>
  <c r="AD65" i="663"/>
  <c r="AC65" i="663"/>
  <c r="AB65" i="663"/>
  <c r="AA65" i="663"/>
  <c r="Z65" i="663"/>
  <c r="Y65" i="663"/>
  <c r="X65" i="663"/>
  <c r="AD64" i="663"/>
  <c r="AC64" i="663"/>
  <c r="AB64" i="663"/>
  <c r="AA64" i="663"/>
  <c r="Z64" i="663"/>
  <c r="Y64" i="663"/>
  <c r="X64" i="663"/>
  <c r="AD63" i="663"/>
  <c r="AC63" i="663"/>
  <c r="AB63" i="663"/>
  <c r="AA63" i="663"/>
  <c r="Z63" i="663"/>
  <c r="Y63" i="663"/>
  <c r="X63" i="663"/>
  <c r="AD62" i="663"/>
  <c r="AC62" i="663"/>
  <c r="AB62" i="663"/>
  <c r="AA62" i="663"/>
  <c r="Z62" i="663"/>
  <c r="Y62" i="663"/>
  <c r="X62" i="663"/>
  <c r="AD61" i="663"/>
  <c r="AC61" i="663"/>
  <c r="AB61" i="663"/>
  <c r="AA61" i="663"/>
  <c r="Z61" i="663"/>
  <c r="Y61" i="663"/>
  <c r="X61" i="663"/>
  <c r="AD60" i="663"/>
  <c r="AC60" i="663"/>
  <c r="AB60" i="663"/>
  <c r="AA60" i="663"/>
  <c r="Z60" i="663"/>
  <c r="Y60" i="663"/>
  <c r="X60" i="663"/>
  <c r="AD59" i="663"/>
  <c r="AC59" i="663"/>
  <c r="AB59" i="663"/>
  <c r="AA59" i="663"/>
  <c r="Z59" i="663"/>
  <c r="Y59" i="663"/>
  <c r="X59" i="663"/>
  <c r="J39" i="663"/>
  <c r="I39" i="663"/>
  <c r="H39" i="663"/>
  <c r="G39" i="663"/>
  <c r="F39" i="663"/>
  <c r="E39" i="663"/>
  <c r="D39" i="663"/>
  <c r="C39" i="663"/>
  <c r="G38" i="663"/>
  <c r="F38" i="663"/>
  <c r="E38" i="663"/>
  <c r="D38" i="663"/>
  <c r="C38" i="663"/>
  <c r="P36" i="663"/>
  <c r="O36" i="663"/>
  <c r="J36" i="663"/>
  <c r="I36" i="663"/>
  <c r="H36" i="663"/>
  <c r="G36" i="663"/>
  <c r="F36" i="663"/>
  <c r="E36" i="663"/>
  <c r="D36" i="663"/>
  <c r="C36" i="663"/>
  <c r="A32" i="663"/>
  <c r="BE30" i="663"/>
  <c r="BC30" i="663"/>
  <c r="BB30" i="663"/>
  <c r="BA30" i="663"/>
  <c r="AZ30" i="663"/>
  <c r="AW30" i="663"/>
  <c r="AV30" i="663"/>
  <c r="AU30" i="663"/>
  <c r="AT30" i="663"/>
  <c r="AS30" i="663"/>
  <c r="AR30" i="663"/>
  <c r="AQ30" i="663"/>
  <c r="AP30" i="663"/>
  <c r="X30" i="663"/>
  <c r="W30" i="663"/>
  <c r="Q30" i="663"/>
  <c r="V30" i="663" s="1"/>
  <c r="L30" i="663"/>
  <c r="AY30" i="663" s="1"/>
  <c r="K30" i="663"/>
  <c r="AX30" i="663" s="1"/>
  <c r="BE29" i="663"/>
  <c r="BC29" i="663"/>
  <c r="BB29" i="663"/>
  <c r="BA29" i="663"/>
  <c r="AZ29" i="663"/>
  <c r="AW29" i="663"/>
  <c r="AV29" i="663"/>
  <c r="AU29" i="663"/>
  <c r="AT29" i="663"/>
  <c r="AS29" i="663"/>
  <c r="AR29" i="663"/>
  <c r="AQ29" i="663"/>
  <c r="AP29" i="663"/>
  <c r="X29" i="663"/>
  <c r="W29" i="663"/>
  <c r="Q29" i="663"/>
  <c r="V29" i="663" s="1"/>
  <c r="L29" i="663"/>
  <c r="AY29" i="663" s="1"/>
  <c r="K29" i="663"/>
  <c r="AX29" i="663" s="1"/>
  <c r="BE28" i="663"/>
  <c r="BC28" i="663"/>
  <c r="BB28" i="663"/>
  <c r="BA28" i="663"/>
  <c r="AZ28" i="663"/>
  <c r="AW28" i="663"/>
  <c r="AV28" i="663"/>
  <c r="AU28" i="663"/>
  <c r="AT28" i="663"/>
  <c r="AS28" i="663"/>
  <c r="AR28" i="663"/>
  <c r="AQ28" i="663"/>
  <c r="AP28" i="663"/>
  <c r="X28" i="663"/>
  <c r="W28" i="663"/>
  <c r="Q28" i="663"/>
  <c r="V28" i="663" s="1"/>
  <c r="L28" i="663"/>
  <c r="AY28" i="663" s="1"/>
  <c r="K28" i="663"/>
  <c r="AX28" i="663" s="1"/>
  <c r="BE27" i="663"/>
  <c r="BC27" i="663"/>
  <c r="BB27" i="663"/>
  <c r="BA27" i="663"/>
  <c r="AZ27" i="663"/>
  <c r="AW27" i="663"/>
  <c r="AV27" i="663"/>
  <c r="AU27" i="663"/>
  <c r="AT27" i="663"/>
  <c r="AS27" i="663"/>
  <c r="AR27" i="663"/>
  <c r="AQ27" i="663"/>
  <c r="AP27" i="663"/>
  <c r="X27" i="663"/>
  <c r="W27" i="663"/>
  <c r="Q27" i="663"/>
  <c r="V27" i="663" s="1"/>
  <c r="L27" i="663"/>
  <c r="AY27" i="663" s="1"/>
  <c r="K27" i="663"/>
  <c r="AX27" i="663" s="1"/>
  <c r="BE26" i="663"/>
  <c r="BC26" i="663"/>
  <c r="BB26" i="663"/>
  <c r="BA26" i="663"/>
  <c r="AZ26" i="663"/>
  <c r="AW26" i="663"/>
  <c r="AV26" i="663"/>
  <c r="AU26" i="663"/>
  <c r="AT26" i="663"/>
  <c r="AS26" i="663"/>
  <c r="AR26" i="663"/>
  <c r="AQ26" i="663"/>
  <c r="AP26" i="663"/>
  <c r="X26" i="663"/>
  <c r="W26" i="663"/>
  <c r="Q26" i="663"/>
  <c r="V26" i="663" s="1"/>
  <c r="L26" i="663"/>
  <c r="AY26" i="663" s="1"/>
  <c r="K26" i="663"/>
  <c r="AX26" i="663" s="1"/>
  <c r="BE25" i="663"/>
  <c r="BC25" i="663"/>
  <c r="BB25" i="663"/>
  <c r="BA25" i="663"/>
  <c r="AZ25" i="663"/>
  <c r="AW25" i="663"/>
  <c r="AV25" i="663"/>
  <c r="AU25" i="663"/>
  <c r="AT25" i="663"/>
  <c r="AS25" i="663"/>
  <c r="AR25" i="663"/>
  <c r="AQ25" i="663"/>
  <c r="AP25" i="663"/>
  <c r="X25" i="663"/>
  <c r="W25" i="663"/>
  <c r="Q25" i="663"/>
  <c r="V25" i="663" s="1"/>
  <c r="L25" i="663"/>
  <c r="AY25" i="663" s="1"/>
  <c r="K25" i="663"/>
  <c r="AX25" i="663" s="1"/>
  <c r="BE24" i="663"/>
  <c r="BC24" i="663"/>
  <c r="BB24" i="663"/>
  <c r="BA24" i="663"/>
  <c r="AZ24" i="663"/>
  <c r="AW24" i="663"/>
  <c r="AV24" i="663"/>
  <c r="AU24" i="663"/>
  <c r="AT24" i="663"/>
  <c r="AS24" i="663"/>
  <c r="AR24" i="663"/>
  <c r="AQ24" i="663"/>
  <c r="AP24" i="663"/>
  <c r="X24" i="663"/>
  <c r="W24" i="663"/>
  <c r="Q24" i="663"/>
  <c r="V24" i="663" s="1"/>
  <c r="L24" i="663"/>
  <c r="AY24" i="663" s="1"/>
  <c r="K24" i="663"/>
  <c r="AX24" i="663" s="1"/>
  <c r="BE23" i="663"/>
  <c r="BD23" i="663"/>
  <c r="BC23" i="663"/>
  <c r="BB23" i="663"/>
  <c r="BA23" i="663"/>
  <c r="AZ23" i="663"/>
  <c r="AY23" i="663"/>
  <c r="AX23" i="663"/>
  <c r="AW23" i="663"/>
  <c r="AV23" i="663"/>
  <c r="AU23" i="663"/>
  <c r="AT23" i="663"/>
  <c r="AS23" i="663"/>
  <c r="AR23" i="663"/>
  <c r="AQ23" i="663"/>
  <c r="AP23" i="663"/>
  <c r="BE22" i="663"/>
  <c r="BC22" i="663"/>
  <c r="BB22" i="663"/>
  <c r="BA22" i="663"/>
  <c r="AZ22" i="663"/>
  <c r="AW22" i="663"/>
  <c r="AV22" i="663"/>
  <c r="AU22" i="663"/>
  <c r="AT22" i="663"/>
  <c r="AS22" i="663"/>
  <c r="AR22" i="663"/>
  <c r="AQ22" i="663"/>
  <c r="AP22" i="663"/>
  <c r="X22" i="663"/>
  <c r="W22" i="663"/>
  <c r="Q22" i="663"/>
  <c r="V22" i="663" s="1"/>
  <c r="L22" i="663"/>
  <c r="AY22" i="663" s="1"/>
  <c r="K22" i="663"/>
  <c r="AX22" i="663" s="1"/>
  <c r="BE21" i="663"/>
  <c r="BC21" i="663"/>
  <c r="BB21" i="663"/>
  <c r="BA21" i="663"/>
  <c r="AZ21" i="663"/>
  <c r="AW21" i="663"/>
  <c r="AV21" i="663"/>
  <c r="AU21" i="663"/>
  <c r="AT21" i="663"/>
  <c r="AS21" i="663"/>
  <c r="AR21" i="663"/>
  <c r="AQ21" i="663"/>
  <c r="AP21" i="663"/>
  <c r="X21" i="663"/>
  <c r="W21" i="663"/>
  <c r="Q21" i="663"/>
  <c r="V21" i="663" s="1"/>
  <c r="L21" i="663"/>
  <c r="AY21" i="663" s="1"/>
  <c r="K21" i="663"/>
  <c r="AX21" i="663" s="1"/>
  <c r="BE20" i="663"/>
  <c r="BC20" i="663"/>
  <c r="BB20" i="663"/>
  <c r="BA20" i="663"/>
  <c r="AZ20" i="663"/>
  <c r="AW20" i="663"/>
  <c r="AV20" i="663"/>
  <c r="AU20" i="663"/>
  <c r="AT20" i="663"/>
  <c r="AS20" i="663"/>
  <c r="AR20" i="663"/>
  <c r="AQ20" i="663"/>
  <c r="AP20" i="663"/>
  <c r="X20" i="663"/>
  <c r="W20" i="663"/>
  <c r="Q20" i="663"/>
  <c r="BD20" i="663" s="1"/>
  <c r="L20" i="663"/>
  <c r="AY20" i="663" s="1"/>
  <c r="K20" i="663"/>
  <c r="AX20" i="663" s="1"/>
  <c r="BE19" i="663"/>
  <c r="BD19" i="663"/>
  <c r="BC19" i="663"/>
  <c r="BB19" i="663"/>
  <c r="BA19" i="663"/>
  <c r="AZ19" i="663"/>
  <c r="AY19" i="663"/>
  <c r="AX19" i="663"/>
  <c r="AW19" i="663"/>
  <c r="AV19" i="663"/>
  <c r="AU19" i="663"/>
  <c r="AT19" i="663"/>
  <c r="AS19" i="663"/>
  <c r="AR19" i="663"/>
  <c r="AQ19" i="663"/>
  <c r="AP19" i="663"/>
  <c r="BE18" i="663"/>
  <c r="BD18" i="663"/>
  <c r="BC18" i="663"/>
  <c r="BB18" i="663"/>
  <c r="BA18" i="663"/>
  <c r="AZ18" i="663"/>
  <c r="AY18" i="663"/>
  <c r="AX18" i="663"/>
  <c r="AW18" i="663"/>
  <c r="AV18" i="663"/>
  <c r="AU18" i="663"/>
  <c r="AT18" i="663"/>
  <c r="AS18" i="663"/>
  <c r="AR18" i="663"/>
  <c r="AQ18" i="663"/>
  <c r="AP18" i="663"/>
  <c r="BE17" i="663"/>
  <c r="BD17" i="663"/>
  <c r="BC17" i="663"/>
  <c r="BB17" i="663"/>
  <c r="BA17" i="663"/>
  <c r="AZ17" i="663"/>
  <c r="AY17" i="663"/>
  <c r="AX17" i="663"/>
  <c r="AW17" i="663"/>
  <c r="AV17" i="663"/>
  <c r="AU17" i="663"/>
  <c r="AT17" i="663"/>
  <c r="AS17" i="663"/>
  <c r="AR17" i="663"/>
  <c r="AQ17" i="663"/>
  <c r="AP17" i="663"/>
  <c r="BE16" i="663"/>
  <c r="BC16" i="663"/>
  <c r="BB16" i="663"/>
  <c r="BA16" i="663"/>
  <c r="AZ16" i="663"/>
  <c r="AW16" i="663"/>
  <c r="AV16" i="663"/>
  <c r="AU16" i="663"/>
  <c r="AT16" i="663"/>
  <c r="AS16" i="663"/>
  <c r="AR16" i="663"/>
  <c r="AQ16" i="663"/>
  <c r="AP16" i="663"/>
  <c r="X16" i="663"/>
  <c r="Q16" i="663"/>
  <c r="V16" i="663" s="1"/>
  <c r="L16" i="663"/>
  <c r="AY16" i="663" s="1"/>
  <c r="K16" i="663"/>
  <c r="AX16" i="663" s="1"/>
  <c r="BE15" i="663"/>
  <c r="BC15" i="663"/>
  <c r="BB15" i="663"/>
  <c r="BA15" i="663"/>
  <c r="AZ15" i="663"/>
  <c r="AX15" i="663"/>
  <c r="AW15" i="663"/>
  <c r="AV15" i="663"/>
  <c r="AU15" i="663"/>
  <c r="AT15" i="663"/>
  <c r="AS15" i="663"/>
  <c r="AR15" i="663"/>
  <c r="AQ15" i="663"/>
  <c r="AP15" i="663"/>
  <c r="X15" i="663"/>
  <c r="T15" i="663"/>
  <c r="Q15" i="663"/>
  <c r="BD15" i="663" s="1"/>
  <c r="L15" i="663"/>
  <c r="AY15" i="663" s="1"/>
  <c r="BE14" i="663"/>
  <c r="BD14" i="663"/>
  <c r="BC14" i="663"/>
  <c r="BB14" i="663"/>
  <c r="BA14" i="663"/>
  <c r="AZ14" i="663"/>
  <c r="AY14" i="663"/>
  <c r="AX14" i="663"/>
  <c r="AW14" i="663"/>
  <c r="AV14" i="663"/>
  <c r="AU14" i="663"/>
  <c r="AT14" i="663"/>
  <c r="AS14" i="663"/>
  <c r="AR14" i="663"/>
  <c r="AQ14" i="663"/>
  <c r="AP14" i="663"/>
  <c r="BE13" i="663"/>
  <c r="BC13" i="663"/>
  <c r="BB13" i="663"/>
  <c r="BA13" i="663"/>
  <c r="AZ13" i="663"/>
  <c r="AW13" i="663"/>
  <c r="AV13" i="663"/>
  <c r="AU13" i="663"/>
  <c r="AT13" i="663"/>
  <c r="AS13" i="663"/>
  <c r="AR13" i="663"/>
  <c r="AQ13" i="663"/>
  <c r="AP13" i="663"/>
  <c r="X13" i="663"/>
  <c r="Q13" i="663"/>
  <c r="BD13" i="663" s="1"/>
  <c r="L13" i="663"/>
  <c r="AY13" i="663" s="1"/>
  <c r="K13" i="663"/>
  <c r="AX13" i="663" s="1"/>
  <c r="BE12" i="663"/>
  <c r="BC12" i="663"/>
  <c r="BB12" i="663"/>
  <c r="BA12" i="663"/>
  <c r="AZ12" i="663"/>
  <c r="AW12" i="663"/>
  <c r="AV12" i="663"/>
  <c r="AU12" i="663"/>
  <c r="AT12" i="663"/>
  <c r="AS12" i="663"/>
  <c r="AR12" i="663"/>
  <c r="AQ12" i="663"/>
  <c r="AP12" i="663"/>
  <c r="X12" i="663"/>
  <c r="Q12" i="663"/>
  <c r="BD12" i="663" s="1"/>
  <c r="L12" i="663"/>
  <c r="AY12" i="663" s="1"/>
  <c r="K12" i="663"/>
  <c r="AX12" i="663" s="1"/>
  <c r="BE11" i="663"/>
  <c r="BD11" i="663"/>
  <c r="BC11" i="663"/>
  <c r="BB11" i="663"/>
  <c r="BA11" i="663"/>
  <c r="AZ11" i="663"/>
  <c r="AY11" i="663"/>
  <c r="AX11" i="663"/>
  <c r="AW11" i="663"/>
  <c r="AV11" i="663"/>
  <c r="AU11" i="663"/>
  <c r="AT11" i="663"/>
  <c r="AS11" i="663"/>
  <c r="AR11" i="663"/>
  <c r="AQ11" i="663"/>
  <c r="AP11" i="663"/>
  <c r="BE10" i="663"/>
  <c r="BD10" i="663"/>
  <c r="BC10" i="663"/>
  <c r="BB10" i="663"/>
  <c r="BA10" i="663"/>
  <c r="AZ10" i="663"/>
  <c r="AY10" i="663"/>
  <c r="AX10" i="663"/>
  <c r="AW10" i="663"/>
  <c r="AV10" i="663"/>
  <c r="AU10" i="663"/>
  <c r="AT10" i="663"/>
  <c r="AS10" i="663"/>
  <c r="AR10" i="663"/>
  <c r="AQ10" i="663"/>
  <c r="AP10" i="663"/>
  <c r="BE9" i="663"/>
  <c r="BC9" i="663"/>
  <c r="BB9" i="663"/>
  <c r="BA9" i="663"/>
  <c r="AZ9" i="663"/>
  <c r="AW9" i="663"/>
  <c r="AV9" i="663"/>
  <c r="AU9" i="663"/>
  <c r="AT9" i="663"/>
  <c r="AS9" i="663"/>
  <c r="AR9" i="663"/>
  <c r="AQ9" i="663"/>
  <c r="AP9" i="663"/>
  <c r="X9" i="663"/>
  <c r="Q9" i="663"/>
  <c r="V9" i="663" s="1"/>
  <c r="L9" i="663"/>
  <c r="AY9" i="663" s="1"/>
  <c r="K9" i="663"/>
  <c r="AX9" i="663" s="1"/>
  <c r="BE8" i="663"/>
  <c r="BC8" i="663"/>
  <c r="BB8" i="663"/>
  <c r="BA8" i="663"/>
  <c r="AZ8" i="663"/>
  <c r="AX8" i="663"/>
  <c r="AW8" i="663"/>
  <c r="AV8" i="663"/>
  <c r="AU8" i="663"/>
  <c r="AT8" i="663"/>
  <c r="AS8" i="663"/>
  <c r="AR8" i="663"/>
  <c r="AQ8" i="663"/>
  <c r="AP8" i="663"/>
  <c r="AY8" i="663"/>
  <c r="BE7" i="663"/>
  <c r="BC7" i="663"/>
  <c r="BB7" i="663"/>
  <c r="BA7" i="663"/>
  <c r="AZ7" i="663"/>
  <c r="AW7" i="663"/>
  <c r="AV7" i="663"/>
  <c r="AU7" i="663"/>
  <c r="AT7" i="663"/>
  <c r="AS7" i="663"/>
  <c r="AR7" i="663"/>
  <c r="AQ7" i="663"/>
  <c r="AP7" i="663"/>
  <c r="X7" i="663"/>
  <c r="Q7" i="663"/>
  <c r="V7" i="663" s="1"/>
  <c r="L7" i="663"/>
  <c r="U7" i="663" s="1"/>
  <c r="K7" i="663"/>
  <c r="AX7" i="663" s="1"/>
  <c r="BE6" i="663"/>
  <c r="BC6" i="663"/>
  <c r="BB6" i="663"/>
  <c r="BA6" i="663"/>
  <c r="AZ6" i="663"/>
  <c r="AW6" i="663"/>
  <c r="AV6" i="663"/>
  <c r="AU6" i="663"/>
  <c r="AT6" i="663"/>
  <c r="AS6" i="663"/>
  <c r="AR6" i="663"/>
  <c r="AQ6" i="663"/>
  <c r="AP6" i="663"/>
  <c r="X6" i="663"/>
  <c r="Q6" i="663"/>
  <c r="BD6" i="663" s="1"/>
  <c r="L6" i="663"/>
  <c r="AY6" i="663" s="1"/>
  <c r="K6" i="663"/>
  <c r="AX6" i="663" s="1"/>
  <c r="BE5" i="663"/>
  <c r="BC5" i="663"/>
  <c r="BB5" i="663"/>
  <c r="BA5" i="663"/>
  <c r="AZ5" i="663"/>
  <c r="AW5" i="663"/>
  <c r="AV5" i="663"/>
  <c r="AU5" i="663"/>
  <c r="AT5" i="663"/>
  <c r="AS5" i="663"/>
  <c r="AR5" i="663"/>
  <c r="AQ5" i="663"/>
  <c r="AP5" i="663"/>
  <c r="X5" i="663"/>
  <c r="Q5" i="663"/>
  <c r="BD5" i="663" s="1"/>
  <c r="L5" i="663"/>
  <c r="AY5" i="663" s="1"/>
  <c r="K5" i="663"/>
  <c r="AX5" i="663" s="1"/>
  <c r="R4" i="663"/>
  <c r="Q4" i="663"/>
  <c r="A4" i="663"/>
  <c r="B4" i="663" s="1"/>
  <c r="AO3" i="663"/>
  <c r="AN3" i="663"/>
  <c r="C1" i="663"/>
  <c r="D1" i="663" s="1"/>
  <c r="E1" i="663" s="1"/>
  <c r="F1" i="663" s="1"/>
  <c r="G1" i="663" s="1"/>
  <c r="H1" i="663" s="1"/>
  <c r="I1" i="663" s="1"/>
  <c r="U23" i="654"/>
  <c r="T23" i="654"/>
  <c r="S23" i="654"/>
  <c r="R23" i="654"/>
  <c r="N23" i="654"/>
  <c r="M23" i="654"/>
  <c r="L23" i="654"/>
  <c r="K23" i="654"/>
  <c r="U22" i="654"/>
  <c r="T22" i="654"/>
  <c r="S22" i="654"/>
  <c r="R22" i="654"/>
  <c r="N22" i="654"/>
  <c r="M22" i="654"/>
  <c r="L22" i="654"/>
  <c r="K22" i="654"/>
  <c r="U21" i="654"/>
  <c r="T21" i="654"/>
  <c r="S21" i="654"/>
  <c r="R21" i="654"/>
  <c r="N21" i="654"/>
  <c r="M21" i="654"/>
  <c r="L21" i="654"/>
  <c r="K21" i="654"/>
  <c r="AA18" i="654"/>
  <c r="Z18" i="654"/>
  <c r="Y18" i="654"/>
  <c r="X18" i="654"/>
  <c r="G18" i="654"/>
  <c r="F18" i="654"/>
  <c r="E18" i="654"/>
  <c r="D18" i="654"/>
  <c r="AA17" i="654"/>
  <c r="Z17" i="654"/>
  <c r="Y17" i="654"/>
  <c r="X17" i="654"/>
  <c r="G17" i="654"/>
  <c r="F17" i="654"/>
  <c r="E17" i="654"/>
  <c r="D17" i="654"/>
  <c r="G16" i="654"/>
  <c r="F16" i="654"/>
  <c r="E16" i="654"/>
  <c r="D16" i="654"/>
  <c r="G15" i="654"/>
  <c r="F15" i="654"/>
  <c r="E15" i="654"/>
  <c r="D15" i="654"/>
  <c r="G14" i="654"/>
  <c r="F14" i="654"/>
  <c r="E14" i="654"/>
  <c r="D14" i="654"/>
  <c r="G13" i="654"/>
  <c r="F13" i="654"/>
  <c r="E13" i="654"/>
  <c r="D13" i="654"/>
  <c r="G12" i="654"/>
  <c r="F12" i="654"/>
  <c r="E12" i="654"/>
  <c r="D12" i="654"/>
  <c r="G11" i="654"/>
  <c r="F11" i="654"/>
  <c r="E11" i="654"/>
  <c r="D11" i="654"/>
  <c r="G10" i="654"/>
  <c r="F10" i="654"/>
  <c r="E10" i="654"/>
  <c r="D10" i="654"/>
  <c r="G9" i="654"/>
  <c r="F9" i="654"/>
  <c r="E9" i="654"/>
  <c r="D9" i="654"/>
  <c r="G8" i="654"/>
  <c r="F8" i="654"/>
  <c r="E8" i="654"/>
  <c r="D8" i="654"/>
  <c r="G7" i="654"/>
  <c r="F7" i="654"/>
  <c r="E7" i="654"/>
  <c r="D7" i="654"/>
  <c r="G6" i="654"/>
  <c r="F6" i="654"/>
  <c r="E6" i="654"/>
  <c r="D6" i="654"/>
  <c r="G5" i="654"/>
  <c r="F5" i="654"/>
  <c r="E5" i="654"/>
  <c r="D5" i="654"/>
  <c r="G4" i="654"/>
  <c r="F4" i="654"/>
  <c r="E4" i="654"/>
  <c r="D4" i="654"/>
  <c r="U3" i="654"/>
  <c r="T3" i="654"/>
  <c r="S3" i="654"/>
  <c r="R3" i="654"/>
  <c r="Q3" i="654"/>
  <c r="G3" i="654"/>
  <c r="F3" i="654"/>
  <c r="E3" i="654"/>
  <c r="D3" i="654"/>
  <c r="C3" i="654"/>
  <c r="A3" i="654"/>
  <c r="B3" i="654" s="1"/>
  <c r="C1" i="654"/>
  <c r="D1" i="654" s="1"/>
  <c r="E1" i="654" s="1"/>
  <c r="F1" i="654" s="1"/>
  <c r="G1" i="654" s="1"/>
  <c r="D21" i="654" l="1"/>
  <c r="D22" i="654"/>
  <c r="E22" i="654"/>
  <c r="F23" i="654"/>
  <c r="E21" i="654"/>
  <c r="E23" i="654"/>
  <c r="F21" i="654"/>
  <c r="F22" i="654"/>
  <c r="G21" i="654"/>
  <c r="G22" i="654"/>
  <c r="G23" i="654"/>
  <c r="D23" i="654"/>
  <c r="J1" i="663"/>
  <c r="K1" i="663" s="1"/>
  <c r="L1" i="663" s="1"/>
  <c r="M1" i="663" s="1"/>
  <c r="AA10" i="654"/>
  <c r="V15" i="664"/>
  <c r="AS17" i="632"/>
  <c r="S12" i="63"/>
  <c r="T25" i="664"/>
  <c r="V6" i="663"/>
  <c r="M3" i="513"/>
  <c r="AF3" i="513" s="1"/>
  <c r="Q20" i="63"/>
  <c r="O24" i="569"/>
  <c r="AR24" i="569" s="1"/>
  <c r="T30" i="664"/>
  <c r="AC3" i="568"/>
  <c r="U5" i="663"/>
  <c r="S15" i="63"/>
  <c r="O4" i="569"/>
  <c r="AR4" i="569" s="1"/>
  <c r="K5" i="569"/>
  <c r="AN5" i="569" s="1"/>
  <c r="O8" i="569"/>
  <c r="AR8" i="569" s="1"/>
  <c r="L15" i="569"/>
  <c r="AO15" i="569" s="1"/>
  <c r="U27" i="65"/>
  <c r="AG4" i="570"/>
  <c r="P4" i="571"/>
  <c r="AH4" i="571" s="1"/>
  <c r="V13" i="663"/>
  <c r="L28" i="569"/>
  <c r="AO28" i="569" s="1"/>
  <c r="O29" i="569"/>
  <c r="AR29" i="569" s="1"/>
  <c r="T28" i="664"/>
  <c r="N3" i="632"/>
  <c r="AG3" i="632" s="1"/>
  <c r="AV29" i="63"/>
  <c r="L4" i="569"/>
  <c r="AO4" i="569" s="1"/>
  <c r="K6" i="569"/>
  <c r="AN6" i="569" s="1"/>
  <c r="L24" i="569"/>
  <c r="AO24" i="569" s="1"/>
  <c r="K20" i="570"/>
  <c r="AT20" i="570" s="1"/>
  <c r="Q21" i="570"/>
  <c r="AZ21" i="570" s="1"/>
  <c r="K22" i="570"/>
  <c r="AT22" i="570" s="1"/>
  <c r="L25" i="570"/>
  <c r="AU25" i="570" s="1"/>
  <c r="L27" i="570"/>
  <c r="AU27" i="570" s="1"/>
  <c r="Q29" i="570"/>
  <c r="AZ29" i="570" s="1"/>
  <c r="L6" i="571"/>
  <c r="AU6" i="571" s="1"/>
  <c r="L9" i="571"/>
  <c r="AU9" i="571" s="1"/>
  <c r="U13" i="65"/>
  <c r="K21" i="571"/>
  <c r="AT21" i="571" s="1"/>
  <c r="Q29" i="571"/>
  <c r="AZ29" i="571" s="1"/>
  <c r="AX16" i="664"/>
  <c r="Q16" i="570"/>
  <c r="AZ16" i="570" s="1"/>
  <c r="Q9" i="571"/>
  <c r="AZ9" i="571" s="1"/>
  <c r="L12" i="571"/>
  <c r="AU12" i="571" s="1"/>
  <c r="Q16" i="571"/>
  <c r="AZ16" i="571" s="1"/>
  <c r="Q27" i="571"/>
  <c r="AZ27" i="571" s="1"/>
  <c r="V5" i="663"/>
  <c r="U16" i="663"/>
  <c r="L5" i="569"/>
  <c r="AO5" i="569" s="1"/>
  <c r="O14" i="569"/>
  <c r="AR14" i="569" s="1"/>
  <c r="L21" i="569"/>
  <c r="AO21" i="569" s="1"/>
  <c r="L26" i="569"/>
  <c r="AO26" i="569" s="1"/>
  <c r="O27" i="569"/>
  <c r="AR27" i="569" s="1"/>
  <c r="L9" i="570"/>
  <c r="AU9" i="570" s="1"/>
  <c r="K12" i="570"/>
  <c r="AT12" i="570" s="1"/>
  <c r="K5" i="571"/>
  <c r="AT5" i="571" s="1"/>
  <c r="Q12" i="571"/>
  <c r="AZ12" i="571" s="1"/>
  <c r="Q15" i="571"/>
  <c r="AZ15" i="571" s="1"/>
  <c r="Q24" i="571"/>
  <c r="AZ24" i="571" s="1"/>
  <c r="Q26" i="571"/>
  <c r="AZ26" i="571" s="1"/>
  <c r="Q30" i="571"/>
  <c r="AZ30" i="571" s="1"/>
  <c r="AY7" i="663"/>
  <c r="V12" i="663"/>
  <c r="K11" i="569"/>
  <c r="AN11" i="569" s="1"/>
  <c r="S15" i="66"/>
  <c r="K19" i="569"/>
  <c r="AN19" i="569" s="1"/>
  <c r="L21" i="570"/>
  <c r="AU21" i="570" s="1"/>
  <c r="Q26" i="570"/>
  <c r="AZ26" i="570" s="1"/>
  <c r="L29" i="570"/>
  <c r="AU29" i="570" s="1"/>
  <c r="Q13" i="571"/>
  <c r="AZ13" i="571" s="1"/>
  <c r="L20" i="571"/>
  <c r="AU20" i="571" s="1"/>
  <c r="U26" i="65"/>
  <c r="L29" i="571"/>
  <c r="AU29" i="571" s="1"/>
  <c r="N29" i="568"/>
  <c r="AQ29" i="568" s="1"/>
  <c r="H29" i="568"/>
  <c r="AK29" i="568" s="1"/>
  <c r="D29" i="568"/>
  <c r="AG29" i="568" s="1"/>
  <c r="J28" i="568"/>
  <c r="AM28" i="568" s="1"/>
  <c r="F28" i="568"/>
  <c r="AI28" i="568" s="1"/>
  <c r="N27" i="568"/>
  <c r="AQ27" i="568" s="1"/>
  <c r="H27" i="568"/>
  <c r="AK27" i="568" s="1"/>
  <c r="D27" i="568"/>
  <c r="AG27" i="568" s="1"/>
  <c r="J26" i="568"/>
  <c r="AM26" i="568" s="1"/>
  <c r="F26" i="568"/>
  <c r="AI26" i="568" s="1"/>
  <c r="N25" i="568"/>
  <c r="AQ25" i="568" s="1"/>
  <c r="H25" i="568"/>
  <c r="AK25" i="568" s="1"/>
  <c r="D25" i="568"/>
  <c r="AG25" i="568" s="1"/>
  <c r="M24" i="568"/>
  <c r="AP24" i="568" s="1"/>
  <c r="G24" i="568"/>
  <c r="AJ24" i="568" s="1"/>
  <c r="C24" i="568"/>
  <c r="AF24" i="568" s="1"/>
  <c r="I23" i="568"/>
  <c r="AL23" i="568" s="1"/>
  <c r="E23" i="568"/>
  <c r="AH23" i="568" s="1"/>
  <c r="N21" i="568"/>
  <c r="AQ21" i="568" s="1"/>
  <c r="H21" i="568"/>
  <c r="AK21" i="568" s="1"/>
  <c r="D21" i="568"/>
  <c r="AG21" i="568" s="1"/>
  <c r="K20" i="568"/>
  <c r="AN20" i="568" s="1"/>
  <c r="G20" i="568"/>
  <c r="AJ20" i="568" s="1"/>
  <c r="C20" i="568"/>
  <c r="AF20" i="568" s="1"/>
  <c r="I19" i="568"/>
  <c r="AL19" i="568" s="1"/>
  <c r="E19" i="568"/>
  <c r="AH19" i="568" s="1"/>
  <c r="J18" i="568"/>
  <c r="AM18" i="568" s="1"/>
  <c r="F18" i="568"/>
  <c r="AI18" i="568" s="1"/>
  <c r="M17" i="568"/>
  <c r="AP17" i="568" s="1"/>
  <c r="G17" i="568"/>
  <c r="AJ17" i="568" s="1"/>
  <c r="C17" i="568"/>
  <c r="AF17" i="568" s="1"/>
  <c r="N16" i="568"/>
  <c r="AQ16" i="568" s="1"/>
  <c r="H16" i="568"/>
  <c r="AK16" i="568" s="1"/>
  <c r="D16" i="568"/>
  <c r="AG16" i="568" s="1"/>
  <c r="J15" i="568"/>
  <c r="AM15" i="568" s="1"/>
  <c r="F15" i="568"/>
  <c r="AI15" i="568" s="1"/>
  <c r="N14" i="568"/>
  <c r="AQ14" i="568" s="1"/>
  <c r="I14" i="568"/>
  <c r="AL14" i="568" s="1"/>
  <c r="E14" i="568"/>
  <c r="AH14" i="568" s="1"/>
  <c r="N13" i="568"/>
  <c r="AQ13" i="568" s="1"/>
  <c r="J13" i="568"/>
  <c r="AM13" i="568" s="1"/>
  <c r="F13" i="568"/>
  <c r="AI13" i="568" s="1"/>
  <c r="N12" i="568"/>
  <c r="AQ12" i="568" s="1"/>
  <c r="H12" i="568"/>
  <c r="AK12" i="568" s="1"/>
  <c r="D12" i="568"/>
  <c r="AG12" i="568" s="1"/>
  <c r="J11" i="568"/>
  <c r="AM11" i="568" s="1"/>
  <c r="F11" i="568"/>
  <c r="AI11" i="568" s="1"/>
  <c r="O10" i="568"/>
  <c r="AR10" i="568" s="1"/>
  <c r="K10" i="568"/>
  <c r="AN10" i="568" s="1"/>
  <c r="G10" i="568"/>
  <c r="AJ10" i="568" s="1"/>
  <c r="C10" i="568"/>
  <c r="AF10" i="568" s="1"/>
  <c r="L9" i="568"/>
  <c r="AO9" i="568" s="1"/>
  <c r="H9" i="568"/>
  <c r="AK9" i="568" s="1"/>
  <c r="D9" i="568"/>
  <c r="AG9" i="568" s="1"/>
  <c r="J8" i="568"/>
  <c r="AM8" i="568" s="1"/>
  <c r="F8" i="568"/>
  <c r="AI8" i="568" s="1"/>
  <c r="O7" i="568"/>
  <c r="AR7" i="568" s="1"/>
  <c r="K7" i="568"/>
  <c r="AN7" i="568" s="1"/>
  <c r="G7" i="568"/>
  <c r="AJ7" i="568" s="1"/>
  <c r="C7" i="568"/>
  <c r="AF7" i="568" s="1"/>
  <c r="K6" i="568"/>
  <c r="AN6" i="568" s="1"/>
  <c r="G6" i="568"/>
  <c r="AJ6" i="568" s="1"/>
  <c r="C6" i="568"/>
  <c r="AF6" i="568" s="1"/>
  <c r="I5" i="568"/>
  <c r="AL5" i="568" s="1"/>
  <c r="E5" i="568"/>
  <c r="AH5" i="568" s="1"/>
  <c r="M4" i="568"/>
  <c r="AP4" i="568" s="1"/>
  <c r="G4" i="568"/>
  <c r="AJ4" i="568" s="1"/>
  <c r="C4" i="568"/>
  <c r="AF4" i="568" s="1"/>
  <c r="I29" i="568"/>
  <c r="AL29" i="568" s="1"/>
  <c r="C29" i="568"/>
  <c r="AF29" i="568" s="1"/>
  <c r="H28" i="568"/>
  <c r="AK28" i="568" s="1"/>
  <c r="C28" i="568"/>
  <c r="AF28" i="568" s="1"/>
  <c r="G27" i="568"/>
  <c r="AJ27" i="568" s="1"/>
  <c r="N26" i="568"/>
  <c r="AQ26" i="568" s="1"/>
  <c r="G26" i="568"/>
  <c r="AJ26" i="568" s="1"/>
  <c r="M25" i="568"/>
  <c r="AP25" i="568" s="1"/>
  <c r="F25" i="568"/>
  <c r="AI25" i="568" s="1"/>
  <c r="N24" i="568"/>
  <c r="AQ24" i="568" s="1"/>
  <c r="F24" i="568"/>
  <c r="AI24" i="568" s="1"/>
  <c r="M23" i="568"/>
  <c r="AP23" i="568" s="1"/>
  <c r="F23" i="568"/>
  <c r="AI23" i="568" s="1"/>
  <c r="M21" i="568"/>
  <c r="AP21" i="568" s="1"/>
  <c r="F21" i="568"/>
  <c r="AI21" i="568" s="1"/>
  <c r="M20" i="568"/>
  <c r="AP20" i="568" s="1"/>
  <c r="F20" i="568"/>
  <c r="AI20" i="568" s="1"/>
  <c r="M19" i="568"/>
  <c r="AP19" i="568" s="1"/>
  <c r="F19" i="568"/>
  <c r="AI19" i="568" s="1"/>
  <c r="I18" i="568"/>
  <c r="AL18" i="568" s="1"/>
  <c r="D18" i="568"/>
  <c r="AG18" i="568" s="1"/>
  <c r="H17" i="568"/>
  <c r="AK17" i="568" s="1"/>
  <c r="J16" i="568"/>
  <c r="AM16" i="568" s="1"/>
  <c r="E16" i="568"/>
  <c r="AH16" i="568" s="1"/>
  <c r="I15" i="568"/>
  <c r="AL15" i="568" s="1"/>
  <c r="D15" i="568"/>
  <c r="AG15" i="568" s="1"/>
  <c r="J14" i="568"/>
  <c r="AM14" i="568" s="1"/>
  <c r="D14" i="568"/>
  <c r="AG14" i="568" s="1"/>
  <c r="L13" i="568"/>
  <c r="AO13" i="568" s="1"/>
  <c r="G13" i="568"/>
  <c r="AJ13" i="568" s="1"/>
  <c r="M12" i="568"/>
  <c r="AP12" i="568" s="1"/>
  <c r="F12" i="568"/>
  <c r="AI12" i="568" s="1"/>
  <c r="M11" i="568"/>
  <c r="AP11" i="568" s="1"/>
  <c r="E11" i="568"/>
  <c r="AH11" i="568" s="1"/>
  <c r="M10" i="568"/>
  <c r="AP10" i="568" s="1"/>
  <c r="H10" i="568"/>
  <c r="AK10" i="568" s="1"/>
  <c r="O9" i="568"/>
  <c r="AR9" i="568" s="1"/>
  <c r="J9" i="568"/>
  <c r="AM9" i="568" s="1"/>
  <c r="E9" i="568"/>
  <c r="AH9" i="568" s="1"/>
  <c r="I8" i="568"/>
  <c r="AL8" i="568" s="1"/>
  <c r="D8" i="568"/>
  <c r="AG8" i="568" s="1"/>
  <c r="L7" i="568"/>
  <c r="AO7" i="568" s="1"/>
  <c r="F7" i="568"/>
  <c r="AI7" i="568" s="1"/>
  <c r="M6" i="568"/>
  <c r="AP6" i="568" s="1"/>
  <c r="H6" i="568"/>
  <c r="AK6" i="568" s="1"/>
  <c r="N5" i="568"/>
  <c r="AQ5" i="568" s="1"/>
  <c r="G5" i="568"/>
  <c r="AJ5" i="568" s="1"/>
  <c r="N4" i="568"/>
  <c r="AQ4" i="568" s="1"/>
  <c r="F4" i="568"/>
  <c r="AI4" i="568" s="1"/>
  <c r="G29" i="568"/>
  <c r="AJ29" i="568" s="1"/>
  <c r="N28" i="568"/>
  <c r="AQ28" i="568" s="1"/>
  <c r="G28" i="568"/>
  <c r="AJ28" i="568" s="1"/>
  <c r="M27" i="568"/>
  <c r="AP27" i="568" s="1"/>
  <c r="F27" i="568"/>
  <c r="AI27" i="568" s="1"/>
  <c r="M26" i="568"/>
  <c r="AP26" i="568" s="1"/>
  <c r="E26" i="568"/>
  <c r="AH26" i="568" s="1"/>
  <c r="J25" i="568"/>
  <c r="AM25" i="568" s="1"/>
  <c r="E25" i="568"/>
  <c r="AH25" i="568" s="1"/>
  <c r="J24" i="568"/>
  <c r="AM24" i="568" s="1"/>
  <c r="E24" i="568"/>
  <c r="AH24" i="568" s="1"/>
  <c r="J23" i="568"/>
  <c r="AM23" i="568" s="1"/>
  <c r="D23" i="568"/>
  <c r="AG23" i="568" s="1"/>
  <c r="J21" i="568"/>
  <c r="AM21" i="568" s="1"/>
  <c r="E21" i="568"/>
  <c r="AH21" i="568" s="1"/>
  <c r="J20" i="568"/>
  <c r="AM20" i="568" s="1"/>
  <c r="E20" i="568"/>
  <c r="AH20" i="568" s="1"/>
  <c r="J19" i="568"/>
  <c r="AM19" i="568" s="1"/>
  <c r="D19" i="568"/>
  <c r="AG19" i="568" s="1"/>
  <c r="H18" i="568"/>
  <c r="AK18" i="568" s="1"/>
  <c r="C18" i="568"/>
  <c r="AF18" i="568" s="1"/>
  <c r="N17" i="568"/>
  <c r="AQ17" i="568" s="1"/>
  <c r="F17" i="568"/>
  <c r="AI17" i="568" s="1"/>
  <c r="I16" i="568"/>
  <c r="AL16" i="568" s="1"/>
  <c r="C16" i="568"/>
  <c r="AF16" i="568" s="1"/>
  <c r="H15" i="568"/>
  <c r="AK15" i="568" s="1"/>
  <c r="C15" i="568"/>
  <c r="AF15" i="568" s="1"/>
  <c r="H14" i="568"/>
  <c r="AK14" i="568" s="1"/>
  <c r="C14" i="568"/>
  <c r="AF14" i="568" s="1"/>
  <c r="K13" i="568"/>
  <c r="AN13" i="568" s="1"/>
  <c r="E13" i="568"/>
  <c r="AH13" i="568" s="1"/>
  <c r="J12" i="568"/>
  <c r="AM12" i="568" s="1"/>
  <c r="E12" i="568"/>
  <c r="AH12" i="568" s="1"/>
  <c r="I11" i="568"/>
  <c r="AL11" i="568" s="1"/>
  <c r="D11" i="568"/>
  <c r="AG11" i="568" s="1"/>
  <c r="L10" i="568"/>
  <c r="AO10" i="568" s="1"/>
  <c r="F10" i="568"/>
  <c r="AI10" i="568" s="1"/>
  <c r="N9" i="568"/>
  <c r="AQ9" i="568" s="1"/>
  <c r="I9" i="568"/>
  <c r="AL9" i="568" s="1"/>
  <c r="C9" i="568"/>
  <c r="AF9" i="568" s="1"/>
  <c r="H8" i="568"/>
  <c r="AK8" i="568" s="1"/>
  <c r="C8" i="568"/>
  <c r="AF8" i="568" s="1"/>
  <c r="J7" i="568"/>
  <c r="AM7" i="568" s="1"/>
  <c r="E7" i="568"/>
  <c r="AH7" i="568" s="1"/>
  <c r="L6" i="568"/>
  <c r="AO6" i="568" s="1"/>
  <c r="F6" i="568"/>
  <c r="AI6" i="568" s="1"/>
  <c r="M5" i="568"/>
  <c r="AP5" i="568" s="1"/>
  <c r="F5" i="568"/>
  <c r="AI5" i="568" s="1"/>
  <c r="J4" i="568"/>
  <c r="AM4" i="568" s="1"/>
  <c r="E4" i="568"/>
  <c r="AH4" i="568" s="1"/>
  <c r="M29" i="568"/>
  <c r="AP29" i="568" s="1"/>
  <c r="F29" i="568"/>
  <c r="AI29" i="568" s="1"/>
  <c r="M28" i="568"/>
  <c r="AP28" i="568" s="1"/>
  <c r="E28" i="568"/>
  <c r="AH28" i="568" s="1"/>
  <c r="J27" i="568"/>
  <c r="AM27" i="568" s="1"/>
  <c r="E27" i="568"/>
  <c r="AH27" i="568" s="1"/>
  <c r="I26" i="568"/>
  <c r="AL26" i="568" s="1"/>
  <c r="D26" i="568"/>
  <c r="AG26" i="568" s="1"/>
  <c r="I25" i="568"/>
  <c r="AL25" i="568" s="1"/>
  <c r="C25" i="568"/>
  <c r="AF25" i="568" s="1"/>
  <c r="I24" i="568"/>
  <c r="AL24" i="568" s="1"/>
  <c r="D24" i="568"/>
  <c r="AG24" i="568" s="1"/>
  <c r="H23" i="568"/>
  <c r="AK23" i="568" s="1"/>
  <c r="C23" i="568"/>
  <c r="AF23" i="568" s="1"/>
  <c r="I21" i="568"/>
  <c r="AL21" i="568" s="1"/>
  <c r="C21" i="568"/>
  <c r="AF21" i="568" s="1"/>
  <c r="I20" i="568"/>
  <c r="AL20" i="568" s="1"/>
  <c r="D20" i="568"/>
  <c r="AG20" i="568" s="1"/>
  <c r="H19" i="568"/>
  <c r="AK19" i="568" s="1"/>
  <c r="C19" i="568"/>
  <c r="AF19" i="568" s="1"/>
  <c r="N18" i="568"/>
  <c r="AQ18" i="568" s="1"/>
  <c r="G18" i="568"/>
  <c r="AJ18" i="568" s="1"/>
  <c r="J17" i="568"/>
  <c r="AM17" i="568" s="1"/>
  <c r="E17" i="568"/>
  <c r="AH17" i="568" s="1"/>
  <c r="G16" i="568"/>
  <c r="AJ16" i="568" s="1"/>
  <c r="N15" i="568"/>
  <c r="AQ15" i="568" s="1"/>
  <c r="G15" i="568"/>
  <c r="AJ15" i="568" s="1"/>
  <c r="M14" i="568"/>
  <c r="AP14" i="568" s="1"/>
  <c r="G14" i="568"/>
  <c r="AJ14" i="568" s="1"/>
  <c r="O13" i="568"/>
  <c r="AR13" i="568" s="1"/>
  <c r="I13" i="568"/>
  <c r="AL13" i="568" s="1"/>
  <c r="D13" i="568"/>
  <c r="AG13" i="568" s="1"/>
  <c r="I12" i="568"/>
  <c r="AL12" i="568" s="1"/>
  <c r="C12" i="568"/>
  <c r="AF12" i="568" s="1"/>
  <c r="H11" i="568"/>
  <c r="AK11" i="568" s="1"/>
  <c r="C11" i="568"/>
  <c r="AF11" i="568" s="1"/>
  <c r="J10" i="568"/>
  <c r="AM10" i="568" s="1"/>
  <c r="E10" i="568"/>
  <c r="AH10" i="568" s="1"/>
  <c r="M9" i="568"/>
  <c r="AP9" i="568" s="1"/>
  <c r="G9" i="568"/>
  <c r="AJ9" i="568" s="1"/>
  <c r="N8" i="568"/>
  <c r="AQ8" i="568" s="1"/>
  <c r="G8" i="568"/>
  <c r="AJ8" i="568" s="1"/>
  <c r="N7" i="568"/>
  <c r="AQ7" i="568" s="1"/>
  <c r="I7" i="568"/>
  <c r="AL7" i="568" s="1"/>
  <c r="D7" i="568"/>
  <c r="AG7" i="568" s="1"/>
  <c r="J6" i="568"/>
  <c r="AM6" i="568" s="1"/>
  <c r="E6" i="568"/>
  <c r="AH6" i="568" s="1"/>
  <c r="J5" i="568"/>
  <c r="AM5" i="568" s="1"/>
  <c r="D5" i="568"/>
  <c r="AG5" i="568" s="1"/>
  <c r="I4" i="568"/>
  <c r="AL4" i="568" s="1"/>
  <c r="D4" i="568"/>
  <c r="AG4" i="568" s="1"/>
  <c r="J29" i="568"/>
  <c r="AM29" i="568" s="1"/>
  <c r="I27" i="568"/>
  <c r="AL27" i="568" s="1"/>
  <c r="G25" i="568"/>
  <c r="AJ25" i="568" s="1"/>
  <c r="G23" i="568"/>
  <c r="AJ23" i="568" s="1"/>
  <c r="H20" i="568"/>
  <c r="AK20" i="568" s="1"/>
  <c r="D17" i="568"/>
  <c r="AG17" i="568" s="1"/>
  <c r="M16" i="568"/>
  <c r="AP16" i="568" s="1"/>
  <c r="K14" i="568"/>
  <c r="AN14" i="568" s="1"/>
  <c r="C13" i="568"/>
  <c r="AF13" i="568" s="1"/>
  <c r="N10" i="568"/>
  <c r="AQ10" i="568" s="1"/>
  <c r="F9" i="568"/>
  <c r="AI9" i="568" s="1"/>
  <c r="H7" i="568"/>
  <c r="AK7" i="568" s="1"/>
  <c r="H5" i="568"/>
  <c r="AK5" i="568" s="1"/>
  <c r="E29" i="568"/>
  <c r="AH29" i="568" s="1"/>
  <c r="C27" i="568"/>
  <c r="AF27" i="568" s="1"/>
  <c r="O24" i="568"/>
  <c r="AR24" i="568" s="1"/>
  <c r="N19" i="568"/>
  <c r="AQ19" i="568" s="1"/>
  <c r="F16" i="568"/>
  <c r="AI16" i="568" s="1"/>
  <c r="F14" i="568"/>
  <c r="AI14" i="568" s="1"/>
  <c r="G12" i="568"/>
  <c r="AJ12" i="568" s="1"/>
  <c r="I10" i="568"/>
  <c r="AL10" i="568" s="1"/>
  <c r="M8" i="568"/>
  <c r="AP8" i="568" s="1"/>
  <c r="N6" i="568"/>
  <c r="AQ6" i="568" s="1"/>
  <c r="C5" i="568"/>
  <c r="AF5" i="568" s="1"/>
  <c r="I28" i="568"/>
  <c r="AL28" i="568" s="1"/>
  <c r="H26" i="568"/>
  <c r="AK26" i="568" s="1"/>
  <c r="H24" i="568"/>
  <c r="AK24" i="568" s="1"/>
  <c r="G21" i="568"/>
  <c r="AJ21" i="568" s="1"/>
  <c r="G19" i="568"/>
  <c r="AJ19" i="568" s="1"/>
  <c r="M18" i="568"/>
  <c r="AP18" i="568" s="1"/>
  <c r="M15" i="568"/>
  <c r="AP15" i="568" s="1"/>
  <c r="M13" i="568"/>
  <c r="AP13" i="568" s="1"/>
  <c r="N11" i="568"/>
  <c r="AQ11" i="568" s="1"/>
  <c r="D10" i="568"/>
  <c r="AG10" i="568" s="1"/>
  <c r="E8" i="568"/>
  <c r="AH8" i="568" s="1"/>
  <c r="I6" i="568"/>
  <c r="AL6" i="568" s="1"/>
  <c r="H4" i="568"/>
  <c r="AK4" i="568" s="1"/>
  <c r="D28" i="568"/>
  <c r="AG28" i="568" s="1"/>
  <c r="C26" i="568"/>
  <c r="AF26" i="568" s="1"/>
  <c r="N23" i="568"/>
  <c r="AQ23" i="568" s="1"/>
  <c r="N20" i="568"/>
  <c r="AQ20" i="568" s="1"/>
  <c r="E18" i="568"/>
  <c r="AH18" i="568" s="1"/>
  <c r="I17" i="568"/>
  <c r="AL17" i="568" s="1"/>
  <c r="E15" i="568"/>
  <c r="AH15" i="568" s="1"/>
  <c r="H13" i="568"/>
  <c r="AK13" i="568" s="1"/>
  <c r="G11" i="568"/>
  <c r="AJ11" i="568" s="1"/>
  <c r="K9" i="568"/>
  <c r="AN9" i="568" s="1"/>
  <c r="M7" i="568"/>
  <c r="AP7" i="568" s="1"/>
  <c r="D6" i="568"/>
  <c r="AG6" i="568" s="1"/>
  <c r="K5" i="568"/>
  <c r="AN5" i="568" s="1"/>
  <c r="O6" i="568"/>
  <c r="AR6" i="568" s="1"/>
  <c r="K12" i="568"/>
  <c r="AN12" i="568" s="1"/>
  <c r="O21" i="568"/>
  <c r="AR21" i="568" s="1"/>
  <c r="O23" i="568"/>
  <c r="AR23" i="568" s="1"/>
  <c r="L25" i="568"/>
  <c r="AO25" i="568" s="1"/>
  <c r="O26" i="568"/>
  <c r="AR26" i="568" s="1"/>
  <c r="O27" i="568"/>
  <c r="AR27" i="568" s="1"/>
  <c r="T6" i="664"/>
  <c r="V8" i="664"/>
  <c r="T26" i="664"/>
  <c r="T29" i="664"/>
  <c r="R30" i="660"/>
  <c r="BA30" i="660" s="1"/>
  <c r="N30" i="660"/>
  <c r="AW30" i="660" s="1"/>
  <c r="J30" i="660"/>
  <c r="AS30" i="660" s="1"/>
  <c r="F30" i="660"/>
  <c r="AO30" i="660" s="1"/>
  <c r="R29" i="660"/>
  <c r="BA29" i="660" s="1"/>
  <c r="N29" i="660"/>
  <c r="AW29" i="660" s="1"/>
  <c r="J29" i="660"/>
  <c r="AS29" i="660" s="1"/>
  <c r="F29" i="660"/>
  <c r="AO29" i="660" s="1"/>
  <c r="R28" i="660"/>
  <c r="BA28" i="660" s="1"/>
  <c r="N28" i="660"/>
  <c r="AW28" i="660" s="1"/>
  <c r="J28" i="660"/>
  <c r="AS28" i="660" s="1"/>
  <c r="F28" i="660"/>
  <c r="AO28" i="660" s="1"/>
  <c r="R27" i="660"/>
  <c r="BA27" i="660" s="1"/>
  <c r="N27" i="660"/>
  <c r="AW27" i="660" s="1"/>
  <c r="J27" i="660"/>
  <c r="AS27" i="660" s="1"/>
  <c r="F27" i="660"/>
  <c r="AO27" i="660" s="1"/>
  <c r="R26" i="660"/>
  <c r="BA26" i="660" s="1"/>
  <c r="N26" i="660"/>
  <c r="AW26" i="660" s="1"/>
  <c r="J26" i="660"/>
  <c r="AS26" i="660" s="1"/>
  <c r="F26" i="660"/>
  <c r="AO26" i="660" s="1"/>
  <c r="R25" i="660"/>
  <c r="BA25" i="660" s="1"/>
  <c r="N25" i="660"/>
  <c r="AW25" i="660" s="1"/>
  <c r="J25" i="660"/>
  <c r="AS25" i="660" s="1"/>
  <c r="F25" i="660"/>
  <c r="AO25" i="660" s="1"/>
  <c r="R24" i="660"/>
  <c r="BA24" i="660" s="1"/>
  <c r="N24" i="660"/>
  <c r="AW24" i="660" s="1"/>
  <c r="J24" i="660"/>
  <c r="AS24" i="660" s="1"/>
  <c r="F24" i="660"/>
  <c r="AO24" i="660" s="1"/>
  <c r="R22" i="660"/>
  <c r="BA22" i="660" s="1"/>
  <c r="N22" i="660"/>
  <c r="AW22" i="660" s="1"/>
  <c r="J22" i="660"/>
  <c r="AS22" i="660" s="1"/>
  <c r="F22" i="660"/>
  <c r="AO22" i="660" s="1"/>
  <c r="R21" i="660"/>
  <c r="BA21" i="660" s="1"/>
  <c r="N21" i="660"/>
  <c r="AW21" i="660" s="1"/>
  <c r="J21" i="660"/>
  <c r="AS21" i="660" s="1"/>
  <c r="F21" i="660"/>
  <c r="AO21" i="660" s="1"/>
  <c r="R20" i="660"/>
  <c r="BA20" i="660" s="1"/>
  <c r="N20" i="660"/>
  <c r="AW20" i="660" s="1"/>
  <c r="J20" i="660"/>
  <c r="AS20" i="660" s="1"/>
  <c r="F20" i="660"/>
  <c r="AO20" i="660" s="1"/>
  <c r="J19" i="660"/>
  <c r="AS19" i="660" s="1"/>
  <c r="F19" i="660"/>
  <c r="AO19" i="660" s="1"/>
  <c r="J18" i="660"/>
  <c r="AS18" i="660" s="1"/>
  <c r="F18" i="660"/>
  <c r="AO18" i="660" s="1"/>
  <c r="J17" i="660"/>
  <c r="AS17" i="660" s="1"/>
  <c r="F17" i="660"/>
  <c r="AO17" i="660" s="1"/>
  <c r="R16" i="660"/>
  <c r="BA16" i="660" s="1"/>
  <c r="N16" i="660"/>
  <c r="AW16" i="660" s="1"/>
  <c r="J16" i="660"/>
  <c r="AS16" i="660" s="1"/>
  <c r="F16" i="660"/>
  <c r="AO16" i="660" s="1"/>
  <c r="R15" i="660"/>
  <c r="BA15" i="660" s="1"/>
  <c r="N15" i="660"/>
  <c r="AW15" i="660" s="1"/>
  <c r="J15" i="660"/>
  <c r="AS15" i="660" s="1"/>
  <c r="F15" i="660"/>
  <c r="AO15" i="660" s="1"/>
  <c r="R14" i="660"/>
  <c r="BA14" i="660" s="1"/>
  <c r="N14" i="660"/>
  <c r="AW14" i="660" s="1"/>
  <c r="J14" i="660"/>
  <c r="AS14" i="660" s="1"/>
  <c r="F14" i="660"/>
  <c r="AO14" i="660" s="1"/>
  <c r="R13" i="660"/>
  <c r="BA13" i="660" s="1"/>
  <c r="N13" i="660"/>
  <c r="AW13" i="660" s="1"/>
  <c r="J13" i="660"/>
  <c r="AS13" i="660" s="1"/>
  <c r="F13" i="660"/>
  <c r="AO13" i="660" s="1"/>
  <c r="R12" i="660"/>
  <c r="BA12" i="660" s="1"/>
  <c r="N12" i="660"/>
  <c r="AW12" i="660" s="1"/>
  <c r="J12" i="660"/>
  <c r="AS12" i="660" s="1"/>
  <c r="F12" i="660"/>
  <c r="AO12" i="660" s="1"/>
  <c r="R11" i="660"/>
  <c r="BA11" i="660" s="1"/>
  <c r="N11" i="660"/>
  <c r="AW11" i="660" s="1"/>
  <c r="J11" i="660"/>
  <c r="AS11" i="660" s="1"/>
  <c r="F11" i="660"/>
  <c r="AO11" i="660" s="1"/>
  <c r="R10" i="660"/>
  <c r="BA10" i="660" s="1"/>
  <c r="N10" i="660"/>
  <c r="AW10" i="660" s="1"/>
  <c r="J10" i="660"/>
  <c r="AS10" i="660" s="1"/>
  <c r="F10" i="660"/>
  <c r="AO10" i="660" s="1"/>
  <c r="R9" i="660"/>
  <c r="BA9" i="660" s="1"/>
  <c r="N9" i="660"/>
  <c r="AW9" i="660" s="1"/>
  <c r="J9" i="660"/>
  <c r="AS9" i="660" s="1"/>
  <c r="F9" i="660"/>
  <c r="AO9" i="660" s="1"/>
  <c r="R8" i="660"/>
  <c r="BA8" i="660" s="1"/>
  <c r="N8" i="660"/>
  <c r="AW8" i="660" s="1"/>
  <c r="J8" i="660"/>
  <c r="AS8" i="660" s="1"/>
  <c r="F8" i="660"/>
  <c r="AO8" i="660" s="1"/>
  <c r="R7" i="660"/>
  <c r="BA7" i="660" s="1"/>
  <c r="N7" i="660"/>
  <c r="AW7" i="660" s="1"/>
  <c r="J7" i="660"/>
  <c r="AS7" i="660" s="1"/>
  <c r="F7" i="660"/>
  <c r="AO7" i="660" s="1"/>
  <c r="R6" i="660"/>
  <c r="BA6" i="660" s="1"/>
  <c r="N6" i="660"/>
  <c r="AW6" i="660" s="1"/>
  <c r="J6" i="660"/>
  <c r="AS6" i="660" s="1"/>
  <c r="F6" i="660"/>
  <c r="AO6" i="660" s="1"/>
  <c r="R5" i="660"/>
  <c r="BA5" i="660" s="1"/>
  <c r="N5" i="660"/>
  <c r="AW5" i="660" s="1"/>
  <c r="J5" i="660"/>
  <c r="AS5" i="660" s="1"/>
  <c r="F5" i="660"/>
  <c r="AO5" i="660" s="1"/>
  <c r="Q30" i="660"/>
  <c r="AZ30" i="660" s="1"/>
  <c r="M30" i="660"/>
  <c r="AV30" i="660" s="1"/>
  <c r="I30" i="660"/>
  <c r="AR30" i="660" s="1"/>
  <c r="E30" i="660"/>
  <c r="AN30" i="660" s="1"/>
  <c r="Q29" i="660"/>
  <c r="AZ29" i="660" s="1"/>
  <c r="M29" i="660"/>
  <c r="AV29" i="660" s="1"/>
  <c r="I29" i="660"/>
  <c r="AR29" i="660" s="1"/>
  <c r="E29" i="660"/>
  <c r="AN29" i="660" s="1"/>
  <c r="Q28" i="660"/>
  <c r="AZ28" i="660" s="1"/>
  <c r="M28" i="660"/>
  <c r="AV28" i="660" s="1"/>
  <c r="I28" i="660"/>
  <c r="AR28" i="660" s="1"/>
  <c r="E28" i="660"/>
  <c r="AN28" i="660" s="1"/>
  <c r="Q27" i="660"/>
  <c r="AZ27" i="660" s="1"/>
  <c r="M27" i="660"/>
  <c r="AV27" i="660" s="1"/>
  <c r="I27" i="660"/>
  <c r="AR27" i="660" s="1"/>
  <c r="E27" i="660"/>
  <c r="AN27" i="660" s="1"/>
  <c r="Q26" i="660"/>
  <c r="AZ26" i="660" s="1"/>
  <c r="M26" i="660"/>
  <c r="AV26" i="660" s="1"/>
  <c r="I26" i="660"/>
  <c r="AR26" i="660" s="1"/>
  <c r="E26" i="660"/>
  <c r="AN26" i="660" s="1"/>
  <c r="Q25" i="660"/>
  <c r="AZ25" i="660" s="1"/>
  <c r="M25" i="660"/>
  <c r="AV25" i="660" s="1"/>
  <c r="I25" i="660"/>
  <c r="AR25" i="660" s="1"/>
  <c r="E25" i="660"/>
  <c r="AN25" i="660" s="1"/>
  <c r="Q24" i="660"/>
  <c r="AZ24" i="660" s="1"/>
  <c r="M24" i="660"/>
  <c r="AV24" i="660" s="1"/>
  <c r="I24" i="660"/>
  <c r="AR24" i="660" s="1"/>
  <c r="E24" i="660"/>
  <c r="AN24" i="660" s="1"/>
  <c r="Q22" i="660"/>
  <c r="AZ22" i="660" s="1"/>
  <c r="M22" i="660"/>
  <c r="AV22" i="660" s="1"/>
  <c r="I22" i="660"/>
  <c r="AR22" i="660" s="1"/>
  <c r="E22" i="660"/>
  <c r="AN22" i="660" s="1"/>
  <c r="Q21" i="660"/>
  <c r="AZ21" i="660" s="1"/>
  <c r="M21" i="660"/>
  <c r="AV21" i="660" s="1"/>
  <c r="I21" i="660"/>
  <c r="AR21" i="660" s="1"/>
  <c r="E21" i="660"/>
  <c r="AN21" i="660" s="1"/>
  <c r="Q20" i="660"/>
  <c r="AZ20" i="660" s="1"/>
  <c r="M20" i="660"/>
  <c r="AV20" i="660" s="1"/>
  <c r="I20" i="660"/>
  <c r="AR20" i="660" s="1"/>
  <c r="E20" i="660"/>
  <c r="AN20" i="660" s="1"/>
  <c r="I19" i="660"/>
  <c r="AR19" i="660" s="1"/>
  <c r="E19" i="660"/>
  <c r="AN19" i="660" s="1"/>
  <c r="I18" i="660"/>
  <c r="AR18" i="660" s="1"/>
  <c r="E18" i="660"/>
  <c r="AN18" i="660" s="1"/>
  <c r="I17" i="660"/>
  <c r="AR17" i="660" s="1"/>
  <c r="E17" i="660"/>
  <c r="AN17" i="660" s="1"/>
  <c r="Q16" i="660"/>
  <c r="AZ16" i="660" s="1"/>
  <c r="M16" i="660"/>
  <c r="AV16" i="660" s="1"/>
  <c r="I16" i="660"/>
  <c r="AR16" i="660" s="1"/>
  <c r="E16" i="660"/>
  <c r="AN16" i="660" s="1"/>
  <c r="Q15" i="660"/>
  <c r="AZ15" i="660" s="1"/>
  <c r="M15" i="660"/>
  <c r="AV15" i="660" s="1"/>
  <c r="I15" i="660"/>
  <c r="AR15" i="660" s="1"/>
  <c r="E15" i="660"/>
  <c r="AN15" i="660" s="1"/>
  <c r="Q14" i="660"/>
  <c r="AZ14" i="660" s="1"/>
  <c r="M14" i="660"/>
  <c r="AV14" i="660" s="1"/>
  <c r="I14" i="660"/>
  <c r="AR14" i="660" s="1"/>
  <c r="E14" i="660"/>
  <c r="AN14" i="660" s="1"/>
  <c r="Q13" i="660"/>
  <c r="AZ13" i="660" s="1"/>
  <c r="M13" i="660"/>
  <c r="AV13" i="660" s="1"/>
  <c r="I13" i="660"/>
  <c r="AR13" i="660" s="1"/>
  <c r="E13" i="660"/>
  <c r="AN13" i="660" s="1"/>
  <c r="Q12" i="660"/>
  <c r="AZ12" i="660" s="1"/>
  <c r="M12" i="660"/>
  <c r="AV12" i="660" s="1"/>
  <c r="I12" i="660"/>
  <c r="AR12" i="660" s="1"/>
  <c r="E12" i="660"/>
  <c r="AN12" i="660" s="1"/>
  <c r="Q11" i="660"/>
  <c r="AZ11" i="660" s="1"/>
  <c r="M11" i="660"/>
  <c r="AV11" i="660" s="1"/>
  <c r="I11" i="660"/>
  <c r="AR11" i="660" s="1"/>
  <c r="E11" i="660"/>
  <c r="AN11" i="660" s="1"/>
  <c r="Q10" i="660"/>
  <c r="AZ10" i="660" s="1"/>
  <c r="M10" i="660"/>
  <c r="AV10" i="660" s="1"/>
  <c r="I10" i="660"/>
  <c r="AR10" i="660" s="1"/>
  <c r="E10" i="660"/>
  <c r="AN10" i="660" s="1"/>
  <c r="Q9" i="660"/>
  <c r="AZ9" i="660" s="1"/>
  <c r="M9" i="660"/>
  <c r="AV9" i="660" s="1"/>
  <c r="I9" i="660"/>
  <c r="AR9" i="660" s="1"/>
  <c r="E9" i="660"/>
  <c r="AN9" i="660" s="1"/>
  <c r="Q8" i="660"/>
  <c r="AZ8" i="660" s="1"/>
  <c r="M8" i="660"/>
  <c r="AV8" i="660" s="1"/>
  <c r="I8" i="660"/>
  <c r="AR8" i="660" s="1"/>
  <c r="E8" i="660"/>
  <c r="AN8" i="660" s="1"/>
  <c r="Q7" i="660"/>
  <c r="AZ7" i="660" s="1"/>
  <c r="M7" i="660"/>
  <c r="AV7" i="660" s="1"/>
  <c r="I7" i="660"/>
  <c r="AR7" i="660" s="1"/>
  <c r="E7" i="660"/>
  <c r="AN7" i="660" s="1"/>
  <c r="Q6" i="660"/>
  <c r="AZ6" i="660" s="1"/>
  <c r="M6" i="660"/>
  <c r="AV6" i="660" s="1"/>
  <c r="I6" i="660"/>
  <c r="AR6" i="660" s="1"/>
  <c r="E6" i="660"/>
  <c r="AN6" i="660" s="1"/>
  <c r="Q5" i="660"/>
  <c r="AZ5" i="660" s="1"/>
  <c r="M5" i="660"/>
  <c r="AV5" i="660" s="1"/>
  <c r="I5" i="660"/>
  <c r="AR5" i="660" s="1"/>
  <c r="E5" i="660"/>
  <c r="AN5" i="660" s="1"/>
  <c r="P30" i="660"/>
  <c r="AY30" i="660" s="1"/>
  <c r="L30" i="660"/>
  <c r="AU30" i="660" s="1"/>
  <c r="H30" i="660"/>
  <c r="AQ30" i="660" s="1"/>
  <c r="D30" i="660"/>
  <c r="AM30" i="660" s="1"/>
  <c r="P29" i="660"/>
  <c r="AY29" i="660" s="1"/>
  <c r="L29" i="660"/>
  <c r="AU29" i="660" s="1"/>
  <c r="H29" i="660"/>
  <c r="AQ29" i="660" s="1"/>
  <c r="D29" i="660"/>
  <c r="AM29" i="660" s="1"/>
  <c r="P28" i="660"/>
  <c r="AY28" i="660" s="1"/>
  <c r="L28" i="660"/>
  <c r="AU28" i="660" s="1"/>
  <c r="H28" i="660"/>
  <c r="AQ28" i="660" s="1"/>
  <c r="D28" i="660"/>
  <c r="AM28" i="660" s="1"/>
  <c r="P27" i="660"/>
  <c r="AY27" i="660" s="1"/>
  <c r="L27" i="660"/>
  <c r="AU27" i="660" s="1"/>
  <c r="H27" i="660"/>
  <c r="AQ27" i="660" s="1"/>
  <c r="D27" i="660"/>
  <c r="AM27" i="660" s="1"/>
  <c r="P26" i="660"/>
  <c r="AY26" i="660" s="1"/>
  <c r="L26" i="660"/>
  <c r="AU26" i="660" s="1"/>
  <c r="H26" i="660"/>
  <c r="AQ26" i="660" s="1"/>
  <c r="D26" i="660"/>
  <c r="AM26" i="660" s="1"/>
  <c r="P25" i="660"/>
  <c r="AY25" i="660" s="1"/>
  <c r="L25" i="660"/>
  <c r="AU25" i="660" s="1"/>
  <c r="H25" i="660"/>
  <c r="AQ25" i="660" s="1"/>
  <c r="D25" i="660"/>
  <c r="AM25" i="660" s="1"/>
  <c r="P24" i="660"/>
  <c r="AY24" i="660" s="1"/>
  <c r="L24" i="660"/>
  <c r="AU24" i="660" s="1"/>
  <c r="H24" i="660"/>
  <c r="AQ24" i="660" s="1"/>
  <c r="D24" i="660"/>
  <c r="AM24" i="660" s="1"/>
  <c r="P22" i="660"/>
  <c r="AY22" i="660" s="1"/>
  <c r="L22" i="660"/>
  <c r="AU22" i="660" s="1"/>
  <c r="H22" i="660"/>
  <c r="AQ22" i="660" s="1"/>
  <c r="D22" i="660"/>
  <c r="AM22" i="660" s="1"/>
  <c r="P21" i="660"/>
  <c r="AY21" i="660" s="1"/>
  <c r="L21" i="660"/>
  <c r="AU21" i="660" s="1"/>
  <c r="H21" i="660"/>
  <c r="AQ21" i="660" s="1"/>
  <c r="D21" i="660"/>
  <c r="AM21" i="660" s="1"/>
  <c r="P20" i="660"/>
  <c r="AY20" i="660" s="1"/>
  <c r="L20" i="660"/>
  <c r="AU20" i="660" s="1"/>
  <c r="H20" i="660"/>
  <c r="AQ20" i="660" s="1"/>
  <c r="D20" i="660"/>
  <c r="AM20" i="660" s="1"/>
  <c r="P19" i="660"/>
  <c r="AY19" i="660" s="1"/>
  <c r="H19" i="660"/>
  <c r="AQ19" i="660" s="1"/>
  <c r="D19" i="660"/>
  <c r="AM19" i="660" s="1"/>
  <c r="P18" i="660"/>
  <c r="AY18" i="660" s="1"/>
  <c r="H18" i="660"/>
  <c r="AQ18" i="660" s="1"/>
  <c r="D18" i="660"/>
  <c r="AM18" i="660" s="1"/>
  <c r="P17" i="660"/>
  <c r="AY17" i="660" s="1"/>
  <c r="H17" i="660"/>
  <c r="AQ17" i="660" s="1"/>
  <c r="D17" i="660"/>
  <c r="AM17" i="660" s="1"/>
  <c r="P16" i="660"/>
  <c r="AY16" i="660" s="1"/>
  <c r="L16" i="660"/>
  <c r="AU16" i="660" s="1"/>
  <c r="H16" i="660"/>
  <c r="AQ16" i="660" s="1"/>
  <c r="D16" i="660"/>
  <c r="AM16" i="660" s="1"/>
  <c r="P15" i="660"/>
  <c r="AY15" i="660" s="1"/>
  <c r="L15" i="660"/>
  <c r="AU15" i="660" s="1"/>
  <c r="H15" i="660"/>
  <c r="AQ15" i="660" s="1"/>
  <c r="D15" i="660"/>
  <c r="AM15" i="660" s="1"/>
  <c r="P14" i="660"/>
  <c r="AY14" i="660" s="1"/>
  <c r="L14" i="660"/>
  <c r="AU14" i="660" s="1"/>
  <c r="H14" i="660"/>
  <c r="AQ14" i="660" s="1"/>
  <c r="D14" i="660"/>
  <c r="AM14" i="660" s="1"/>
  <c r="P13" i="660"/>
  <c r="AY13" i="660" s="1"/>
  <c r="L13" i="660"/>
  <c r="AU13" i="660" s="1"/>
  <c r="H13" i="660"/>
  <c r="AQ13" i="660" s="1"/>
  <c r="D13" i="660"/>
  <c r="AM13" i="660" s="1"/>
  <c r="P12" i="660"/>
  <c r="AY12" i="660" s="1"/>
  <c r="L12" i="660"/>
  <c r="AU12" i="660" s="1"/>
  <c r="H12" i="660"/>
  <c r="AQ12" i="660" s="1"/>
  <c r="D12" i="660"/>
  <c r="AM12" i="660" s="1"/>
  <c r="P11" i="660"/>
  <c r="AY11" i="660" s="1"/>
  <c r="L11" i="660"/>
  <c r="AU11" i="660" s="1"/>
  <c r="H11" i="660"/>
  <c r="AQ11" i="660" s="1"/>
  <c r="D11" i="660"/>
  <c r="AM11" i="660" s="1"/>
  <c r="P10" i="660"/>
  <c r="AY10" i="660" s="1"/>
  <c r="L10" i="660"/>
  <c r="AU10" i="660" s="1"/>
  <c r="H10" i="660"/>
  <c r="AQ10" i="660" s="1"/>
  <c r="D10" i="660"/>
  <c r="AM10" i="660" s="1"/>
  <c r="P9" i="660"/>
  <c r="AY9" i="660" s="1"/>
  <c r="L9" i="660"/>
  <c r="AU9" i="660" s="1"/>
  <c r="H9" i="660"/>
  <c r="AQ9" i="660" s="1"/>
  <c r="D9" i="660"/>
  <c r="AM9" i="660" s="1"/>
  <c r="P8" i="660"/>
  <c r="AY8" i="660" s="1"/>
  <c r="L8" i="660"/>
  <c r="AU8" i="660" s="1"/>
  <c r="H8" i="660"/>
  <c r="AQ8" i="660" s="1"/>
  <c r="D8" i="660"/>
  <c r="AM8" i="660" s="1"/>
  <c r="P7" i="660"/>
  <c r="AY7" i="660" s="1"/>
  <c r="L7" i="660"/>
  <c r="AU7" i="660" s="1"/>
  <c r="H7" i="660"/>
  <c r="AQ7" i="660" s="1"/>
  <c r="D7" i="660"/>
  <c r="AM7" i="660" s="1"/>
  <c r="P6" i="660"/>
  <c r="AY6" i="660" s="1"/>
  <c r="L6" i="660"/>
  <c r="AU6" i="660" s="1"/>
  <c r="H6" i="660"/>
  <c r="AQ6" i="660" s="1"/>
  <c r="D6" i="660"/>
  <c r="AM6" i="660" s="1"/>
  <c r="P5" i="660"/>
  <c r="AY5" i="660" s="1"/>
  <c r="L5" i="660"/>
  <c r="AU5" i="660" s="1"/>
  <c r="H5" i="660"/>
  <c r="AQ5" i="660" s="1"/>
  <c r="D5" i="660"/>
  <c r="AM5" i="660" s="1"/>
  <c r="O30" i="660"/>
  <c r="AX30" i="660" s="1"/>
  <c r="O29" i="660"/>
  <c r="AX29" i="660" s="1"/>
  <c r="O28" i="660"/>
  <c r="AX28" i="660" s="1"/>
  <c r="O27" i="660"/>
  <c r="AX27" i="660" s="1"/>
  <c r="O26" i="660"/>
  <c r="AX26" i="660" s="1"/>
  <c r="O25" i="660"/>
  <c r="AX25" i="660" s="1"/>
  <c r="O24" i="660"/>
  <c r="AX24" i="660" s="1"/>
  <c r="O22" i="660"/>
  <c r="AX22" i="660" s="1"/>
  <c r="O21" i="660"/>
  <c r="AX21" i="660" s="1"/>
  <c r="O20" i="660"/>
  <c r="AX20" i="660" s="1"/>
  <c r="C19" i="660"/>
  <c r="AL19" i="660" s="1"/>
  <c r="G18" i="660"/>
  <c r="AP18" i="660" s="1"/>
  <c r="O17" i="660"/>
  <c r="AX17" i="660" s="1"/>
  <c r="K16" i="660"/>
  <c r="AT16" i="660" s="1"/>
  <c r="K15" i="660"/>
  <c r="AT15" i="660" s="1"/>
  <c r="K14" i="660"/>
  <c r="AT14" i="660" s="1"/>
  <c r="K13" i="660"/>
  <c r="AT13" i="660" s="1"/>
  <c r="K12" i="660"/>
  <c r="AT12" i="660" s="1"/>
  <c r="K11" i="660"/>
  <c r="AT11" i="660" s="1"/>
  <c r="K10" i="660"/>
  <c r="AT10" i="660" s="1"/>
  <c r="K9" i="660"/>
  <c r="AT9" i="660" s="1"/>
  <c r="K8" i="660"/>
  <c r="AT8" i="660" s="1"/>
  <c r="K7" i="660"/>
  <c r="AT7" i="660" s="1"/>
  <c r="K6" i="660"/>
  <c r="AT6" i="660" s="1"/>
  <c r="K5" i="660"/>
  <c r="AT5" i="660" s="1"/>
  <c r="K30" i="660"/>
  <c r="AT30" i="660" s="1"/>
  <c r="K29" i="660"/>
  <c r="AT29" i="660" s="1"/>
  <c r="K28" i="660"/>
  <c r="AT28" i="660" s="1"/>
  <c r="K27" i="660"/>
  <c r="AT27" i="660" s="1"/>
  <c r="K26" i="660"/>
  <c r="AT26" i="660" s="1"/>
  <c r="K25" i="660"/>
  <c r="AT25" i="660" s="1"/>
  <c r="K24" i="660"/>
  <c r="AT24" i="660" s="1"/>
  <c r="K22" i="660"/>
  <c r="AT22" i="660" s="1"/>
  <c r="K21" i="660"/>
  <c r="AT21" i="660" s="1"/>
  <c r="K20" i="660"/>
  <c r="AT20" i="660" s="1"/>
  <c r="C18" i="660"/>
  <c r="AL18" i="660" s="1"/>
  <c r="G17" i="660"/>
  <c r="AP17" i="660" s="1"/>
  <c r="G16" i="660"/>
  <c r="AP16" i="660" s="1"/>
  <c r="G15" i="660"/>
  <c r="AP15" i="660" s="1"/>
  <c r="G14" i="660"/>
  <c r="AP14" i="660" s="1"/>
  <c r="G13" i="660"/>
  <c r="AP13" i="660" s="1"/>
  <c r="G12" i="660"/>
  <c r="AP12" i="660" s="1"/>
  <c r="G11" i="660"/>
  <c r="AP11" i="660" s="1"/>
  <c r="G10" i="660"/>
  <c r="AP10" i="660" s="1"/>
  <c r="G9" i="660"/>
  <c r="AP9" i="660" s="1"/>
  <c r="G8" i="660"/>
  <c r="AP8" i="660" s="1"/>
  <c r="G7" i="660"/>
  <c r="AP7" i="660" s="1"/>
  <c r="G6" i="660"/>
  <c r="AP6" i="660" s="1"/>
  <c r="G5" i="660"/>
  <c r="AP5" i="660" s="1"/>
  <c r="C29" i="660"/>
  <c r="AL29" i="660" s="1"/>
  <c r="C27" i="660"/>
  <c r="AL27" i="660" s="1"/>
  <c r="C25" i="660"/>
  <c r="AL25" i="660" s="1"/>
  <c r="C22" i="660"/>
  <c r="AL22" i="660" s="1"/>
  <c r="C20" i="660"/>
  <c r="AL20" i="660" s="1"/>
  <c r="G19" i="660"/>
  <c r="AP19" i="660" s="1"/>
  <c r="C16" i="660"/>
  <c r="AL16" i="660" s="1"/>
  <c r="C14" i="660"/>
  <c r="AL14" i="660" s="1"/>
  <c r="C12" i="660"/>
  <c r="AL12" i="660" s="1"/>
  <c r="C10" i="660"/>
  <c r="AL10" i="660" s="1"/>
  <c r="C8" i="660"/>
  <c r="AL8" i="660" s="1"/>
  <c r="C6" i="660"/>
  <c r="AL6" i="660" s="1"/>
  <c r="G30" i="660"/>
  <c r="AP30" i="660" s="1"/>
  <c r="G28" i="660"/>
  <c r="AP28" i="660" s="1"/>
  <c r="G26" i="660"/>
  <c r="AP26" i="660" s="1"/>
  <c r="G24" i="660"/>
  <c r="AP24" i="660" s="1"/>
  <c r="G21" i="660"/>
  <c r="AP21" i="660" s="1"/>
  <c r="O15" i="660"/>
  <c r="AX15" i="660" s="1"/>
  <c r="O13" i="660"/>
  <c r="AX13" i="660" s="1"/>
  <c r="O11" i="660"/>
  <c r="AX11" i="660" s="1"/>
  <c r="O9" i="660"/>
  <c r="AX9" i="660" s="1"/>
  <c r="O7" i="660"/>
  <c r="AX7" i="660" s="1"/>
  <c r="O5" i="660"/>
  <c r="AX5" i="660" s="1"/>
  <c r="C30" i="660"/>
  <c r="AL30" i="660" s="1"/>
  <c r="C28" i="660"/>
  <c r="AL28" i="660" s="1"/>
  <c r="C26" i="660"/>
  <c r="AL26" i="660" s="1"/>
  <c r="C24" i="660"/>
  <c r="AL24" i="660" s="1"/>
  <c r="C21" i="660"/>
  <c r="AL21" i="660" s="1"/>
  <c r="C17" i="660"/>
  <c r="AL17" i="660" s="1"/>
  <c r="C15" i="660"/>
  <c r="AL15" i="660" s="1"/>
  <c r="C13" i="660"/>
  <c r="AL13" i="660" s="1"/>
  <c r="C11" i="660"/>
  <c r="AL11" i="660" s="1"/>
  <c r="C9" i="660"/>
  <c r="AL9" i="660" s="1"/>
  <c r="C7" i="660"/>
  <c r="AL7" i="660" s="1"/>
  <c r="C5" i="660"/>
  <c r="AL5" i="660" s="1"/>
  <c r="G25" i="660"/>
  <c r="AP25" i="660" s="1"/>
  <c r="O18" i="660"/>
  <c r="AX18" i="660" s="1"/>
  <c r="O14" i="660"/>
  <c r="AX14" i="660" s="1"/>
  <c r="O6" i="660"/>
  <c r="AX6" i="660" s="1"/>
  <c r="G22" i="660"/>
  <c r="AP22" i="660" s="1"/>
  <c r="O19" i="660"/>
  <c r="AX19" i="660" s="1"/>
  <c r="O12" i="660"/>
  <c r="AX12" i="660" s="1"/>
  <c r="G29" i="660"/>
  <c r="AP29" i="660" s="1"/>
  <c r="G20" i="660"/>
  <c r="AP20" i="660" s="1"/>
  <c r="O10" i="660"/>
  <c r="AX10" i="660" s="1"/>
  <c r="G27" i="660"/>
  <c r="AP27" i="660" s="1"/>
  <c r="O16" i="660"/>
  <c r="AX16" i="660" s="1"/>
  <c r="O8" i="660"/>
  <c r="AX8" i="660" s="1"/>
  <c r="R30" i="661"/>
  <c r="BA30" i="661" s="1"/>
  <c r="N30" i="661"/>
  <c r="AW30" i="661" s="1"/>
  <c r="J30" i="661"/>
  <c r="AS30" i="661" s="1"/>
  <c r="F30" i="661"/>
  <c r="AO30" i="661" s="1"/>
  <c r="R29" i="661"/>
  <c r="BA29" i="661" s="1"/>
  <c r="N29" i="661"/>
  <c r="AW29" i="661" s="1"/>
  <c r="J29" i="661"/>
  <c r="AS29" i="661" s="1"/>
  <c r="F29" i="661"/>
  <c r="AO29" i="661" s="1"/>
  <c r="R28" i="661"/>
  <c r="BA28" i="661" s="1"/>
  <c r="N28" i="661"/>
  <c r="AW28" i="661" s="1"/>
  <c r="J28" i="661"/>
  <c r="AS28" i="661" s="1"/>
  <c r="F28" i="661"/>
  <c r="AO28" i="661" s="1"/>
  <c r="R27" i="661"/>
  <c r="BA27" i="661" s="1"/>
  <c r="N27" i="661"/>
  <c r="AW27" i="661" s="1"/>
  <c r="J27" i="661"/>
  <c r="AS27" i="661" s="1"/>
  <c r="F27" i="661"/>
  <c r="AO27" i="661" s="1"/>
  <c r="R26" i="661"/>
  <c r="BA26" i="661" s="1"/>
  <c r="N26" i="661"/>
  <c r="AW26" i="661" s="1"/>
  <c r="J26" i="661"/>
  <c r="AS26" i="661" s="1"/>
  <c r="F26" i="661"/>
  <c r="AO26" i="661" s="1"/>
  <c r="R25" i="661"/>
  <c r="BA25" i="661" s="1"/>
  <c r="N25" i="661"/>
  <c r="AW25" i="661" s="1"/>
  <c r="J25" i="661"/>
  <c r="AS25" i="661" s="1"/>
  <c r="F25" i="661"/>
  <c r="AO25" i="661" s="1"/>
  <c r="R24" i="661"/>
  <c r="BA24" i="661" s="1"/>
  <c r="N24" i="661"/>
  <c r="AW24" i="661" s="1"/>
  <c r="J24" i="661"/>
  <c r="AS24" i="661" s="1"/>
  <c r="F24" i="661"/>
  <c r="AO24" i="661" s="1"/>
  <c r="R22" i="661"/>
  <c r="BA22" i="661" s="1"/>
  <c r="N22" i="661"/>
  <c r="AW22" i="661" s="1"/>
  <c r="J22" i="661"/>
  <c r="AS22" i="661" s="1"/>
  <c r="F22" i="661"/>
  <c r="AO22" i="661" s="1"/>
  <c r="R21" i="661"/>
  <c r="BA21" i="661" s="1"/>
  <c r="N21" i="661"/>
  <c r="AW21" i="661" s="1"/>
  <c r="J21" i="661"/>
  <c r="AS21" i="661" s="1"/>
  <c r="F21" i="661"/>
  <c r="AO21" i="661" s="1"/>
  <c r="R20" i="661"/>
  <c r="BA20" i="661" s="1"/>
  <c r="N20" i="661"/>
  <c r="AW20" i="661" s="1"/>
  <c r="J20" i="661"/>
  <c r="AS20" i="661" s="1"/>
  <c r="F20" i="661"/>
  <c r="AO20" i="661" s="1"/>
  <c r="J19" i="661"/>
  <c r="AS19" i="661" s="1"/>
  <c r="F19" i="661"/>
  <c r="AO19" i="661" s="1"/>
  <c r="J18" i="661"/>
  <c r="AS18" i="661" s="1"/>
  <c r="F18" i="661"/>
  <c r="AO18" i="661" s="1"/>
  <c r="J17" i="661"/>
  <c r="AS17" i="661" s="1"/>
  <c r="F17" i="661"/>
  <c r="AO17" i="661" s="1"/>
  <c r="R16" i="661"/>
  <c r="BA16" i="661" s="1"/>
  <c r="N16" i="661"/>
  <c r="AW16" i="661" s="1"/>
  <c r="J16" i="661"/>
  <c r="AS16" i="661" s="1"/>
  <c r="F16" i="661"/>
  <c r="AO16" i="661" s="1"/>
  <c r="R15" i="661"/>
  <c r="BA15" i="661" s="1"/>
  <c r="N15" i="661"/>
  <c r="AW15" i="661" s="1"/>
  <c r="J15" i="661"/>
  <c r="AS15" i="661" s="1"/>
  <c r="F15" i="661"/>
  <c r="AO15" i="661" s="1"/>
  <c r="R14" i="661"/>
  <c r="BA14" i="661" s="1"/>
  <c r="N14" i="661"/>
  <c r="AW14" i="661" s="1"/>
  <c r="J14" i="661"/>
  <c r="AS14" i="661" s="1"/>
  <c r="F14" i="661"/>
  <c r="AO14" i="661" s="1"/>
  <c r="Q30" i="661"/>
  <c r="AZ30" i="661" s="1"/>
  <c r="M30" i="661"/>
  <c r="AV30" i="661" s="1"/>
  <c r="I30" i="661"/>
  <c r="AR30" i="661" s="1"/>
  <c r="E30" i="661"/>
  <c r="AN30" i="661" s="1"/>
  <c r="Q29" i="661"/>
  <c r="AZ29" i="661" s="1"/>
  <c r="M29" i="661"/>
  <c r="AV29" i="661" s="1"/>
  <c r="I29" i="661"/>
  <c r="AR29" i="661" s="1"/>
  <c r="E29" i="661"/>
  <c r="AN29" i="661" s="1"/>
  <c r="Q28" i="661"/>
  <c r="AZ28" i="661" s="1"/>
  <c r="M28" i="661"/>
  <c r="AV28" i="661" s="1"/>
  <c r="I28" i="661"/>
  <c r="AR28" i="661" s="1"/>
  <c r="E28" i="661"/>
  <c r="AN28" i="661" s="1"/>
  <c r="Q27" i="661"/>
  <c r="AZ27" i="661" s="1"/>
  <c r="M27" i="661"/>
  <c r="AV27" i="661" s="1"/>
  <c r="I27" i="661"/>
  <c r="AR27" i="661" s="1"/>
  <c r="E27" i="661"/>
  <c r="AN27" i="661" s="1"/>
  <c r="Q26" i="661"/>
  <c r="AZ26" i="661" s="1"/>
  <c r="M26" i="661"/>
  <c r="AV26" i="661" s="1"/>
  <c r="I26" i="661"/>
  <c r="AR26" i="661" s="1"/>
  <c r="E26" i="661"/>
  <c r="AN26" i="661" s="1"/>
  <c r="Q25" i="661"/>
  <c r="AZ25" i="661" s="1"/>
  <c r="M25" i="661"/>
  <c r="AV25" i="661" s="1"/>
  <c r="I25" i="661"/>
  <c r="AR25" i="661" s="1"/>
  <c r="E25" i="661"/>
  <c r="AN25" i="661" s="1"/>
  <c r="Q24" i="661"/>
  <c r="AZ24" i="661" s="1"/>
  <c r="M24" i="661"/>
  <c r="AV24" i="661" s="1"/>
  <c r="I24" i="661"/>
  <c r="AR24" i="661" s="1"/>
  <c r="E24" i="661"/>
  <c r="AN24" i="661" s="1"/>
  <c r="Q22" i="661"/>
  <c r="AZ22" i="661" s="1"/>
  <c r="M22" i="661"/>
  <c r="AV22" i="661" s="1"/>
  <c r="I22" i="661"/>
  <c r="AR22" i="661" s="1"/>
  <c r="E22" i="661"/>
  <c r="AN22" i="661" s="1"/>
  <c r="Q21" i="661"/>
  <c r="AZ21" i="661" s="1"/>
  <c r="M21" i="661"/>
  <c r="AV21" i="661" s="1"/>
  <c r="I21" i="661"/>
  <c r="AR21" i="661" s="1"/>
  <c r="E21" i="661"/>
  <c r="AN21" i="661" s="1"/>
  <c r="Q20" i="661"/>
  <c r="AZ20" i="661" s="1"/>
  <c r="M20" i="661"/>
  <c r="AV20" i="661" s="1"/>
  <c r="I20" i="661"/>
  <c r="AR20" i="661" s="1"/>
  <c r="E20" i="661"/>
  <c r="AN20" i="661" s="1"/>
  <c r="I19" i="661"/>
  <c r="AR19" i="661" s="1"/>
  <c r="E19" i="661"/>
  <c r="AN19" i="661" s="1"/>
  <c r="I18" i="661"/>
  <c r="AR18" i="661" s="1"/>
  <c r="E18" i="661"/>
  <c r="AN18" i="661" s="1"/>
  <c r="I17" i="661"/>
  <c r="AR17" i="661" s="1"/>
  <c r="E17" i="661"/>
  <c r="AN17" i="661" s="1"/>
  <c r="Q16" i="661"/>
  <c r="AZ16" i="661" s="1"/>
  <c r="M16" i="661"/>
  <c r="AV16" i="661" s="1"/>
  <c r="I16" i="661"/>
  <c r="AR16" i="661" s="1"/>
  <c r="E16" i="661"/>
  <c r="AN16" i="661" s="1"/>
  <c r="Q15" i="661"/>
  <c r="AZ15" i="661" s="1"/>
  <c r="M15" i="661"/>
  <c r="AV15" i="661" s="1"/>
  <c r="I15" i="661"/>
  <c r="AR15" i="661" s="1"/>
  <c r="E15" i="661"/>
  <c r="AN15" i="661" s="1"/>
  <c r="Q14" i="661"/>
  <c r="AZ14" i="661" s="1"/>
  <c r="M14" i="661"/>
  <c r="AV14" i="661" s="1"/>
  <c r="I14" i="661"/>
  <c r="AR14" i="661" s="1"/>
  <c r="P30" i="661"/>
  <c r="AY30" i="661" s="1"/>
  <c r="L30" i="661"/>
  <c r="AU30" i="661" s="1"/>
  <c r="H30" i="661"/>
  <c r="AQ30" i="661" s="1"/>
  <c r="D30" i="661"/>
  <c r="AM30" i="661" s="1"/>
  <c r="P29" i="661"/>
  <c r="AY29" i="661" s="1"/>
  <c r="L29" i="661"/>
  <c r="AU29" i="661" s="1"/>
  <c r="H29" i="661"/>
  <c r="AQ29" i="661" s="1"/>
  <c r="D29" i="661"/>
  <c r="AM29" i="661" s="1"/>
  <c r="P28" i="661"/>
  <c r="AY28" i="661" s="1"/>
  <c r="L28" i="661"/>
  <c r="AU28" i="661" s="1"/>
  <c r="H28" i="661"/>
  <c r="AQ28" i="661" s="1"/>
  <c r="D28" i="661"/>
  <c r="AM28" i="661" s="1"/>
  <c r="P27" i="661"/>
  <c r="AY27" i="661" s="1"/>
  <c r="L27" i="661"/>
  <c r="AU27" i="661" s="1"/>
  <c r="H27" i="661"/>
  <c r="AQ27" i="661" s="1"/>
  <c r="D27" i="661"/>
  <c r="AM27" i="661" s="1"/>
  <c r="P26" i="661"/>
  <c r="AY26" i="661" s="1"/>
  <c r="L26" i="661"/>
  <c r="AU26" i="661" s="1"/>
  <c r="H26" i="661"/>
  <c r="AQ26" i="661" s="1"/>
  <c r="D26" i="661"/>
  <c r="AM26" i="661" s="1"/>
  <c r="P25" i="661"/>
  <c r="AY25" i="661" s="1"/>
  <c r="L25" i="661"/>
  <c r="AU25" i="661" s="1"/>
  <c r="H25" i="661"/>
  <c r="AQ25" i="661" s="1"/>
  <c r="D25" i="661"/>
  <c r="AM25" i="661" s="1"/>
  <c r="P24" i="661"/>
  <c r="AY24" i="661" s="1"/>
  <c r="L24" i="661"/>
  <c r="AU24" i="661" s="1"/>
  <c r="H24" i="661"/>
  <c r="AQ24" i="661" s="1"/>
  <c r="D24" i="661"/>
  <c r="AM24" i="661" s="1"/>
  <c r="P22" i="661"/>
  <c r="AY22" i="661" s="1"/>
  <c r="L22" i="661"/>
  <c r="AU22" i="661" s="1"/>
  <c r="H22" i="661"/>
  <c r="AQ22" i="661" s="1"/>
  <c r="D22" i="661"/>
  <c r="AM22" i="661" s="1"/>
  <c r="P21" i="661"/>
  <c r="AY21" i="661" s="1"/>
  <c r="L21" i="661"/>
  <c r="AU21" i="661" s="1"/>
  <c r="H21" i="661"/>
  <c r="AQ21" i="661" s="1"/>
  <c r="D21" i="661"/>
  <c r="AM21" i="661" s="1"/>
  <c r="P20" i="661"/>
  <c r="AY20" i="661" s="1"/>
  <c r="L20" i="661"/>
  <c r="AU20" i="661" s="1"/>
  <c r="H20" i="661"/>
  <c r="AQ20" i="661" s="1"/>
  <c r="D20" i="661"/>
  <c r="AM20" i="661" s="1"/>
  <c r="P19" i="661"/>
  <c r="AY19" i="661" s="1"/>
  <c r="H19" i="661"/>
  <c r="AQ19" i="661" s="1"/>
  <c r="D19" i="661"/>
  <c r="AM19" i="661" s="1"/>
  <c r="P18" i="661"/>
  <c r="AY18" i="661" s="1"/>
  <c r="H18" i="661"/>
  <c r="AQ18" i="661" s="1"/>
  <c r="D18" i="661"/>
  <c r="AM18" i="661" s="1"/>
  <c r="P17" i="661"/>
  <c r="AY17" i="661" s="1"/>
  <c r="H17" i="661"/>
  <c r="AQ17" i="661" s="1"/>
  <c r="D17" i="661"/>
  <c r="AM17" i="661" s="1"/>
  <c r="P16" i="661"/>
  <c r="AY16" i="661" s="1"/>
  <c r="L16" i="661"/>
  <c r="AU16" i="661" s="1"/>
  <c r="H16" i="661"/>
  <c r="AQ16" i="661" s="1"/>
  <c r="D16" i="661"/>
  <c r="AM16" i="661" s="1"/>
  <c r="P15" i="661"/>
  <c r="AY15" i="661" s="1"/>
  <c r="G30" i="661"/>
  <c r="AP30" i="661" s="1"/>
  <c r="G29" i="661"/>
  <c r="AP29" i="661" s="1"/>
  <c r="G28" i="661"/>
  <c r="AP28" i="661" s="1"/>
  <c r="G27" i="661"/>
  <c r="AP27" i="661" s="1"/>
  <c r="G26" i="661"/>
  <c r="AP26" i="661" s="1"/>
  <c r="G25" i="661"/>
  <c r="AP25" i="661" s="1"/>
  <c r="G24" i="661"/>
  <c r="AP24" i="661" s="1"/>
  <c r="G22" i="661"/>
  <c r="AP22" i="661" s="1"/>
  <c r="G21" i="661"/>
  <c r="AP21" i="661" s="1"/>
  <c r="G20" i="661"/>
  <c r="AP20" i="661" s="1"/>
  <c r="O19" i="661"/>
  <c r="AX19" i="661" s="1"/>
  <c r="C17" i="661"/>
  <c r="AL17" i="661" s="1"/>
  <c r="C16" i="661"/>
  <c r="AL16" i="661" s="1"/>
  <c r="H15" i="661"/>
  <c r="AQ15" i="661" s="1"/>
  <c r="P14" i="661"/>
  <c r="AY14" i="661" s="1"/>
  <c r="H14" i="661"/>
  <c r="AQ14" i="661" s="1"/>
  <c r="C14" i="661"/>
  <c r="AL14" i="661" s="1"/>
  <c r="O13" i="661"/>
  <c r="AX13" i="661" s="1"/>
  <c r="K13" i="661"/>
  <c r="AT13" i="661" s="1"/>
  <c r="G13" i="661"/>
  <c r="AP13" i="661" s="1"/>
  <c r="C13" i="661"/>
  <c r="AL13" i="661" s="1"/>
  <c r="O12" i="661"/>
  <c r="AX12" i="661" s="1"/>
  <c r="K12" i="661"/>
  <c r="AT12" i="661" s="1"/>
  <c r="G12" i="661"/>
  <c r="AP12" i="661" s="1"/>
  <c r="C12" i="661"/>
  <c r="AL12" i="661" s="1"/>
  <c r="O11" i="661"/>
  <c r="AX11" i="661" s="1"/>
  <c r="K11" i="661"/>
  <c r="AT11" i="661" s="1"/>
  <c r="G11" i="661"/>
  <c r="AP11" i="661" s="1"/>
  <c r="C11" i="661"/>
  <c r="AL11" i="661" s="1"/>
  <c r="O10" i="661"/>
  <c r="AX10" i="661" s="1"/>
  <c r="K10" i="661"/>
  <c r="AT10" i="661" s="1"/>
  <c r="G10" i="661"/>
  <c r="AP10" i="661" s="1"/>
  <c r="C10" i="661"/>
  <c r="AL10" i="661" s="1"/>
  <c r="O9" i="661"/>
  <c r="AX9" i="661" s="1"/>
  <c r="K9" i="661"/>
  <c r="AT9" i="661" s="1"/>
  <c r="G9" i="661"/>
  <c r="AP9" i="661" s="1"/>
  <c r="C9" i="661"/>
  <c r="AL9" i="661" s="1"/>
  <c r="O8" i="661"/>
  <c r="AX8" i="661" s="1"/>
  <c r="K8" i="661"/>
  <c r="AT8" i="661" s="1"/>
  <c r="G8" i="661"/>
  <c r="AP8" i="661" s="1"/>
  <c r="C8" i="661"/>
  <c r="AL8" i="661" s="1"/>
  <c r="O7" i="661"/>
  <c r="AX7" i="661" s="1"/>
  <c r="K7" i="661"/>
  <c r="AT7" i="661" s="1"/>
  <c r="G7" i="661"/>
  <c r="AP7" i="661" s="1"/>
  <c r="C7" i="661"/>
  <c r="AL7" i="661" s="1"/>
  <c r="O6" i="661"/>
  <c r="AX6" i="661" s="1"/>
  <c r="K6" i="661"/>
  <c r="AT6" i="661" s="1"/>
  <c r="G6" i="661"/>
  <c r="AP6" i="661" s="1"/>
  <c r="C6" i="661"/>
  <c r="AL6" i="661" s="1"/>
  <c r="O5" i="661"/>
  <c r="AX5" i="661" s="1"/>
  <c r="K5" i="661"/>
  <c r="AT5" i="661" s="1"/>
  <c r="G5" i="661"/>
  <c r="AP5" i="661" s="1"/>
  <c r="C5" i="661"/>
  <c r="AL5" i="661" s="1"/>
  <c r="C30" i="661"/>
  <c r="AL30" i="661" s="1"/>
  <c r="C29" i="661"/>
  <c r="AL29" i="661" s="1"/>
  <c r="C28" i="661"/>
  <c r="AL28" i="661" s="1"/>
  <c r="C27" i="661"/>
  <c r="AL27" i="661" s="1"/>
  <c r="C26" i="661"/>
  <c r="AL26" i="661" s="1"/>
  <c r="C25" i="661"/>
  <c r="AL25" i="661" s="1"/>
  <c r="C24" i="661"/>
  <c r="AL24" i="661" s="1"/>
  <c r="C22" i="661"/>
  <c r="AL22" i="661" s="1"/>
  <c r="C21" i="661"/>
  <c r="AL21" i="661" s="1"/>
  <c r="C20" i="661"/>
  <c r="AL20" i="661" s="1"/>
  <c r="G19" i="661"/>
  <c r="AP19" i="661" s="1"/>
  <c r="O18" i="661"/>
  <c r="AX18" i="661" s="1"/>
  <c r="O16" i="661"/>
  <c r="AX16" i="661" s="1"/>
  <c r="O15" i="661"/>
  <c r="AX15" i="661" s="1"/>
  <c r="G15" i="661"/>
  <c r="AP15" i="661" s="1"/>
  <c r="O14" i="661"/>
  <c r="AX14" i="661" s="1"/>
  <c r="G14" i="661"/>
  <c r="AP14" i="661" s="1"/>
  <c r="R13" i="661"/>
  <c r="BA13" i="661" s="1"/>
  <c r="N13" i="661"/>
  <c r="AW13" i="661" s="1"/>
  <c r="J13" i="661"/>
  <c r="AS13" i="661" s="1"/>
  <c r="F13" i="661"/>
  <c r="AO13" i="661" s="1"/>
  <c r="R12" i="661"/>
  <c r="BA12" i="661" s="1"/>
  <c r="N12" i="661"/>
  <c r="AW12" i="661" s="1"/>
  <c r="J12" i="661"/>
  <c r="AS12" i="661" s="1"/>
  <c r="F12" i="661"/>
  <c r="AO12" i="661" s="1"/>
  <c r="R11" i="661"/>
  <c r="BA11" i="661" s="1"/>
  <c r="N11" i="661"/>
  <c r="AW11" i="661" s="1"/>
  <c r="J11" i="661"/>
  <c r="AS11" i="661" s="1"/>
  <c r="F11" i="661"/>
  <c r="AO11" i="661" s="1"/>
  <c r="R10" i="661"/>
  <c r="BA10" i="661" s="1"/>
  <c r="N10" i="661"/>
  <c r="AW10" i="661" s="1"/>
  <c r="J10" i="661"/>
  <c r="AS10" i="661" s="1"/>
  <c r="F10" i="661"/>
  <c r="AO10" i="661" s="1"/>
  <c r="R9" i="661"/>
  <c r="BA9" i="661" s="1"/>
  <c r="N9" i="661"/>
  <c r="AW9" i="661" s="1"/>
  <c r="J9" i="661"/>
  <c r="AS9" i="661" s="1"/>
  <c r="F9" i="661"/>
  <c r="AO9" i="661" s="1"/>
  <c r="R8" i="661"/>
  <c r="BA8" i="661" s="1"/>
  <c r="N8" i="661"/>
  <c r="AW8" i="661" s="1"/>
  <c r="J8" i="661"/>
  <c r="AS8" i="661" s="1"/>
  <c r="F8" i="661"/>
  <c r="AO8" i="661" s="1"/>
  <c r="R7" i="661"/>
  <c r="BA7" i="661" s="1"/>
  <c r="N7" i="661"/>
  <c r="AW7" i="661" s="1"/>
  <c r="J7" i="661"/>
  <c r="AS7" i="661" s="1"/>
  <c r="F7" i="661"/>
  <c r="AO7" i="661" s="1"/>
  <c r="R6" i="661"/>
  <c r="BA6" i="661" s="1"/>
  <c r="N6" i="661"/>
  <c r="AW6" i="661" s="1"/>
  <c r="J6" i="661"/>
  <c r="AS6" i="661" s="1"/>
  <c r="F6" i="661"/>
  <c r="AO6" i="661" s="1"/>
  <c r="R5" i="661"/>
  <c r="BA5" i="661" s="1"/>
  <c r="N5" i="661"/>
  <c r="AW5" i="661" s="1"/>
  <c r="J5" i="661"/>
  <c r="AS5" i="661" s="1"/>
  <c r="F5" i="661"/>
  <c r="AO5" i="661" s="1"/>
  <c r="O30" i="661"/>
  <c r="AX30" i="661" s="1"/>
  <c r="O29" i="661"/>
  <c r="AX29" i="661" s="1"/>
  <c r="O28" i="661"/>
  <c r="AX28" i="661" s="1"/>
  <c r="O27" i="661"/>
  <c r="AX27" i="661" s="1"/>
  <c r="O26" i="661"/>
  <c r="AX26" i="661" s="1"/>
  <c r="O25" i="661"/>
  <c r="AX25" i="661" s="1"/>
  <c r="O24" i="661"/>
  <c r="AX24" i="661" s="1"/>
  <c r="O22" i="661"/>
  <c r="AX22" i="661" s="1"/>
  <c r="O21" i="661"/>
  <c r="AX21" i="661" s="1"/>
  <c r="O20" i="661"/>
  <c r="AX20" i="661" s="1"/>
  <c r="C19" i="661"/>
  <c r="AL19" i="661" s="1"/>
  <c r="G18" i="661"/>
  <c r="AP18" i="661" s="1"/>
  <c r="O17" i="661"/>
  <c r="AX17" i="661" s="1"/>
  <c r="K16" i="661"/>
  <c r="AT16" i="661" s="1"/>
  <c r="L15" i="661"/>
  <c r="AU15" i="661" s="1"/>
  <c r="D15" i="661"/>
  <c r="AM15" i="661" s="1"/>
  <c r="L14" i="661"/>
  <c r="AU14" i="661" s="1"/>
  <c r="E14" i="661"/>
  <c r="AN14" i="661" s="1"/>
  <c r="Q13" i="661"/>
  <c r="AZ13" i="661" s="1"/>
  <c r="M13" i="661"/>
  <c r="AV13" i="661" s="1"/>
  <c r="I13" i="661"/>
  <c r="AR13" i="661" s="1"/>
  <c r="E13" i="661"/>
  <c r="AN13" i="661" s="1"/>
  <c r="Q12" i="661"/>
  <c r="AZ12" i="661" s="1"/>
  <c r="M12" i="661"/>
  <c r="AV12" i="661" s="1"/>
  <c r="I12" i="661"/>
  <c r="AR12" i="661" s="1"/>
  <c r="E12" i="661"/>
  <c r="AN12" i="661" s="1"/>
  <c r="Q11" i="661"/>
  <c r="AZ11" i="661" s="1"/>
  <c r="M11" i="661"/>
  <c r="AV11" i="661" s="1"/>
  <c r="I11" i="661"/>
  <c r="AR11" i="661" s="1"/>
  <c r="E11" i="661"/>
  <c r="AN11" i="661" s="1"/>
  <c r="Q10" i="661"/>
  <c r="AZ10" i="661" s="1"/>
  <c r="M10" i="661"/>
  <c r="AV10" i="661" s="1"/>
  <c r="I10" i="661"/>
  <c r="AR10" i="661" s="1"/>
  <c r="E10" i="661"/>
  <c r="AN10" i="661" s="1"/>
  <c r="Q9" i="661"/>
  <c r="AZ9" i="661" s="1"/>
  <c r="M9" i="661"/>
  <c r="AV9" i="661" s="1"/>
  <c r="I9" i="661"/>
  <c r="AR9" i="661" s="1"/>
  <c r="E9" i="661"/>
  <c r="AN9" i="661" s="1"/>
  <c r="Q8" i="661"/>
  <c r="AZ8" i="661" s="1"/>
  <c r="M8" i="661"/>
  <c r="AV8" i="661" s="1"/>
  <c r="I8" i="661"/>
  <c r="AR8" i="661" s="1"/>
  <c r="E8" i="661"/>
  <c r="AN8" i="661" s="1"/>
  <c r="Q7" i="661"/>
  <c r="AZ7" i="661" s="1"/>
  <c r="M7" i="661"/>
  <c r="AV7" i="661" s="1"/>
  <c r="I7" i="661"/>
  <c r="AR7" i="661" s="1"/>
  <c r="E7" i="661"/>
  <c r="AN7" i="661" s="1"/>
  <c r="Q6" i="661"/>
  <c r="AZ6" i="661" s="1"/>
  <c r="M6" i="661"/>
  <c r="AV6" i="661" s="1"/>
  <c r="I6" i="661"/>
  <c r="AR6" i="661" s="1"/>
  <c r="E6" i="661"/>
  <c r="AN6" i="661" s="1"/>
  <c r="Q5" i="661"/>
  <c r="AZ5" i="661" s="1"/>
  <c r="M5" i="661"/>
  <c r="AV5" i="661" s="1"/>
  <c r="I5" i="661"/>
  <c r="AR5" i="661" s="1"/>
  <c r="E5" i="661"/>
  <c r="AN5" i="661" s="1"/>
  <c r="K30" i="661"/>
  <c r="AT30" i="661" s="1"/>
  <c r="K26" i="661"/>
  <c r="AT26" i="661" s="1"/>
  <c r="K21" i="661"/>
  <c r="AT21" i="661" s="1"/>
  <c r="C15" i="661"/>
  <c r="AL15" i="661" s="1"/>
  <c r="L13" i="661"/>
  <c r="AU13" i="661" s="1"/>
  <c r="L12" i="661"/>
  <c r="AU12" i="661" s="1"/>
  <c r="L11" i="661"/>
  <c r="AU11" i="661" s="1"/>
  <c r="L10" i="661"/>
  <c r="AU10" i="661" s="1"/>
  <c r="L9" i="661"/>
  <c r="AU9" i="661" s="1"/>
  <c r="L8" i="661"/>
  <c r="AU8" i="661" s="1"/>
  <c r="L7" i="661"/>
  <c r="AU7" i="661" s="1"/>
  <c r="L6" i="661"/>
  <c r="AU6" i="661" s="1"/>
  <c r="L5" i="661"/>
  <c r="AU5" i="661" s="1"/>
  <c r="K29" i="661"/>
  <c r="AT29" i="661" s="1"/>
  <c r="K25" i="661"/>
  <c r="AT25" i="661" s="1"/>
  <c r="K20" i="661"/>
  <c r="AT20" i="661" s="1"/>
  <c r="G17" i="661"/>
  <c r="AP17" i="661" s="1"/>
  <c r="K14" i="661"/>
  <c r="AT14" i="661" s="1"/>
  <c r="H13" i="661"/>
  <c r="AQ13" i="661" s="1"/>
  <c r="H12" i="661"/>
  <c r="AQ12" i="661" s="1"/>
  <c r="H11" i="661"/>
  <c r="AQ11" i="661" s="1"/>
  <c r="H10" i="661"/>
  <c r="AQ10" i="661" s="1"/>
  <c r="H9" i="661"/>
  <c r="AQ9" i="661" s="1"/>
  <c r="H8" i="661"/>
  <c r="AQ8" i="661" s="1"/>
  <c r="H7" i="661"/>
  <c r="AQ7" i="661" s="1"/>
  <c r="H6" i="661"/>
  <c r="AQ6" i="661" s="1"/>
  <c r="H5" i="661"/>
  <c r="AQ5" i="661" s="1"/>
  <c r="K24" i="661"/>
  <c r="AT24" i="661" s="1"/>
  <c r="P13" i="661"/>
  <c r="AY13" i="661" s="1"/>
  <c r="P11" i="661"/>
  <c r="AY11" i="661" s="1"/>
  <c r="P9" i="661"/>
  <c r="AY9" i="661" s="1"/>
  <c r="P7" i="661"/>
  <c r="AY7" i="661" s="1"/>
  <c r="P5" i="661"/>
  <c r="AY5" i="661" s="1"/>
  <c r="K22" i="661"/>
  <c r="AT22" i="661" s="1"/>
  <c r="G16" i="661"/>
  <c r="AP16" i="661" s="1"/>
  <c r="D13" i="661"/>
  <c r="AM13" i="661" s="1"/>
  <c r="D11" i="661"/>
  <c r="AM11" i="661" s="1"/>
  <c r="D9" i="661"/>
  <c r="AM9" i="661" s="1"/>
  <c r="D7" i="661"/>
  <c r="AM7" i="661" s="1"/>
  <c r="D5" i="661"/>
  <c r="AM5" i="661" s="1"/>
  <c r="K28" i="661"/>
  <c r="AT28" i="661" s="1"/>
  <c r="C18" i="661"/>
  <c r="AL18" i="661" s="1"/>
  <c r="K15" i="661"/>
  <c r="AT15" i="661" s="1"/>
  <c r="P12" i="661"/>
  <c r="AY12" i="661" s="1"/>
  <c r="P10" i="661"/>
  <c r="AY10" i="661" s="1"/>
  <c r="P8" i="661"/>
  <c r="AY8" i="661" s="1"/>
  <c r="P6" i="661"/>
  <c r="AY6" i="661" s="1"/>
  <c r="K27" i="661"/>
  <c r="AT27" i="661" s="1"/>
  <c r="D12" i="661"/>
  <c r="AM12" i="661" s="1"/>
  <c r="D10" i="661"/>
  <c r="AM10" i="661" s="1"/>
  <c r="D8" i="661"/>
  <c r="AM8" i="661" s="1"/>
  <c r="D14" i="661"/>
  <c r="AM14" i="661" s="1"/>
  <c r="D6" i="661"/>
  <c r="AM6" i="661" s="1"/>
  <c r="R30" i="662"/>
  <c r="BA30" i="662" s="1"/>
  <c r="N30" i="662"/>
  <c r="AW30" i="662" s="1"/>
  <c r="J30" i="662"/>
  <c r="AS30" i="662" s="1"/>
  <c r="F30" i="662"/>
  <c r="AO30" i="662" s="1"/>
  <c r="R29" i="662"/>
  <c r="BA29" i="662" s="1"/>
  <c r="N29" i="662"/>
  <c r="AW29" i="662" s="1"/>
  <c r="J29" i="662"/>
  <c r="AS29" i="662" s="1"/>
  <c r="F29" i="662"/>
  <c r="AO29" i="662" s="1"/>
  <c r="R28" i="662"/>
  <c r="BA28" i="662" s="1"/>
  <c r="N28" i="662"/>
  <c r="AW28" i="662" s="1"/>
  <c r="J28" i="662"/>
  <c r="AS28" i="662" s="1"/>
  <c r="F28" i="662"/>
  <c r="AO28" i="662" s="1"/>
  <c r="R27" i="662"/>
  <c r="BA27" i="662" s="1"/>
  <c r="N27" i="662"/>
  <c r="AW27" i="662" s="1"/>
  <c r="J27" i="662"/>
  <c r="AS27" i="662" s="1"/>
  <c r="F27" i="662"/>
  <c r="AO27" i="662" s="1"/>
  <c r="R26" i="662"/>
  <c r="BA26" i="662" s="1"/>
  <c r="N26" i="662"/>
  <c r="AW26" i="662" s="1"/>
  <c r="J26" i="662"/>
  <c r="AS26" i="662" s="1"/>
  <c r="F26" i="662"/>
  <c r="AO26" i="662" s="1"/>
  <c r="R25" i="662"/>
  <c r="BA25" i="662" s="1"/>
  <c r="N25" i="662"/>
  <c r="AW25" i="662" s="1"/>
  <c r="J25" i="662"/>
  <c r="AS25" i="662" s="1"/>
  <c r="F25" i="662"/>
  <c r="AO25" i="662" s="1"/>
  <c r="R24" i="662"/>
  <c r="BA24" i="662" s="1"/>
  <c r="N24" i="662"/>
  <c r="AW24" i="662" s="1"/>
  <c r="J24" i="662"/>
  <c r="AS24" i="662" s="1"/>
  <c r="F24" i="662"/>
  <c r="AO24" i="662" s="1"/>
  <c r="P22" i="662"/>
  <c r="AY22" i="662" s="1"/>
  <c r="J22" i="662"/>
  <c r="AS22" i="662" s="1"/>
  <c r="F22" i="662"/>
  <c r="AO22" i="662" s="1"/>
  <c r="P21" i="662"/>
  <c r="AY21" i="662" s="1"/>
  <c r="J21" i="662"/>
  <c r="AS21" i="662" s="1"/>
  <c r="F21" i="662"/>
  <c r="AO21" i="662" s="1"/>
  <c r="P20" i="662"/>
  <c r="AY20" i="662" s="1"/>
  <c r="J20" i="662"/>
  <c r="AS20" i="662" s="1"/>
  <c r="F20" i="662"/>
  <c r="AO20" i="662" s="1"/>
  <c r="J19" i="662"/>
  <c r="AS19" i="662" s="1"/>
  <c r="F19" i="662"/>
  <c r="AO19" i="662" s="1"/>
  <c r="J18" i="662"/>
  <c r="AS18" i="662" s="1"/>
  <c r="F18" i="662"/>
  <c r="AO18" i="662" s="1"/>
  <c r="J17" i="662"/>
  <c r="AS17" i="662" s="1"/>
  <c r="F17" i="662"/>
  <c r="AO17" i="662" s="1"/>
  <c r="R16" i="662"/>
  <c r="BA16" i="662" s="1"/>
  <c r="N16" i="662"/>
  <c r="AW16" i="662" s="1"/>
  <c r="J16" i="662"/>
  <c r="AS16" i="662" s="1"/>
  <c r="F16" i="662"/>
  <c r="AO16" i="662" s="1"/>
  <c r="R15" i="662"/>
  <c r="BA15" i="662" s="1"/>
  <c r="N15" i="662"/>
  <c r="AW15" i="662" s="1"/>
  <c r="J15" i="662"/>
  <c r="AS15" i="662" s="1"/>
  <c r="F15" i="662"/>
  <c r="AO15" i="662" s="1"/>
  <c r="O14" i="662"/>
  <c r="AX14" i="662" s="1"/>
  <c r="K14" i="662"/>
  <c r="AT14" i="662" s="1"/>
  <c r="G14" i="662"/>
  <c r="AP14" i="662" s="1"/>
  <c r="C14" i="662"/>
  <c r="AL14" i="662" s="1"/>
  <c r="O13" i="662"/>
  <c r="AX13" i="662" s="1"/>
  <c r="K13" i="662"/>
  <c r="AT13" i="662" s="1"/>
  <c r="G13" i="662"/>
  <c r="AP13" i="662" s="1"/>
  <c r="C13" i="662"/>
  <c r="AL13" i="662" s="1"/>
  <c r="O12" i="662"/>
  <c r="AX12" i="662" s="1"/>
  <c r="K12" i="662"/>
  <c r="AT12" i="662" s="1"/>
  <c r="G12" i="662"/>
  <c r="AP12" i="662" s="1"/>
  <c r="C12" i="662"/>
  <c r="AL12" i="662" s="1"/>
  <c r="O11" i="662"/>
  <c r="AX11" i="662" s="1"/>
  <c r="K11" i="662"/>
  <c r="AT11" i="662" s="1"/>
  <c r="G11" i="662"/>
  <c r="AP11" i="662" s="1"/>
  <c r="C11" i="662"/>
  <c r="AL11" i="662" s="1"/>
  <c r="O10" i="662"/>
  <c r="AX10" i="662" s="1"/>
  <c r="K10" i="662"/>
  <c r="AT10" i="662" s="1"/>
  <c r="G10" i="662"/>
  <c r="AP10" i="662" s="1"/>
  <c r="C10" i="662"/>
  <c r="AL10" i="662" s="1"/>
  <c r="O9" i="662"/>
  <c r="AX9" i="662" s="1"/>
  <c r="K9" i="662"/>
  <c r="AT9" i="662" s="1"/>
  <c r="G9" i="662"/>
  <c r="AP9" i="662" s="1"/>
  <c r="C9" i="662"/>
  <c r="AL9" i="662" s="1"/>
  <c r="O8" i="662"/>
  <c r="AX8" i="662" s="1"/>
  <c r="K8" i="662"/>
  <c r="AT8" i="662" s="1"/>
  <c r="G8" i="662"/>
  <c r="AP8" i="662" s="1"/>
  <c r="C8" i="662"/>
  <c r="AL8" i="662" s="1"/>
  <c r="O7" i="662"/>
  <c r="AX7" i="662" s="1"/>
  <c r="K7" i="662"/>
  <c r="AT7" i="662" s="1"/>
  <c r="G7" i="662"/>
  <c r="AP7" i="662" s="1"/>
  <c r="C7" i="662"/>
  <c r="AL7" i="662" s="1"/>
  <c r="O6" i="662"/>
  <c r="AX6" i="662" s="1"/>
  <c r="K6" i="662"/>
  <c r="AT6" i="662" s="1"/>
  <c r="G6" i="662"/>
  <c r="AP6" i="662" s="1"/>
  <c r="C6" i="662"/>
  <c r="AL6" i="662" s="1"/>
  <c r="O5" i="662"/>
  <c r="AX5" i="662" s="1"/>
  <c r="K5" i="662"/>
  <c r="AT5" i="662" s="1"/>
  <c r="G5" i="662"/>
  <c r="AP5" i="662" s="1"/>
  <c r="C5" i="662"/>
  <c r="AL5" i="662" s="1"/>
  <c r="Q30" i="662"/>
  <c r="AZ30" i="662" s="1"/>
  <c r="M30" i="662"/>
  <c r="AV30" i="662" s="1"/>
  <c r="I30" i="662"/>
  <c r="AR30" i="662" s="1"/>
  <c r="E30" i="662"/>
  <c r="AN30" i="662" s="1"/>
  <c r="Q29" i="662"/>
  <c r="AZ29" i="662" s="1"/>
  <c r="M29" i="662"/>
  <c r="AV29" i="662" s="1"/>
  <c r="I29" i="662"/>
  <c r="AR29" i="662" s="1"/>
  <c r="E29" i="662"/>
  <c r="AN29" i="662" s="1"/>
  <c r="Q28" i="662"/>
  <c r="AZ28" i="662" s="1"/>
  <c r="M28" i="662"/>
  <c r="AV28" i="662" s="1"/>
  <c r="I28" i="662"/>
  <c r="AR28" i="662" s="1"/>
  <c r="E28" i="662"/>
  <c r="AN28" i="662" s="1"/>
  <c r="Q27" i="662"/>
  <c r="AZ27" i="662" s="1"/>
  <c r="M27" i="662"/>
  <c r="AV27" i="662" s="1"/>
  <c r="I27" i="662"/>
  <c r="AR27" i="662" s="1"/>
  <c r="E27" i="662"/>
  <c r="AN27" i="662" s="1"/>
  <c r="Q26" i="662"/>
  <c r="AZ26" i="662" s="1"/>
  <c r="M26" i="662"/>
  <c r="AV26" i="662" s="1"/>
  <c r="I26" i="662"/>
  <c r="AR26" i="662" s="1"/>
  <c r="E26" i="662"/>
  <c r="AN26" i="662" s="1"/>
  <c r="Q25" i="662"/>
  <c r="AZ25" i="662" s="1"/>
  <c r="M25" i="662"/>
  <c r="AV25" i="662" s="1"/>
  <c r="I25" i="662"/>
  <c r="AR25" i="662" s="1"/>
  <c r="E25" i="662"/>
  <c r="AN25" i="662" s="1"/>
  <c r="Q24" i="662"/>
  <c r="AZ24" i="662" s="1"/>
  <c r="M24" i="662"/>
  <c r="AV24" i="662" s="1"/>
  <c r="I24" i="662"/>
  <c r="AR24" i="662" s="1"/>
  <c r="E24" i="662"/>
  <c r="AN24" i="662" s="1"/>
  <c r="O22" i="662"/>
  <c r="AX22" i="662" s="1"/>
  <c r="I22" i="662"/>
  <c r="AR22" i="662" s="1"/>
  <c r="E22" i="662"/>
  <c r="AN22" i="662" s="1"/>
  <c r="O21" i="662"/>
  <c r="AX21" i="662" s="1"/>
  <c r="I21" i="662"/>
  <c r="AR21" i="662" s="1"/>
  <c r="E21" i="662"/>
  <c r="AN21" i="662" s="1"/>
  <c r="O20" i="662"/>
  <c r="AX20" i="662" s="1"/>
  <c r="I20" i="662"/>
  <c r="AR20" i="662" s="1"/>
  <c r="E20" i="662"/>
  <c r="AN20" i="662" s="1"/>
  <c r="I19" i="662"/>
  <c r="AR19" i="662" s="1"/>
  <c r="E19" i="662"/>
  <c r="AN19" i="662" s="1"/>
  <c r="I18" i="662"/>
  <c r="AR18" i="662" s="1"/>
  <c r="E18" i="662"/>
  <c r="AN18" i="662" s="1"/>
  <c r="I17" i="662"/>
  <c r="AR17" i="662" s="1"/>
  <c r="E17" i="662"/>
  <c r="AN17" i="662" s="1"/>
  <c r="Q16" i="662"/>
  <c r="AZ16" i="662" s="1"/>
  <c r="M16" i="662"/>
  <c r="AV16" i="662" s="1"/>
  <c r="I16" i="662"/>
  <c r="AR16" i="662" s="1"/>
  <c r="E16" i="662"/>
  <c r="AN16" i="662" s="1"/>
  <c r="Q15" i="662"/>
  <c r="AZ15" i="662" s="1"/>
  <c r="M15" i="662"/>
  <c r="AV15" i="662" s="1"/>
  <c r="I15" i="662"/>
  <c r="AR15" i="662" s="1"/>
  <c r="E15" i="662"/>
  <c r="AN15" i="662" s="1"/>
  <c r="R14" i="662"/>
  <c r="BA14" i="662" s="1"/>
  <c r="N14" i="662"/>
  <c r="AW14" i="662" s="1"/>
  <c r="J14" i="662"/>
  <c r="AS14" i="662" s="1"/>
  <c r="F14" i="662"/>
  <c r="AO14" i="662" s="1"/>
  <c r="R13" i="662"/>
  <c r="BA13" i="662" s="1"/>
  <c r="N13" i="662"/>
  <c r="AW13" i="662" s="1"/>
  <c r="J13" i="662"/>
  <c r="AS13" i="662" s="1"/>
  <c r="F13" i="662"/>
  <c r="AO13" i="662" s="1"/>
  <c r="R12" i="662"/>
  <c r="BA12" i="662" s="1"/>
  <c r="N12" i="662"/>
  <c r="AW12" i="662" s="1"/>
  <c r="J12" i="662"/>
  <c r="AS12" i="662" s="1"/>
  <c r="F12" i="662"/>
  <c r="AO12" i="662" s="1"/>
  <c r="R11" i="662"/>
  <c r="BA11" i="662" s="1"/>
  <c r="N11" i="662"/>
  <c r="AW11" i="662" s="1"/>
  <c r="J11" i="662"/>
  <c r="AS11" i="662" s="1"/>
  <c r="F11" i="662"/>
  <c r="AO11" i="662" s="1"/>
  <c r="R10" i="662"/>
  <c r="BA10" i="662" s="1"/>
  <c r="N10" i="662"/>
  <c r="AW10" i="662" s="1"/>
  <c r="J10" i="662"/>
  <c r="AS10" i="662" s="1"/>
  <c r="F10" i="662"/>
  <c r="AO10" i="662" s="1"/>
  <c r="R9" i="662"/>
  <c r="BA9" i="662" s="1"/>
  <c r="N9" i="662"/>
  <c r="AW9" i="662" s="1"/>
  <c r="J9" i="662"/>
  <c r="AS9" i="662" s="1"/>
  <c r="F9" i="662"/>
  <c r="AO9" i="662" s="1"/>
  <c r="R8" i="662"/>
  <c r="BA8" i="662" s="1"/>
  <c r="N8" i="662"/>
  <c r="AW8" i="662" s="1"/>
  <c r="J8" i="662"/>
  <c r="AS8" i="662" s="1"/>
  <c r="F8" i="662"/>
  <c r="AO8" i="662" s="1"/>
  <c r="R7" i="662"/>
  <c r="BA7" i="662" s="1"/>
  <c r="N7" i="662"/>
  <c r="AW7" i="662" s="1"/>
  <c r="J7" i="662"/>
  <c r="AS7" i="662" s="1"/>
  <c r="F7" i="662"/>
  <c r="AO7" i="662" s="1"/>
  <c r="R6" i="662"/>
  <c r="BA6" i="662" s="1"/>
  <c r="N6" i="662"/>
  <c r="AW6" i="662" s="1"/>
  <c r="J6" i="662"/>
  <c r="AS6" i="662" s="1"/>
  <c r="F6" i="662"/>
  <c r="AO6" i="662" s="1"/>
  <c r="R5" i="662"/>
  <c r="BA5" i="662" s="1"/>
  <c r="N5" i="662"/>
  <c r="AW5" i="662" s="1"/>
  <c r="J5" i="662"/>
  <c r="AS5" i="662" s="1"/>
  <c r="F5" i="662"/>
  <c r="AO5" i="662" s="1"/>
  <c r="P30" i="662"/>
  <c r="AY30" i="662" s="1"/>
  <c r="L30" i="662"/>
  <c r="AU30" i="662" s="1"/>
  <c r="H30" i="662"/>
  <c r="AQ30" i="662" s="1"/>
  <c r="D30" i="662"/>
  <c r="AM30" i="662" s="1"/>
  <c r="P29" i="662"/>
  <c r="AY29" i="662" s="1"/>
  <c r="L29" i="662"/>
  <c r="AU29" i="662" s="1"/>
  <c r="H29" i="662"/>
  <c r="AQ29" i="662" s="1"/>
  <c r="D29" i="662"/>
  <c r="AM29" i="662" s="1"/>
  <c r="P28" i="662"/>
  <c r="AY28" i="662" s="1"/>
  <c r="L28" i="662"/>
  <c r="AU28" i="662" s="1"/>
  <c r="H28" i="662"/>
  <c r="AQ28" i="662" s="1"/>
  <c r="D28" i="662"/>
  <c r="AM28" i="662" s="1"/>
  <c r="P27" i="662"/>
  <c r="AY27" i="662" s="1"/>
  <c r="L27" i="662"/>
  <c r="AU27" i="662" s="1"/>
  <c r="H27" i="662"/>
  <c r="AQ27" i="662" s="1"/>
  <c r="D27" i="662"/>
  <c r="AM27" i="662" s="1"/>
  <c r="P26" i="662"/>
  <c r="AY26" i="662" s="1"/>
  <c r="L26" i="662"/>
  <c r="AU26" i="662" s="1"/>
  <c r="H26" i="662"/>
  <c r="AQ26" i="662" s="1"/>
  <c r="D26" i="662"/>
  <c r="AM26" i="662" s="1"/>
  <c r="P25" i="662"/>
  <c r="AY25" i="662" s="1"/>
  <c r="L25" i="662"/>
  <c r="AU25" i="662" s="1"/>
  <c r="H25" i="662"/>
  <c r="AQ25" i="662" s="1"/>
  <c r="D25" i="662"/>
  <c r="AM25" i="662" s="1"/>
  <c r="P24" i="662"/>
  <c r="AY24" i="662" s="1"/>
  <c r="L24" i="662"/>
  <c r="AU24" i="662" s="1"/>
  <c r="H24" i="662"/>
  <c r="AQ24" i="662" s="1"/>
  <c r="D24" i="662"/>
  <c r="AM24" i="662" s="1"/>
  <c r="R22" i="662"/>
  <c r="BA22" i="662" s="1"/>
  <c r="L22" i="662"/>
  <c r="AU22" i="662" s="1"/>
  <c r="H22" i="662"/>
  <c r="AQ22" i="662" s="1"/>
  <c r="D22" i="662"/>
  <c r="AM22" i="662" s="1"/>
  <c r="R21" i="662"/>
  <c r="BA21" i="662" s="1"/>
  <c r="L21" i="662"/>
  <c r="AU21" i="662" s="1"/>
  <c r="H21" i="662"/>
  <c r="AQ21" i="662" s="1"/>
  <c r="D21" i="662"/>
  <c r="AM21" i="662" s="1"/>
  <c r="R20" i="662"/>
  <c r="BA20" i="662" s="1"/>
  <c r="L20" i="662"/>
  <c r="AU20" i="662" s="1"/>
  <c r="H20" i="662"/>
  <c r="AQ20" i="662" s="1"/>
  <c r="D20" i="662"/>
  <c r="AM20" i="662" s="1"/>
  <c r="P19" i="662"/>
  <c r="AY19" i="662" s="1"/>
  <c r="H19" i="662"/>
  <c r="AQ19" i="662" s="1"/>
  <c r="D19" i="662"/>
  <c r="AM19" i="662" s="1"/>
  <c r="P18" i="662"/>
  <c r="AY18" i="662" s="1"/>
  <c r="H18" i="662"/>
  <c r="AQ18" i="662" s="1"/>
  <c r="D18" i="662"/>
  <c r="AM18" i="662" s="1"/>
  <c r="P17" i="662"/>
  <c r="AY17" i="662" s="1"/>
  <c r="H17" i="662"/>
  <c r="AQ17" i="662" s="1"/>
  <c r="D17" i="662"/>
  <c r="AM17" i="662" s="1"/>
  <c r="P16" i="662"/>
  <c r="AY16" i="662" s="1"/>
  <c r="L16" i="662"/>
  <c r="AU16" i="662" s="1"/>
  <c r="H16" i="662"/>
  <c r="AQ16" i="662" s="1"/>
  <c r="D16" i="662"/>
  <c r="AM16" i="662" s="1"/>
  <c r="P15" i="662"/>
  <c r="AY15" i="662" s="1"/>
  <c r="L15" i="662"/>
  <c r="AU15" i="662" s="1"/>
  <c r="H15" i="662"/>
  <c r="AQ15" i="662" s="1"/>
  <c r="D15" i="662"/>
  <c r="AM15" i="662" s="1"/>
  <c r="Q14" i="662"/>
  <c r="AZ14" i="662" s="1"/>
  <c r="M14" i="662"/>
  <c r="AV14" i="662" s="1"/>
  <c r="I14" i="662"/>
  <c r="AR14" i="662" s="1"/>
  <c r="E14" i="662"/>
  <c r="AN14" i="662" s="1"/>
  <c r="Q13" i="662"/>
  <c r="AZ13" i="662" s="1"/>
  <c r="M13" i="662"/>
  <c r="AV13" i="662" s="1"/>
  <c r="I13" i="662"/>
  <c r="AR13" i="662" s="1"/>
  <c r="E13" i="662"/>
  <c r="AN13" i="662" s="1"/>
  <c r="Q12" i="662"/>
  <c r="AZ12" i="662" s="1"/>
  <c r="M12" i="662"/>
  <c r="AV12" i="662" s="1"/>
  <c r="I12" i="662"/>
  <c r="AR12" i="662" s="1"/>
  <c r="E12" i="662"/>
  <c r="AN12" i="662" s="1"/>
  <c r="Q11" i="662"/>
  <c r="AZ11" i="662" s="1"/>
  <c r="M11" i="662"/>
  <c r="AV11" i="662" s="1"/>
  <c r="I11" i="662"/>
  <c r="AR11" i="662" s="1"/>
  <c r="E11" i="662"/>
  <c r="AN11" i="662" s="1"/>
  <c r="Q10" i="662"/>
  <c r="AZ10" i="662" s="1"/>
  <c r="M10" i="662"/>
  <c r="AV10" i="662" s="1"/>
  <c r="I10" i="662"/>
  <c r="AR10" i="662" s="1"/>
  <c r="E10" i="662"/>
  <c r="AN10" i="662" s="1"/>
  <c r="Q9" i="662"/>
  <c r="AZ9" i="662" s="1"/>
  <c r="M9" i="662"/>
  <c r="AV9" i="662" s="1"/>
  <c r="I9" i="662"/>
  <c r="AR9" i="662" s="1"/>
  <c r="E9" i="662"/>
  <c r="AN9" i="662" s="1"/>
  <c r="Q8" i="662"/>
  <c r="AZ8" i="662" s="1"/>
  <c r="M8" i="662"/>
  <c r="AV8" i="662" s="1"/>
  <c r="I8" i="662"/>
  <c r="AR8" i="662" s="1"/>
  <c r="E8" i="662"/>
  <c r="AN8" i="662" s="1"/>
  <c r="Q7" i="662"/>
  <c r="AZ7" i="662" s="1"/>
  <c r="M7" i="662"/>
  <c r="AV7" i="662" s="1"/>
  <c r="I7" i="662"/>
  <c r="AR7" i="662" s="1"/>
  <c r="E7" i="662"/>
  <c r="AN7" i="662" s="1"/>
  <c r="Q6" i="662"/>
  <c r="AZ6" i="662" s="1"/>
  <c r="M6" i="662"/>
  <c r="AV6" i="662" s="1"/>
  <c r="I6" i="662"/>
  <c r="AR6" i="662" s="1"/>
  <c r="E6" i="662"/>
  <c r="AN6" i="662" s="1"/>
  <c r="Q5" i="662"/>
  <c r="AZ5" i="662" s="1"/>
  <c r="M5" i="662"/>
  <c r="AV5" i="662" s="1"/>
  <c r="I5" i="662"/>
  <c r="AR5" i="662" s="1"/>
  <c r="E5" i="662"/>
  <c r="AN5" i="662" s="1"/>
  <c r="G30" i="662"/>
  <c r="AP30" i="662" s="1"/>
  <c r="G29" i="662"/>
  <c r="AP29" i="662" s="1"/>
  <c r="G28" i="662"/>
  <c r="AP28" i="662" s="1"/>
  <c r="G27" i="662"/>
  <c r="AP27" i="662" s="1"/>
  <c r="G26" i="662"/>
  <c r="AP26" i="662" s="1"/>
  <c r="G25" i="662"/>
  <c r="AP25" i="662" s="1"/>
  <c r="G24" i="662"/>
  <c r="AP24" i="662" s="1"/>
  <c r="Q22" i="662"/>
  <c r="AZ22" i="662" s="1"/>
  <c r="G21" i="662"/>
  <c r="AP21" i="662" s="1"/>
  <c r="Q20" i="662"/>
  <c r="AZ20" i="662" s="1"/>
  <c r="C19" i="662"/>
  <c r="AL19" i="662" s="1"/>
  <c r="G18" i="662"/>
  <c r="AP18" i="662" s="1"/>
  <c r="O17" i="662"/>
  <c r="AX17" i="662" s="1"/>
  <c r="K16" i="662"/>
  <c r="AT16" i="662" s="1"/>
  <c r="K15" i="662"/>
  <c r="AT15" i="662" s="1"/>
  <c r="L14" i="662"/>
  <c r="AU14" i="662" s="1"/>
  <c r="L13" i="662"/>
  <c r="AU13" i="662" s="1"/>
  <c r="L12" i="662"/>
  <c r="AU12" i="662" s="1"/>
  <c r="L11" i="662"/>
  <c r="AU11" i="662" s="1"/>
  <c r="L10" i="662"/>
  <c r="AU10" i="662" s="1"/>
  <c r="L9" i="662"/>
  <c r="AU9" i="662" s="1"/>
  <c r="L8" i="662"/>
  <c r="AU8" i="662" s="1"/>
  <c r="L7" i="662"/>
  <c r="AU7" i="662" s="1"/>
  <c r="L6" i="662"/>
  <c r="AU6" i="662" s="1"/>
  <c r="L5" i="662"/>
  <c r="AU5" i="662" s="1"/>
  <c r="C30" i="662"/>
  <c r="AL30" i="662" s="1"/>
  <c r="C29" i="662"/>
  <c r="AL29" i="662" s="1"/>
  <c r="C28" i="662"/>
  <c r="AL28" i="662" s="1"/>
  <c r="C27" i="662"/>
  <c r="AL27" i="662" s="1"/>
  <c r="C26" i="662"/>
  <c r="AL26" i="662" s="1"/>
  <c r="C25" i="662"/>
  <c r="AL25" i="662" s="1"/>
  <c r="C24" i="662"/>
  <c r="AL24" i="662" s="1"/>
  <c r="K22" i="662"/>
  <c r="AT22" i="662" s="1"/>
  <c r="C21" i="662"/>
  <c r="AL21" i="662" s="1"/>
  <c r="K20" i="662"/>
  <c r="AT20" i="662" s="1"/>
  <c r="C18" i="662"/>
  <c r="AL18" i="662" s="1"/>
  <c r="G17" i="662"/>
  <c r="AP17" i="662" s="1"/>
  <c r="G16" i="662"/>
  <c r="AP16" i="662" s="1"/>
  <c r="G15" i="662"/>
  <c r="AP15" i="662" s="1"/>
  <c r="H14" i="662"/>
  <c r="AQ14" i="662" s="1"/>
  <c r="H13" i="662"/>
  <c r="AQ13" i="662" s="1"/>
  <c r="H12" i="662"/>
  <c r="AQ12" i="662" s="1"/>
  <c r="H11" i="662"/>
  <c r="AQ11" i="662" s="1"/>
  <c r="H10" i="662"/>
  <c r="AQ10" i="662" s="1"/>
  <c r="H9" i="662"/>
  <c r="AQ9" i="662" s="1"/>
  <c r="H8" i="662"/>
  <c r="AQ8" i="662" s="1"/>
  <c r="H7" i="662"/>
  <c r="AQ7" i="662" s="1"/>
  <c r="H6" i="662"/>
  <c r="AQ6" i="662" s="1"/>
  <c r="H5" i="662"/>
  <c r="AQ5" i="662" s="1"/>
  <c r="O30" i="662"/>
  <c r="AX30" i="662" s="1"/>
  <c r="O29" i="662"/>
  <c r="AX29" i="662" s="1"/>
  <c r="O28" i="662"/>
  <c r="AX28" i="662" s="1"/>
  <c r="O27" i="662"/>
  <c r="AX27" i="662" s="1"/>
  <c r="O26" i="662"/>
  <c r="AX26" i="662" s="1"/>
  <c r="O25" i="662"/>
  <c r="AX25" i="662" s="1"/>
  <c r="O24" i="662"/>
  <c r="AX24" i="662" s="1"/>
  <c r="G22" i="662"/>
  <c r="AP22" i="662" s="1"/>
  <c r="Q21" i="662"/>
  <c r="AZ21" i="662" s="1"/>
  <c r="G20" i="662"/>
  <c r="AP20" i="662" s="1"/>
  <c r="O19" i="662"/>
  <c r="AX19" i="662" s="1"/>
  <c r="C17" i="662"/>
  <c r="AL17" i="662" s="1"/>
  <c r="C16" i="662"/>
  <c r="AL16" i="662" s="1"/>
  <c r="C15" i="662"/>
  <c r="AL15" i="662" s="1"/>
  <c r="D14" i="662"/>
  <c r="AM14" i="662" s="1"/>
  <c r="D13" i="662"/>
  <c r="AM13" i="662" s="1"/>
  <c r="D12" i="662"/>
  <c r="AM12" i="662" s="1"/>
  <c r="D11" i="662"/>
  <c r="AM11" i="662" s="1"/>
  <c r="D10" i="662"/>
  <c r="AM10" i="662" s="1"/>
  <c r="D9" i="662"/>
  <c r="AM9" i="662" s="1"/>
  <c r="D8" i="662"/>
  <c r="AM8" i="662" s="1"/>
  <c r="D7" i="662"/>
  <c r="AM7" i="662" s="1"/>
  <c r="D6" i="662"/>
  <c r="AM6" i="662" s="1"/>
  <c r="D5" i="662"/>
  <c r="AM5" i="662" s="1"/>
  <c r="K30" i="662"/>
  <c r="AT30" i="662" s="1"/>
  <c r="K26" i="662"/>
  <c r="AT26" i="662" s="1"/>
  <c r="K21" i="662"/>
  <c r="AT21" i="662" s="1"/>
  <c r="O16" i="662"/>
  <c r="AX16" i="662" s="1"/>
  <c r="P12" i="662"/>
  <c r="AY12" i="662" s="1"/>
  <c r="P8" i="662"/>
  <c r="AY8" i="662" s="1"/>
  <c r="K29" i="662"/>
  <c r="AT29" i="662" s="1"/>
  <c r="K25" i="662"/>
  <c r="AT25" i="662" s="1"/>
  <c r="C22" i="662"/>
  <c r="AL22" i="662" s="1"/>
  <c r="O18" i="662"/>
  <c r="AX18" i="662" s="1"/>
  <c r="O15" i="662"/>
  <c r="AX15" i="662" s="1"/>
  <c r="P11" i="662"/>
  <c r="AY11" i="662" s="1"/>
  <c r="P7" i="662"/>
  <c r="AY7" i="662" s="1"/>
  <c r="K27" i="662"/>
  <c r="AT27" i="662" s="1"/>
  <c r="C20" i="662"/>
  <c r="AL20" i="662" s="1"/>
  <c r="P14" i="662"/>
  <c r="AY14" i="662" s="1"/>
  <c r="P6" i="662"/>
  <c r="AY6" i="662" s="1"/>
  <c r="K24" i="662"/>
  <c r="AT24" i="662" s="1"/>
  <c r="P13" i="662"/>
  <c r="AY13" i="662" s="1"/>
  <c r="P5" i="662"/>
  <c r="AY5" i="662" s="1"/>
  <c r="P10" i="662"/>
  <c r="AY10" i="662" s="1"/>
  <c r="K28" i="662"/>
  <c r="AT28" i="662" s="1"/>
  <c r="G19" i="662"/>
  <c r="AP19" i="662" s="1"/>
  <c r="P9" i="662"/>
  <c r="AY9" i="662" s="1"/>
  <c r="B3" i="63"/>
  <c r="AR5" i="63"/>
  <c r="K8" i="568"/>
  <c r="AN8" i="568" s="1"/>
  <c r="K11" i="568"/>
  <c r="AN11" i="568" s="1"/>
  <c r="AV23" i="63"/>
  <c r="O25" i="568"/>
  <c r="AR25" i="568" s="1"/>
  <c r="K28" i="568"/>
  <c r="AN28" i="568" s="1"/>
  <c r="AH3" i="66"/>
  <c r="AX5" i="65"/>
  <c r="AY9" i="65"/>
  <c r="BD27" i="65"/>
  <c r="M29" i="573"/>
  <c r="AQ29" i="573" s="1"/>
  <c r="I29" i="573"/>
  <c r="AM29" i="573" s="1"/>
  <c r="E29" i="573"/>
  <c r="AI29" i="573" s="1"/>
  <c r="N28" i="573"/>
  <c r="AR28" i="573" s="1"/>
  <c r="J28" i="573"/>
  <c r="AN28" i="573" s="1"/>
  <c r="F28" i="573"/>
  <c r="AJ28" i="573" s="1"/>
  <c r="O27" i="573"/>
  <c r="AS27" i="573" s="1"/>
  <c r="K27" i="573"/>
  <c r="AO27" i="573" s="1"/>
  <c r="G27" i="573"/>
  <c r="AK27" i="573" s="1"/>
  <c r="C27" i="573"/>
  <c r="AG27" i="573" s="1"/>
  <c r="L26" i="573"/>
  <c r="AP26" i="573" s="1"/>
  <c r="H26" i="573"/>
  <c r="AL26" i="573" s="1"/>
  <c r="D26" i="573"/>
  <c r="AH26" i="573" s="1"/>
  <c r="M25" i="573"/>
  <c r="AQ25" i="573" s="1"/>
  <c r="I25" i="573"/>
  <c r="AM25" i="573" s="1"/>
  <c r="E25" i="573"/>
  <c r="AI25" i="573" s="1"/>
  <c r="N24" i="573"/>
  <c r="AR24" i="573" s="1"/>
  <c r="J24" i="573"/>
  <c r="AN24" i="573" s="1"/>
  <c r="F24" i="573"/>
  <c r="AJ24" i="573" s="1"/>
  <c r="O23" i="573"/>
  <c r="AS23" i="573" s="1"/>
  <c r="K23" i="573"/>
  <c r="AO23" i="573" s="1"/>
  <c r="G23" i="573"/>
  <c r="AK23" i="573" s="1"/>
  <c r="C23" i="573"/>
  <c r="AG23" i="573" s="1"/>
  <c r="M21" i="573"/>
  <c r="AQ21" i="573" s="1"/>
  <c r="I21" i="573"/>
  <c r="AM21" i="573" s="1"/>
  <c r="E21" i="573"/>
  <c r="AI21" i="573" s="1"/>
  <c r="N20" i="573"/>
  <c r="AR20" i="573" s="1"/>
  <c r="J20" i="573"/>
  <c r="AN20" i="573" s="1"/>
  <c r="F20" i="573"/>
  <c r="AJ20" i="573" s="1"/>
  <c r="O19" i="573"/>
  <c r="AS19" i="573" s="1"/>
  <c r="K19" i="573"/>
  <c r="AO19" i="573" s="1"/>
  <c r="G19" i="573"/>
  <c r="AK19" i="573" s="1"/>
  <c r="C19" i="573"/>
  <c r="AG19" i="573" s="1"/>
  <c r="N18" i="573"/>
  <c r="AR18" i="573" s="1"/>
  <c r="H18" i="573"/>
  <c r="AL18" i="573" s="1"/>
  <c r="D18" i="573"/>
  <c r="AH18" i="573" s="1"/>
  <c r="I17" i="573"/>
  <c r="AM17" i="573" s="1"/>
  <c r="E17" i="573"/>
  <c r="AI17" i="573" s="1"/>
  <c r="J16" i="573"/>
  <c r="AN16" i="573" s="1"/>
  <c r="F16" i="573"/>
  <c r="AJ16" i="573" s="1"/>
  <c r="L15" i="573"/>
  <c r="AP15" i="573" s="1"/>
  <c r="H15" i="573"/>
  <c r="AL15" i="573" s="1"/>
  <c r="D15" i="573"/>
  <c r="AH15" i="573" s="1"/>
  <c r="M14" i="573"/>
  <c r="AQ14" i="573" s="1"/>
  <c r="I14" i="573"/>
  <c r="AM14" i="573" s="1"/>
  <c r="E14" i="573"/>
  <c r="AI14" i="573" s="1"/>
  <c r="N13" i="573"/>
  <c r="AR13" i="573" s="1"/>
  <c r="J13" i="573"/>
  <c r="AN13" i="573" s="1"/>
  <c r="F13" i="573"/>
  <c r="AJ13" i="573" s="1"/>
  <c r="O12" i="573"/>
  <c r="AS12" i="573" s="1"/>
  <c r="K12" i="573"/>
  <c r="AO12" i="573" s="1"/>
  <c r="G12" i="573"/>
  <c r="AK12" i="573" s="1"/>
  <c r="C12" i="573"/>
  <c r="AG12" i="573" s="1"/>
  <c r="M11" i="573"/>
  <c r="AQ11" i="573" s="1"/>
  <c r="I11" i="573"/>
  <c r="AM11" i="573" s="1"/>
  <c r="E11" i="573"/>
  <c r="AI11" i="573" s="1"/>
  <c r="N10" i="573"/>
  <c r="AR10" i="573" s="1"/>
  <c r="J10" i="573"/>
  <c r="AN10" i="573" s="1"/>
  <c r="F10" i="573"/>
  <c r="AJ10" i="573" s="1"/>
  <c r="O9" i="573"/>
  <c r="AS9" i="573" s="1"/>
  <c r="K9" i="573"/>
  <c r="AO9" i="573" s="1"/>
  <c r="G9" i="573"/>
  <c r="AK9" i="573" s="1"/>
  <c r="C9" i="573"/>
  <c r="AG9" i="573" s="1"/>
  <c r="L8" i="573"/>
  <c r="AP8" i="573" s="1"/>
  <c r="H8" i="573"/>
  <c r="AL8" i="573" s="1"/>
  <c r="D8" i="573"/>
  <c r="AH8" i="573" s="1"/>
  <c r="M7" i="573"/>
  <c r="AQ7" i="573" s="1"/>
  <c r="I7" i="573"/>
  <c r="AM7" i="573" s="1"/>
  <c r="E7" i="573"/>
  <c r="AI7" i="573" s="1"/>
  <c r="N6" i="573"/>
  <c r="AR6" i="573" s="1"/>
  <c r="J6" i="573"/>
  <c r="AN6" i="573" s="1"/>
  <c r="F6" i="573"/>
  <c r="AJ6" i="573" s="1"/>
  <c r="O5" i="573"/>
  <c r="AS5" i="573" s="1"/>
  <c r="K5" i="573"/>
  <c r="AO5" i="573" s="1"/>
  <c r="G5" i="573"/>
  <c r="AK5" i="573" s="1"/>
  <c r="C5" i="573"/>
  <c r="AG5" i="573" s="1"/>
  <c r="L4" i="573"/>
  <c r="AP4" i="573" s="1"/>
  <c r="H4" i="573"/>
  <c r="AL4" i="573" s="1"/>
  <c r="D4" i="573"/>
  <c r="AH4" i="573" s="1"/>
  <c r="L29" i="573"/>
  <c r="AP29" i="573" s="1"/>
  <c r="H29" i="573"/>
  <c r="AL29" i="573" s="1"/>
  <c r="D29" i="573"/>
  <c r="AH29" i="573" s="1"/>
  <c r="M28" i="573"/>
  <c r="AQ28" i="573" s="1"/>
  <c r="I28" i="573"/>
  <c r="AM28" i="573" s="1"/>
  <c r="E28" i="573"/>
  <c r="AI28" i="573" s="1"/>
  <c r="N27" i="573"/>
  <c r="AR27" i="573" s="1"/>
  <c r="J27" i="573"/>
  <c r="AN27" i="573" s="1"/>
  <c r="F27" i="573"/>
  <c r="AJ27" i="573" s="1"/>
  <c r="O26" i="573"/>
  <c r="AS26" i="573" s="1"/>
  <c r="K26" i="573"/>
  <c r="AO26" i="573" s="1"/>
  <c r="G26" i="573"/>
  <c r="AK26" i="573" s="1"/>
  <c r="C26" i="573"/>
  <c r="AG26" i="573" s="1"/>
  <c r="L25" i="573"/>
  <c r="AP25" i="573" s="1"/>
  <c r="H25" i="573"/>
  <c r="AL25" i="573" s="1"/>
  <c r="D25" i="573"/>
  <c r="AH25" i="573" s="1"/>
  <c r="M24" i="573"/>
  <c r="AQ24" i="573" s="1"/>
  <c r="I24" i="573"/>
  <c r="AM24" i="573" s="1"/>
  <c r="E24" i="573"/>
  <c r="AI24" i="573" s="1"/>
  <c r="N23" i="573"/>
  <c r="AR23" i="573" s="1"/>
  <c r="J23" i="573"/>
  <c r="AN23" i="573" s="1"/>
  <c r="F23" i="573"/>
  <c r="AJ23" i="573" s="1"/>
  <c r="L21" i="573"/>
  <c r="AP21" i="573" s="1"/>
  <c r="H21" i="573"/>
  <c r="AL21" i="573" s="1"/>
  <c r="D21" i="573"/>
  <c r="AH21" i="573" s="1"/>
  <c r="M20" i="573"/>
  <c r="AQ20" i="573" s="1"/>
  <c r="I20" i="573"/>
  <c r="AM20" i="573" s="1"/>
  <c r="E20" i="573"/>
  <c r="AI20" i="573" s="1"/>
  <c r="N19" i="573"/>
  <c r="AR19" i="573" s="1"/>
  <c r="J19" i="573"/>
  <c r="AN19" i="573" s="1"/>
  <c r="F19" i="573"/>
  <c r="AJ19" i="573" s="1"/>
  <c r="M18" i="573"/>
  <c r="AQ18" i="573" s="1"/>
  <c r="G18" i="573"/>
  <c r="AK18" i="573" s="1"/>
  <c r="C18" i="573"/>
  <c r="AG18" i="573" s="1"/>
  <c r="N17" i="573"/>
  <c r="AR17" i="573" s="1"/>
  <c r="H17" i="573"/>
  <c r="AL17" i="573" s="1"/>
  <c r="D17" i="573"/>
  <c r="AH17" i="573" s="1"/>
  <c r="I16" i="573"/>
  <c r="AM16" i="573" s="1"/>
  <c r="E16" i="573"/>
  <c r="AI16" i="573" s="1"/>
  <c r="O15" i="573"/>
  <c r="AS15" i="573" s="1"/>
  <c r="K15" i="573"/>
  <c r="AO15" i="573" s="1"/>
  <c r="G15" i="573"/>
  <c r="AK15" i="573" s="1"/>
  <c r="C15" i="573"/>
  <c r="AG15" i="573" s="1"/>
  <c r="L14" i="573"/>
  <c r="AP14" i="573" s="1"/>
  <c r="H14" i="573"/>
  <c r="AL14" i="573" s="1"/>
  <c r="D14" i="573"/>
  <c r="AH14" i="573" s="1"/>
  <c r="M13" i="573"/>
  <c r="AQ13" i="573" s="1"/>
  <c r="I13" i="573"/>
  <c r="AM13" i="573" s="1"/>
  <c r="E13" i="573"/>
  <c r="AI13" i="573" s="1"/>
  <c r="N12" i="573"/>
  <c r="AR12" i="573" s="1"/>
  <c r="J12" i="573"/>
  <c r="AN12" i="573" s="1"/>
  <c r="F12" i="573"/>
  <c r="AJ12" i="573" s="1"/>
  <c r="L11" i="573"/>
  <c r="AP11" i="573" s="1"/>
  <c r="H11" i="573"/>
  <c r="AL11" i="573" s="1"/>
  <c r="D11" i="573"/>
  <c r="AH11" i="573" s="1"/>
  <c r="M10" i="573"/>
  <c r="AQ10" i="573" s="1"/>
  <c r="I10" i="573"/>
  <c r="AM10" i="573" s="1"/>
  <c r="E10" i="573"/>
  <c r="AI10" i="573" s="1"/>
  <c r="N9" i="573"/>
  <c r="AR9" i="573" s="1"/>
  <c r="J9" i="573"/>
  <c r="AN9" i="573" s="1"/>
  <c r="F9" i="573"/>
  <c r="AJ9" i="573" s="1"/>
  <c r="O8" i="573"/>
  <c r="AS8" i="573" s="1"/>
  <c r="K8" i="573"/>
  <c r="AO8" i="573" s="1"/>
  <c r="G8" i="573"/>
  <c r="AK8" i="573" s="1"/>
  <c r="C8" i="573"/>
  <c r="AG8" i="573" s="1"/>
  <c r="L7" i="573"/>
  <c r="AP7" i="573" s="1"/>
  <c r="H7" i="573"/>
  <c r="AL7" i="573" s="1"/>
  <c r="D7" i="573"/>
  <c r="AH7" i="573" s="1"/>
  <c r="M6" i="573"/>
  <c r="AQ6" i="573" s="1"/>
  <c r="I6" i="573"/>
  <c r="AM6" i="573" s="1"/>
  <c r="E6" i="573"/>
  <c r="AI6" i="573" s="1"/>
  <c r="N5" i="573"/>
  <c r="AR5" i="573" s="1"/>
  <c r="J5" i="573"/>
  <c r="AN5" i="573" s="1"/>
  <c r="F5" i="573"/>
  <c r="AJ5" i="573" s="1"/>
  <c r="O4" i="573"/>
  <c r="AS4" i="573" s="1"/>
  <c r="K4" i="573"/>
  <c r="AO4" i="573" s="1"/>
  <c r="G4" i="573"/>
  <c r="AK4" i="573" s="1"/>
  <c r="C4" i="573"/>
  <c r="AG4" i="573" s="1"/>
  <c r="N29" i="573"/>
  <c r="AR29" i="573" s="1"/>
  <c r="F29" i="573"/>
  <c r="AJ29" i="573" s="1"/>
  <c r="K28" i="573"/>
  <c r="AO28" i="573" s="1"/>
  <c r="C28" i="573"/>
  <c r="AG28" i="573" s="1"/>
  <c r="H27" i="573"/>
  <c r="AL27" i="573" s="1"/>
  <c r="M26" i="573"/>
  <c r="AQ26" i="573" s="1"/>
  <c r="E26" i="573"/>
  <c r="AI26" i="573" s="1"/>
  <c r="J25" i="573"/>
  <c r="AN25" i="573" s="1"/>
  <c r="O24" i="573"/>
  <c r="AS24" i="573" s="1"/>
  <c r="G24" i="573"/>
  <c r="AK24" i="573" s="1"/>
  <c r="L23" i="573"/>
  <c r="AP23" i="573" s="1"/>
  <c r="D23" i="573"/>
  <c r="AH23" i="573" s="1"/>
  <c r="K21" i="573"/>
  <c r="AO21" i="573" s="1"/>
  <c r="C21" i="573"/>
  <c r="AG21" i="573" s="1"/>
  <c r="H20" i="573"/>
  <c r="AL20" i="573" s="1"/>
  <c r="M19" i="573"/>
  <c r="AQ19" i="573" s="1"/>
  <c r="E19" i="573"/>
  <c r="AI19" i="573" s="1"/>
  <c r="E18" i="573"/>
  <c r="AI18" i="573" s="1"/>
  <c r="M17" i="573"/>
  <c r="AQ17" i="573" s="1"/>
  <c r="C17" i="573"/>
  <c r="AG17" i="573" s="1"/>
  <c r="N16" i="573"/>
  <c r="AR16" i="573" s="1"/>
  <c r="D16" i="573"/>
  <c r="AH16" i="573" s="1"/>
  <c r="J15" i="573"/>
  <c r="AN15" i="573" s="1"/>
  <c r="O14" i="573"/>
  <c r="AS14" i="573" s="1"/>
  <c r="G14" i="573"/>
  <c r="AK14" i="573" s="1"/>
  <c r="L13" i="573"/>
  <c r="AP13" i="573" s="1"/>
  <c r="D13" i="573"/>
  <c r="AH13" i="573" s="1"/>
  <c r="I12" i="573"/>
  <c r="AM12" i="573" s="1"/>
  <c r="O11" i="573"/>
  <c r="AS11" i="573" s="1"/>
  <c r="G11" i="573"/>
  <c r="AK11" i="573" s="1"/>
  <c r="L10" i="573"/>
  <c r="AP10" i="573" s="1"/>
  <c r="D10" i="573"/>
  <c r="AH10" i="573" s="1"/>
  <c r="I9" i="573"/>
  <c r="AM9" i="573" s="1"/>
  <c r="N8" i="573"/>
  <c r="AR8" i="573" s="1"/>
  <c r="F8" i="573"/>
  <c r="AJ8" i="573" s="1"/>
  <c r="K7" i="573"/>
  <c r="AO7" i="573" s="1"/>
  <c r="C7" i="573"/>
  <c r="AG7" i="573" s="1"/>
  <c r="H6" i="573"/>
  <c r="AL6" i="573" s="1"/>
  <c r="M5" i="573"/>
  <c r="AQ5" i="573" s="1"/>
  <c r="E5" i="573"/>
  <c r="AI5" i="573" s="1"/>
  <c r="J4" i="573"/>
  <c r="AN4" i="573" s="1"/>
  <c r="K29" i="573"/>
  <c r="AO29" i="573" s="1"/>
  <c r="C29" i="573"/>
  <c r="AG29" i="573" s="1"/>
  <c r="H28" i="573"/>
  <c r="AL28" i="573" s="1"/>
  <c r="M27" i="573"/>
  <c r="AQ27" i="573" s="1"/>
  <c r="E27" i="573"/>
  <c r="AI27" i="573" s="1"/>
  <c r="J26" i="573"/>
  <c r="AN26" i="573" s="1"/>
  <c r="O25" i="573"/>
  <c r="AS25" i="573" s="1"/>
  <c r="G25" i="573"/>
  <c r="AK25" i="573" s="1"/>
  <c r="L24" i="573"/>
  <c r="AP24" i="573" s="1"/>
  <c r="D24" i="573"/>
  <c r="AH24" i="573" s="1"/>
  <c r="I23" i="573"/>
  <c r="AM23" i="573" s="1"/>
  <c r="J21" i="573"/>
  <c r="AN21" i="573" s="1"/>
  <c r="O20" i="573"/>
  <c r="AS20" i="573" s="1"/>
  <c r="G20" i="573"/>
  <c r="AK20" i="573" s="1"/>
  <c r="L19" i="573"/>
  <c r="AP19" i="573" s="1"/>
  <c r="D19" i="573"/>
  <c r="AH19" i="573" s="1"/>
  <c r="J18" i="573"/>
  <c r="AN18" i="573" s="1"/>
  <c r="J17" i="573"/>
  <c r="AN17" i="573" s="1"/>
  <c r="M16" i="573"/>
  <c r="AQ16" i="573" s="1"/>
  <c r="C16" i="573"/>
  <c r="AG16" i="573" s="1"/>
  <c r="I15" i="573"/>
  <c r="AM15" i="573" s="1"/>
  <c r="N14" i="573"/>
  <c r="AR14" i="573" s="1"/>
  <c r="F14" i="573"/>
  <c r="AJ14" i="573" s="1"/>
  <c r="K13" i="573"/>
  <c r="AO13" i="573" s="1"/>
  <c r="C13" i="573"/>
  <c r="AG13" i="573" s="1"/>
  <c r="H12" i="573"/>
  <c r="AL12" i="573" s="1"/>
  <c r="N11" i="573"/>
  <c r="AR11" i="573" s="1"/>
  <c r="F11" i="573"/>
  <c r="AJ11" i="573" s="1"/>
  <c r="K10" i="573"/>
  <c r="AO10" i="573" s="1"/>
  <c r="C10" i="573"/>
  <c r="AG10" i="573" s="1"/>
  <c r="H9" i="573"/>
  <c r="AL9" i="573" s="1"/>
  <c r="M8" i="573"/>
  <c r="AQ8" i="573" s="1"/>
  <c r="E8" i="573"/>
  <c r="AI8" i="573" s="1"/>
  <c r="J7" i="573"/>
  <c r="AN7" i="573" s="1"/>
  <c r="O6" i="573"/>
  <c r="AS6" i="573" s="1"/>
  <c r="G6" i="573"/>
  <c r="AK6" i="573" s="1"/>
  <c r="L5" i="573"/>
  <c r="AP5" i="573" s="1"/>
  <c r="D5" i="573"/>
  <c r="AH5" i="573" s="1"/>
  <c r="I4" i="573"/>
  <c r="AM4" i="573" s="1"/>
  <c r="J29" i="573"/>
  <c r="AN29" i="573" s="1"/>
  <c r="O28" i="573"/>
  <c r="AS28" i="573" s="1"/>
  <c r="G28" i="573"/>
  <c r="AK28" i="573" s="1"/>
  <c r="L27" i="573"/>
  <c r="AP27" i="573" s="1"/>
  <c r="D27" i="573"/>
  <c r="AH27" i="573" s="1"/>
  <c r="I26" i="573"/>
  <c r="AM26" i="573" s="1"/>
  <c r="N25" i="573"/>
  <c r="AR25" i="573" s="1"/>
  <c r="F25" i="573"/>
  <c r="AJ25" i="573" s="1"/>
  <c r="K24" i="573"/>
  <c r="AO24" i="573" s="1"/>
  <c r="C24" i="573"/>
  <c r="AG24" i="573" s="1"/>
  <c r="H23" i="573"/>
  <c r="AL23" i="573" s="1"/>
  <c r="O21" i="573"/>
  <c r="AS21" i="573" s="1"/>
  <c r="G21" i="573"/>
  <c r="AK21" i="573" s="1"/>
  <c r="L20" i="573"/>
  <c r="AP20" i="573" s="1"/>
  <c r="D20" i="573"/>
  <c r="AH20" i="573" s="1"/>
  <c r="I19" i="573"/>
  <c r="AM19" i="573" s="1"/>
  <c r="I18" i="573"/>
  <c r="AM18" i="573" s="1"/>
  <c r="G17" i="573"/>
  <c r="AK17" i="573" s="1"/>
  <c r="H16" i="573"/>
  <c r="AL16" i="573" s="1"/>
  <c r="N15" i="573"/>
  <c r="AR15" i="573" s="1"/>
  <c r="F15" i="573"/>
  <c r="AJ15" i="573" s="1"/>
  <c r="K14" i="573"/>
  <c r="AO14" i="573" s="1"/>
  <c r="C14" i="573"/>
  <c r="AG14" i="573" s="1"/>
  <c r="H13" i="573"/>
  <c r="AL13" i="573" s="1"/>
  <c r="M12" i="573"/>
  <c r="AQ12" i="573" s="1"/>
  <c r="E12" i="573"/>
  <c r="AI12" i="573" s="1"/>
  <c r="K11" i="573"/>
  <c r="AO11" i="573" s="1"/>
  <c r="C11" i="573"/>
  <c r="AG11" i="573" s="1"/>
  <c r="H10" i="573"/>
  <c r="AL10" i="573" s="1"/>
  <c r="M9" i="573"/>
  <c r="AQ9" i="573" s="1"/>
  <c r="E9" i="573"/>
  <c r="AI9" i="573" s="1"/>
  <c r="J8" i="573"/>
  <c r="AN8" i="573" s="1"/>
  <c r="O7" i="573"/>
  <c r="AS7" i="573" s="1"/>
  <c r="G7" i="573"/>
  <c r="AK7" i="573" s="1"/>
  <c r="L6" i="573"/>
  <c r="AP6" i="573" s="1"/>
  <c r="D6" i="573"/>
  <c r="AH6" i="573" s="1"/>
  <c r="I5" i="573"/>
  <c r="AM5" i="573" s="1"/>
  <c r="N4" i="573"/>
  <c r="AR4" i="573" s="1"/>
  <c r="F4" i="573"/>
  <c r="AJ4" i="573" s="1"/>
  <c r="D28" i="573"/>
  <c r="AH28" i="573" s="1"/>
  <c r="K25" i="573"/>
  <c r="AO25" i="573" s="1"/>
  <c r="E23" i="573"/>
  <c r="AI23" i="573" s="1"/>
  <c r="K20" i="573"/>
  <c r="AO20" i="573" s="1"/>
  <c r="E15" i="573"/>
  <c r="AI15" i="573" s="1"/>
  <c r="L12" i="573"/>
  <c r="AP12" i="573" s="1"/>
  <c r="G10" i="573"/>
  <c r="AK10" i="573" s="1"/>
  <c r="N7" i="573"/>
  <c r="AR7" i="573" s="1"/>
  <c r="H5" i="573"/>
  <c r="AL5" i="573" s="1"/>
  <c r="O29" i="573"/>
  <c r="AS29" i="573" s="1"/>
  <c r="I27" i="573"/>
  <c r="AM27" i="573" s="1"/>
  <c r="C25" i="573"/>
  <c r="AG25" i="573" s="1"/>
  <c r="C20" i="573"/>
  <c r="AG20" i="573" s="1"/>
  <c r="J14" i="573"/>
  <c r="AN14" i="573" s="1"/>
  <c r="D12" i="573"/>
  <c r="AH12" i="573" s="1"/>
  <c r="L9" i="573"/>
  <c r="AP9" i="573" s="1"/>
  <c r="F7" i="573"/>
  <c r="AJ7" i="573" s="1"/>
  <c r="M4" i="573"/>
  <c r="AQ4" i="573" s="1"/>
  <c r="G29" i="573"/>
  <c r="AK29" i="573" s="1"/>
  <c r="N26" i="573"/>
  <c r="AR26" i="573" s="1"/>
  <c r="H24" i="573"/>
  <c r="AL24" i="573" s="1"/>
  <c r="N21" i="573"/>
  <c r="AR21" i="573" s="1"/>
  <c r="H19" i="573"/>
  <c r="AL19" i="573" s="1"/>
  <c r="F18" i="573"/>
  <c r="AJ18" i="573" s="1"/>
  <c r="F17" i="573"/>
  <c r="AJ17" i="573" s="1"/>
  <c r="G16" i="573"/>
  <c r="AK16" i="573" s="1"/>
  <c r="O13" i="573"/>
  <c r="AS13" i="573" s="1"/>
  <c r="J11" i="573"/>
  <c r="AN11" i="573" s="1"/>
  <c r="D9" i="573"/>
  <c r="AH9" i="573" s="1"/>
  <c r="K6" i="573"/>
  <c r="AO6" i="573" s="1"/>
  <c r="E4" i="573"/>
  <c r="AI4" i="573" s="1"/>
  <c r="L28" i="573"/>
  <c r="AP28" i="573" s="1"/>
  <c r="F26" i="573"/>
  <c r="AJ26" i="573" s="1"/>
  <c r="M23" i="573"/>
  <c r="AQ23" i="573" s="1"/>
  <c r="F21" i="573"/>
  <c r="AJ21" i="573" s="1"/>
  <c r="M15" i="573"/>
  <c r="AQ15" i="573" s="1"/>
  <c r="G13" i="573"/>
  <c r="AK13" i="573" s="1"/>
  <c r="O10" i="573"/>
  <c r="AS10" i="573" s="1"/>
  <c r="I8" i="573"/>
  <c r="AM8" i="573" s="1"/>
  <c r="C6" i="573"/>
  <c r="AG6" i="573" s="1"/>
  <c r="J25" i="635"/>
  <c r="F25" i="635"/>
  <c r="J24" i="635"/>
  <c r="F24" i="635"/>
  <c r="J23" i="635"/>
  <c r="F23" i="635"/>
  <c r="J22" i="635"/>
  <c r="F22" i="635"/>
  <c r="J21" i="635"/>
  <c r="F21" i="635"/>
  <c r="J20" i="635"/>
  <c r="F20" i="635"/>
  <c r="J19" i="635"/>
  <c r="F19" i="635"/>
  <c r="J17" i="635"/>
  <c r="AM17" i="635" s="1"/>
  <c r="F17" i="635"/>
  <c r="AI17" i="635" s="1"/>
  <c r="N16" i="635"/>
  <c r="AQ16" i="635" s="1"/>
  <c r="H16" i="635"/>
  <c r="AK16" i="635" s="1"/>
  <c r="D16" i="635"/>
  <c r="AG16" i="635" s="1"/>
  <c r="M15" i="635"/>
  <c r="AP15" i="635" s="1"/>
  <c r="I15" i="635"/>
  <c r="AL15" i="635" s="1"/>
  <c r="E15" i="635"/>
  <c r="AH15" i="635" s="1"/>
  <c r="N14" i="635"/>
  <c r="AQ14" i="635" s="1"/>
  <c r="J14" i="635"/>
  <c r="AM14" i="635" s="1"/>
  <c r="F14" i="635"/>
  <c r="AI14" i="635" s="1"/>
  <c r="O13" i="635"/>
  <c r="AR13" i="635" s="1"/>
  <c r="K13" i="635"/>
  <c r="AN13" i="635" s="1"/>
  <c r="G13" i="635"/>
  <c r="AJ13" i="635" s="1"/>
  <c r="C13" i="635"/>
  <c r="AF13" i="635" s="1"/>
  <c r="L12" i="635"/>
  <c r="AO12" i="635" s="1"/>
  <c r="H25" i="635"/>
  <c r="D25" i="635"/>
  <c r="H24" i="635"/>
  <c r="D24" i="635"/>
  <c r="H23" i="635"/>
  <c r="D23" i="635"/>
  <c r="H22" i="635"/>
  <c r="D22" i="635"/>
  <c r="H21" i="635"/>
  <c r="D21" i="635"/>
  <c r="H20" i="635"/>
  <c r="D20" i="635"/>
  <c r="H19" i="635"/>
  <c r="D19" i="635"/>
  <c r="N17" i="635"/>
  <c r="AQ17" i="635" s="1"/>
  <c r="H17" i="635"/>
  <c r="AK17" i="635" s="1"/>
  <c r="D17" i="635"/>
  <c r="AG17" i="635" s="1"/>
  <c r="J16" i="635"/>
  <c r="AM16" i="635" s="1"/>
  <c r="F16" i="635"/>
  <c r="AI16" i="635" s="1"/>
  <c r="O15" i="635"/>
  <c r="AR15" i="635" s="1"/>
  <c r="K15" i="635"/>
  <c r="AN15" i="635" s="1"/>
  <c r="G15" i="635"/>
  <c r="AJ15" i="635" s="1"/>
  <c r="C15" i="635"/>
  <c r="AF15" i="635" s="1"/>
  <c r="L14" i="635"/>
  <c r="AO14" i="635" s="1"/>
  <c r="H14" i="635"/>
  <c r="AK14" i="635" s="1"/>
  <c r="D14" i="635"/>
  <c r="AG14" i="635" s="1"/>
  <c r="M13" i="635"/>
  <c r="AP13" i="635" s="1"/>
  <c r="I13" i="635"/>
  <c r="AL13" i="635" s="1"/>
  <c r="G25" i="635"/>
  <c r="G24" i="635"/>
  <c r="G23" i="635"/>
  <c r="G22" i="635"/>
  <c r="G21" i="635"/>
  <c r="G20" i="635"/>
  <c r="G19" i="635"/>
  <c r="E17" i="635"/>
  <c r="AH17" i="635" s="1"/>
  <c r="G16" i="635"/>
  <c r="AJ16" i="635" s="1"/>
  <c r="L15" i="635"/>
  <c r="AO15" i="635" s="1"/>
  <c r="D15" i="635"/>
  <c r="AG15" i="635" s="1"/>
  <c r="I14" i="635"/>
  <c r="AL14" i="635" s="1"/>
  <c r="N13" i="635"/>
  <c r="AQ13" i="635" s="1"/>
  <c r="F13" i="635"/>
  <c r="AI13" i="635" s="1"/>
  <c r="N12" i="635"/>
  <c r="AQ12" i="635" s="1"/>
  <c r="I12" i="635"/>
  <c r="AL12" i="635" s="1"/>
  <c r="E12" i="635"/>
  <c r="AH12" i="635" s="1"/>
  <c r="N11" i="635"/>
  <c r="AQ11" i="635" s="1"/>
  <c r="J11" i="635"/>
  <c r="AM11" i="635" s="1"/>
  <c r="F11" i="635"/>
  <c r="AI11" i="635" s="1"/>
  <c r="O10" i="635"/>
  <c r="AR10" i="635" s="1"/>
  <c r="K10" i="635"/>
  <c r="AN10" i="635" s="1"/>
  <c r="G10" i="635"/>
  <c r="AJ10" i="635" s="1"/>
  <c r="C10" i="635"/>
  <c r="AF10" i="635" s="1"/>
  <c r="L9" i="635"/>
  <c r="AO9" i="635" s="1"/>
  <c r="H9" i="635"/>
  <c r="AK9" i="635" s="1"/>
  <c r="D9" i="635"/>
  <c r="AG9" i="635" s="1"/>
  <c r="M8" i="635"/>
  <c r="AP8" i="635" s="1"/>
  <c r="I8" i="635"/>
  <c r="AL8" i="635" s="1"/>
  <c r="E8" i="635"/>
  <c r="AH8" i="635" s="1"/>
  <c r="N7" i="635"/>
  <c r="AQ7" i="635" s="1"/>
  <c r="J7" i="635"/>
  <c r="AM7" i="635" s="1"/>
  <c r="F7" i="635"/>
  <c r="AI7" i="635" s="1"/>
  <c r="O6" i="635"/>
  <c r="AR6" i="635" s="1"/>
  <c r="K6" i="635"/>
  <c r="AN6" i="635" s="1"/>
  <c r="G6" i="635"/>
  <c r="AJ6" i="635" s="1"/>
  <c r="C6" i="635"/>
  <c r="AF6" i="635" s="1"/>
  <c r="L5" i="635"/>
  <c r="AO5" i="635" s="1"/>
  <c r="H5" i="635"/>
  <c r="AK5" i="635" s="1"/>
  <c r="D5" i="635"/>
  <c r="AG5" i="635" s="1"/>
  <c r="M4" i="635"/>
  <c r="AP4" i="635" s="1"/>
  <c r="I4" i="635"/>
  <c r="AL4" i="635" s="1"/>
  <c r="E4" i="635"/>
  <c r="AH4" i="635" s="1"/>
  <c r="E25" i="635"/>
  <c r="E24" i="635"/>
  <c r="E23" i="635"/>
  <c r="E22" i="635"/>
  <c r="E21" i="635"/>
  <c r="E20" i="635"/>
  <c r="E19" i="635"/>
  <c r="M17" i="635"/>
  <c r="AP17" i="635" s="1"/>
  <c r="C17" i="635"/>
  <c r="AF17" i="635" s="1"/>
  <c r="E16" i="635"/>
  <c r="AH16" i="635" s="1"/>
  <c r="J15" i="635"/>
  <c r="AM15" i="635" s="1"/>
  <c r="O14" i="635"/>
  <c r="AR14" i="635" s="1"/>
  <c r="G14" i="635"/>
  <c r="AJ14" i="635" s="1"/>
  <c r="L13" i="635"/>
  <c r="AO13" i="635" s="1"/>
  <c r="E13" i="635"/>
  <c r="AH13" i="635" s="1"/>
  <c r="M12" i="635"/>
  <c r="AP12" i="635" s="1"/>
  <c r="H12" i="635"/>
  <c r="AK12" i="635" s="1"/>
  <c r="D12" i="635"/>
  <c r="AG12" i="635" s="1"/>
  <c r="M11" i="635"/>
  <c r="AP11" i="635" s="1"/>
  <c r="I11" i="635"/>
  <c r="AL11" i="635" s="1"/>
  <c r="E11" i="635"/>
  <c r="AH11" i="635" s="1"/>
  <c r="N10" i="635"/>
  <c r="AQ10" i="635" s="1"/>
  <c r="J10" i="635"/>
  <c r="AM10" i="635" s="1"/>
  <c r="F10" i="635"/>
  <c r="AI10" i="635" s="1"/>
  <c r="O9" i="635"/>
  <c r="AR9" i="635" s="1"/>
  <c r="K9" i="635"/>
  <c r="AN9" i="635" s="1"/>
  <c r="G9" i="635"/>
  <c r="AJ9" i="635" s="1"/>
  <c r="C9" i="635"/>
  <c r="AF9" i="635" s="1"/>
  <c r="L8" i="635"/>
  <c r="AO8" i="635" s="1"/>
  <c r="H8" i="635"/>
  <c r="AK8" i="635" s="1"/>
  <c r="D8" i="635"/>
  <c r="AG8" i="635" s="1"/>
  <c r="M7" i="635"/>
  <c r="AP7" i="635" s="1"/>
  <c r="I7" i="635"/>
  <c r="AL7" i="635" s="1"/>
  <c r="E7" i="635"/>
  <c r="AH7" i="635" s="1"/>
  <c r="N6" i="635"/>
  <c r="AQ6" i="635" s="1"/>
  <c r="J6" i="635"/>
  <c r="AM6" i="635" s="1"/>
  <c r="F6" i="635"/>
  <c r="AI6" i="635" s="1"/>
  <c r="O5" i="635"/>
  <c r="AR5" i="635" s="1"/>
  <c r="K5" i="635"/>
  <c r="AN5" i="635" s="1"/>
  <c r="G5" i="635"/>
  <c r="AJ5" i="635" s="1"/>
  <c r="C5" i="635"/>
  <c r="AF5" i="635" s="1"/>
  <c r="L4" i="635"/>
  <c r="AO4" i="635" s="1"/>
  <c r="H4" i="635"/>
  <c r="AK4" i="635" s="1"/>
  <c r="D4" i="635"/>
  <c r="AG4" i="635" s="1"/>
  <c r="C24" i="635"/>
  <c r="K24" i="635" s="1"/>
  <c r="C22" i="635"/>
  <c r="C20" i="635"/>
  <c r="I16" i="635"/>
  <c r="AL16" i="635" s="1"/>
  <c r="F15" i="635"/>
  <c r="AI15" i="635" s="1"/>
  <c r="C14" i="635"/>
  <c r="AF14" i="635" s="1"/>
  <c r="O12" i="635"/>
  <c r="AR12" i="635" s="1"/>
  <c r="F12" i="635"/>
  <c r="AI12" i="635" s="1"/>
  <c r="K11" i="635"/>
  <c r="AN11" i="635" s="1"/>
  <c r="C11" i="635"/>
  <c r="AF11" i="635" s="1"/>
  <c r="H10" i="635"/>
  <c r="AK10" i="635" s="1"/>
  <c r="M9" i="635"/>
  <c r="AP9" i="635" s="1"/>
  <c r="E9" i="635"/>
  <c r="AH9" i="635" s="1"/>
  <c r="J8" i="635"/>
  <c r="AM8" i="635" s="1"/>
  <c r="O7" i="635"/>
  <c r="AR7" i="635" s="1"/>
  <c r="G7" i="635"/>
  <c r="AJ7" i="635" s="1"/>
  <c r="L6" i="635"/>
  <c r="AO6" i="635" s="1"/>
  <c r="D6" i="635"/>
  <c r="AG6" i="635" s="1"/>
  <c r="I5" i="635"/>
  <c r="AL5" i="635" s="1"/>
  <c r="N4" i="635"/>
  <c r="AQ4" i="635" s="1"/>
  <c r="F4" i="635"/>
  <c r="AI4" i="635" s="1"/>
  <c r="I25" i="635"/>
  <c r="I23" i="635"/>
  <c r="I21" i="635"/>
  <c r="I19" i="635"/>
  <c r="I17" i="635"/>
  <c r="AL17" i="635" s="1"/>
  <c r="C16" i="635"/>
  <c r="AF16" i="635" s="1"/>
  <c r="M14" i="635"/>
  <c r="AP14" i="635" s="1"/>
  <c r="J13" i="635"/>
  <c r="AM13" i="635" s="1"/>
  <c r="K12" i="635"/>
  <c r="AN12" i="635" s="1"/>
  <c r="C12" i="635"/>
  <c r="AF12" i="635" s="1"/>
  <c r="H11" i="635"/>
  <c r="AK11" i="635" s="1"/>
  <c r="M10" i="635"/>
  <c r="AP10" i="635" s="1"/>
  <c r="E10" i="635"/>
  <c r="AH10" i="635" s="1"/>
  <c r="J9" i="635"/>
  <c r="AM9" i="635" s="1"/>
  <c r="O8" i="635"/>
  <c r="AR8" i="635" s="1"/>
  <c r="G8" i="635"/>
  <c r="AJ8" i="635" s="1"/>
  <c r="L7" i="635"/>
  <c r="AO7" i="635" s="1"/>
  <c r="D7" i="635"/>
  <c r="AG7" i="635" s="1"/>
  <c r="I6" i="635"/>
  <c r="AL6" i="635" s="1"/>
  <c r="N5" i="635"/>
  <c r="AQ5" i="635" s="1"/>
  <c r="F5" i="635"/>
  <c r="AI5" i="635" s="1"/>
  <c r="K4" i="635"/>
  <c r="AN4" i="635" s="1"/>
  <c r="C4" i="635"/>
  <c r="AF4" i="635" s="1"/>
  <c r="C25" i="635"/>
  <c r="C23" i="635"/>
  <c r="C21" i="635"/>
  <c r="C19" i="635"/>
  <c r="L19" i="635" s="1"/>
  <c r="G17" i="635"/>
  <c r="AJ17" i="635" s="1"/>
  <c r="N15" i="635"/>
  <c r="AQ15" i="635" s="1"/>
  <c r="K14" i="635"/>
  <c r="AN14" i="635" s="1"/>
  <c r="H13" i="635"/>
  <c r="AK13" i="635" s="1"/>
  <c r="J12" i="635"/>
  <c r="AM12" i="635" s="1"/>
  <c r="O11" i="635"/>
  <c r="AR11" i="635" s="1"/>
  <c r="G11" i="635"/>
  <c r="AJ11" i="635" s="1"/>
  <c r="L10" i="635"/>
  <c r="AO10" i="635" s="1"/>
  <c r="D10" i="635"/>
  <c r="AG10" i="635" s="1"/>
  <c r="I9" i="635"/>
  <c r="AL9" i="635" s="1"/>
  <c r="N8" i="635"/>
  <c r="AQ8" i="635" s="1"/>
  <c r="F8" i="635"/>
  <c r="AI8" i="635" s="1"/>
  <c r="K7" i="635"/>
  <c r="AN7" i="635" s="1"/>
  <c r="C7" i="635"/>
  <c r="AF7" i="635" s="1"/>
  <c r="H6" i="635"/>
  <c r="AK6" i="635" s="1"/>
  <c r="M5" i="635"/>
  <c r="AP5" i="635" s="1"/>
  <c r="E5" i="635"/>
  <c r="AH5" i="635" s="1"/>
  <c r="J4" i="635"/>
  <c r="AM4" i="635" s="1"/>
  <c r="E14" i="635"/>
  <c r="AH14" i="635" s="1"/>
  <c r="D11" i="635"/>
  <c r="AG11" i="635" s="1"/>
  <c r="K8" i="635"/>
  <c r="AN8" i="635" s="1"/>
  <c r="E6" i="635"/>
  <c r="AH6" i="635" s="1"/>
  <c r="I24" i="635"/>
  <c r="D13" i="635"/>
  <c r="AG13" i="635" s="1"/>
  <c r="I10" i="635"/>
  <c r="AL10" i="635" s="1"/>
  <c r="C8" i="635"/>
  <c r="AF8" i="635" s="1"/>
  <c r="J5" i="635"/>
  <c r="AM5" i="635" s="1"/>
  <c r="I22" i="635"/>
  <c r="M16" i="635"/>
  <c r="AP16" i="635" s="1"/>
  <c r="G12" i="635"/>
  <c r="AJ12" i="635" s="1"/>
  <c r="N9" i="635"/>
  <c r="AQ9" i="635" s="1"/>
  <c r="H7" i="635"/>
  <c r="AK7" i="635" s="1"/>
  <c r="O4" i="635"/>
  <c r="AR4" i="635" s="1"/>
  <c r="I20" i="635"/>
  <c r="H15" i="635"/>
  <c r="AK15" i="635" s="1"/>
  <c r="L11" i="635"/>
  <c r="AO11" i="635" s="1"/>
  <c r="F9" i="635"/>
  <c r="AI9" i="635" s="1"/>
  <c r="M6" i="635"/>
  <c r="AP6" i="635" s="1"/>
  <c r="G4" i="635"/>
  <c r="AJ4" i="635" s="1"/>
  <c r="K17" i="635"/>
  <c r="AN17" i="635" s="1"/>
  <c r="N24" i="575"/>
  <c r="AQ24" i="575" s="1"/>
  <c r="J24" i="575"/>
  <c r="AM24" i="575" s="1"/>
  <c r="F24" i="575"/>
  <c r="AI24" i="575" s="1"/>
  <c r="O23" i="575"/>
  <c r="AR23" i="575" s="1"/>
  <c r="K23" i="575"/>
  <c r="AN23" i="575" s="1"/>
  <c r="G23" i="575"/>
  <c r="AJ23" i="575" s="1"/>
  <c r="C23" i="575"/>
  <c r="AF23" i="575" s="1"/>
  <c r="M21" i="575"/>
  <c r="AP21" i="575" s="1"/>
  <c r="I21" i="575"/>
  <c r="AL21" i="575" s="1"/>
  <c r="E21" i="575"/>
  <c r="AH21" i="575" s="1"/>
  <c r="N20" i="575"/>
  <c r="AQ20" i="575" s="1"/>
  <c r="J20" i="575"/>
  <c r="AM20" i="575" s="1"/>
  <c r="F20" i="575"/>
  <c r="AI20" i="575" s="1"/>
  <c r="O19" i="575"/>
  <c r="AR19" i="575" s="1"/>
  <c r="K19" i="575"/>
  <c r="AN19" i="575" s="1"/>
  <c r="G19" i="575"/>
  <c r="AJ19" i="575" s="1"/>
  <c r="C19" i="575"/>
  <c r="AF19" i="575" s="1"/>
  <c r="N18" i="575"/>
  <c r="AQ18" i="575" s="1"/>
  <c r="H18" i="575"/>
  <c r="AK18" i="575" s="1"/>
  <c r="L24" i="575"/>
  <c r="AO24" i="575" s="1"/>
  <c r="H24" i="575"/>
  <c r="AK24" i="575" s="1"/>
  <c r="D24" i="575"/>
  <c r="AG24" i="575" s="1"/>
  <c r="M23" i="575"/>
  <c r="AP23" i="575" s="1"/>
  <c r="I23" i="575"/>
  <c r="AL23" i="575" s="1"/>
  <c r="E23" i="575"/>
  <c r="AH23" i="575" s="1"/>
  <c r="O21" i="575"/>
  <c r="AR21" i="575" s="1"/>
  <c r="K21" i="575"/>
  <c r="AN21" i="575" s="1"/>
  <c r="G21" i="575"/>
  <c r="AJ21" i="575" s="1"/>
  <c r="C21" i="575"/>
  <c r="AF21" i="575" s="1"/>
  <c r="L20" i="575"/>
  <c r="AO20" i="575" s="1"/>
  <c r="H20" i="575"/>
  <c r="AK20" i="575" s="1"/>
  <c r="D20" i="575"/>
  <c r="AG20" i="575" s="1"/>
  <c r="M19" i="575"/>
  <c r="AP19" i="575" s="1"/>
  <c r="I19" i="575"/>
  <c r="AL19" i="575" s="1"/>
  <c r="E19" i="575"/>
  <c r="AH19" i="575" s="1"/>
  <c r="J18" i="575"/>
  <c r="AM18" i="575" s="1"/>
  <c r="F18" i="575"/>
  <c r="AI18" i="575" s="1"/>
  <c r="M17" i="575"/>
  <c r="AP17" i="575" s="1"/>
  <c r="G17" i="575"/>
  <c r="AJ17" i="575" s="1"/>
  <c r="C17" i="575"/>
  <c r="AF17" i="575" s="1"/>
  <c r="N16" i="575"/>
  <c r="AQ16" i="575" s="1"/>
  <c r="H16" i="575"/>
  <c r="AK16" i="575" s="1"/>
  <c r="D16" i="575"/>
  <c r="AG16" i="575" s="1"/>
  <c r="M15" i="575"/>
  <c r="AP15" i="575" s="1"/>
  <c r="I15" i="575"/>
  <c r="AL15" i="575" s="1"/>
  <c r="E15" i="575"/>
  <c r="AH15" i="575" s="1"/>
  <c r="N14" i="575"/>
  <c r="AQ14" i="575" s="1"/>
  <c r="J14" i="575"/>
  <c r="AM14" i="575" s="1"/>
  <c r="O24" i="575"/>
  <c r="AR24" i="575" s="1"/>
  <c r="G24" i="575"/>
  <c r="AJ24" i="575" s="1"/>
  <c r="L23" i="575"/>
  <c r="AO23" i="575" s="1"/>
  <c r="D23" i="575"/>
  <c r="AG23" i="575" s="1"/>
  <c r="J21" i="575"/>
  <c r="AM21" i="575" s="1"/>
  <c r="O20" i="575"/>
  <c r="AR20" i="575" s="1"/>
  <c r="G20" i="575"/>
  <c r="AJ20" i="575" s="1"/>
  <c r="L19" i="575"/>
  <c r="AO19" i="575" s="1"/>
  <c r="D19" i="575"/>
  <c r="AG19" i="575" s="1"/>
  <c r="M18" i="575"/>
  <c r="AP18" i="575" s="1"/>
  <c r="D18" i="575"/>
  <c r="AG18" i="575" s="1"/>
  <c r="H17" i="575"/>
  <c r="AK17" i="575" s="1"/>
  <c r="J16" i="575"/>
  <c r="AM16" i="575" s="1"/>
  <c r="E16" i="575"/>
  <c r="AH16" i="575" s="1"/>
  <c r="L15" i="575"/>
  <c r="AO15" i="575" s="1"/>
  <c r="G15" i="575"/>
  <c r="AJ15" i="575" s="1"/>
  <c r="O14" i="575"/>
  <c r="AR14" i="575" s="1"/>
  <c r="I14" i="575"/>
  <c r="AL14" i="575" s="1"/>
  <c r="E14" i="575"/>
  <c r="AH14" i="575" s="1"/>
  <c r="N13" i="575"/>
  <c r="AQ13" i="575" s="1"/>
  <c r="J13" i="575"/>
  <c r="AM13" i="575" s="1"/>
  <c r="F13" i="575"/>
  <c r="AI13" i="575" s="1"/>
  <c r="O12" i="575"/>
  <c r="AR12" i="575" s="1"/>
  <c r="K12" i="575"/>
  <c r="AN12" i="575" s="1"/>
  <c r="G12" i="575"/>
  <c r="AJ12" i="575" s="1"/>
  <c r="C12" i="575"/>
  <c r="AF12" i="575" s="1"/>
  <c r="L11" i="575"/>
  <c r="AO11" i="575" s="1"/>
  <c r="H11" i="575"/>
  <c r="AK11" i="575" s="1"/>
  <c r="D11" i="575"/>
  <c r="AG11" i="575" s="1"/>
  <c r="M10" i="575"/>
  <c r="AP10" i="575" s="1"/>
  <c r="I10" i="575"/>
  <c r="AL10" i="575" s="1"/>
  <c r="E10" i="575"/>
  <c r="AH10" i="575" s="1"/>
  <c r="N9" i="575"/>
  <c r="AQ9" i="575" s="1"/>
  <c r="J9" i="575"/>
  <c r="AM9" i="575" s="1"/>
  <c r="F9" i="575"/>
  <c r="AI9" i="575" s="1"/>
  <c r="O8" i="575"/>
  <c r="AR8" i="575" s="1"/>
  <c r="K8" i="575"/>
  <c r="AN8" i="575" s="1"/>
  <c r="G8" i="575"/>
  <c r="AJ8" i="575" s="1"/>
  <c r="C8" i="575"/>
  <c r="AF8" i="575" s="1"/>
  <c r="L7" i="575"/>
  <c r="AO7" i="575" s="1"/>
  <c r="H7" i="575"/>
  <c r="AK7" i="575" s="1"/>
  <c r="D7" i="575"/>
  <c r="AG7" i="575" s="1"/>
  <c r="M6" i="575"/>
  <c r="AP6" i="575" s="1"/>
  <c r="I6" i="575"/>
  <c r="AL6" i="575" s="1"/>
  <c r="E6" i="575"/>
  <c r="AH6" i="575" s="1"/>
  <c r="N5" i="575"/>
  <c r="AQ5" i="575" s="1"/>
  <c r="J5" i="575"/>
  <c r="AM5" i="575" s="1"/>
  <c r="F5" i="575"/>
  <c r="AI5" i="575" s="1"/>
  <c r="O4" i="575"/>
  <c r="AR4" i="575" s="1"/>
  <c r="K4" i="575"/>
  <c r="AN4" i="575" s="1"/>
  <c r="G4" i="575"/>
  <c r="AJ4" i="575" s="1"/>
  <c r="C4" i="575"/>
  <c r="AF4" i="575" s="1"/>
  <c r="M24" i="575"/>
  <c r="AP24" i="575" s="1"/>
  <c r="E24" i="575"/>
  <c r="AH24" i="575" s="1"/>
  <c r="J23" i="575"/>
  <c r="AM23" i="575" s="1"/>
  <c r="H21" i="575"/>
  <c r="AK21" i="575" s="1"/>
  <c r="M20" i="575"/>
  <c r="AP20" i="575" s="1"/>
  <c r="E20" i="575"/>
  <c r="AH20" i="575" s="1"/>
  <c r="J19" i="575"/>
  <c r="AM19" i="575" s="1"/>
  <c r="I18" i="575"/>
  <c r="AL18" i="575" s="1"/>
  <c r="C18" i="575"/>
  <c r="AF18" i="575" s="1"/>
  <c r="N17" i="575"/>
  <c r="AQ17" i="575" s="1"/>
  <c r="F17" i="575"/>
  <c r="AI17" i="575" s="1"/>
  <c r="I16" i="575"/>
  <c r="AL16" i="575" s="1"/>
  <c r="C16" i="575"/>
  <c r="AF16" i="575" s="1"/>
  <c r="K15" i="575"/>
  <c r="AN15" i="575" s="1"/>
  <c r="F15" i="575"/>
  <c r="AI15" i="575" s="1"/>
  <c r="M14" i="575"/>
  <c r="AP14" i="575" s="1"/>
  <c r="H14" i="575"/>
  <c r="AK14" i="575" s="1"/>
  <c r="D14" i="575"/>
  <c r="AG14" i="575" s="1"/>
  <c r="M13" i="575"/>
  <c r="AP13" i="575" s="1"/>
  <c r="I13" i="575"/>
  <c r="AL13" i="575" s="1"/>
  <c r="E13" i="575"/>
  <c r="AH13" i="575" s="1"/>
  <c r="N12" i="575"/>
  <c r="AQ12" i="575" s="1"/>
  <c r="J12" i="575"/>
  <c r="AM12" i="575" s="1"/>
  <c r="F12" i="575"/>
  <c r="AI12" i="575" s="1"/>
  <c r="O11" i="575"/>
  <c r="AR11" i="575" s="1"/>
  <c r="K11" i="575"/>
  <c r="AN11" i="575" s="1"/>
  <c r="G11" i="575"/>
  <c r="AJ11" i="575" s="1"/>
  <c r="C11" i="575"/>
  <c r="AF11" i="575" s="1"/>
  <c r="L10" i="575"/>
  <c r="AO10" i="575" s="1"/>
  <c r="H10" i="575"/>
  <c r="AK10" i="575" s="1"/>
  <c r="D10" i="575"/>
  <c r="AG10" i="575" s="1"/>
  <c r="M9" i="575"/>
  <c r="AP9" i="575" s="1"/>
  <c r="I9" i="575"/>
  <c r="AL9" i="575" s="1"/>
  <c r="E9" i="575"/>
  <c r="AH9" i="575" s="1"/>
  <c r="N8" i="575"/>
  <c r="AQ8" i="575" s="1"/>
  <c r="J8" i="575"/>
  <c r="AM8" i="575" s="1"/>
  <c r="F8" i="575"/>
  <c r="AI8" i="575" s="1"/>
  <c r="O7" i="575"/>
  <c r="AR7" i="575" s="1"/>
  <c r="K7" i="575"/>
  <c r="AN7" i="575" s="1"/>
  <c r="G7" i="575"/>
  <c r="AJ7" i="575" s="1"/>
  <c r="C7" i="575"/>
  <c r="AF7" i="575" s="1"/>
  <c r="L6" i="575"/>
  <c r="AO6" i="575" s="1"/>
  <c r="H6" i="575"/>
  <c r="AK6" i="575" s="1"/>
  <c r="D6" i="575"/>
  <c r="AG6" i="575" s="1"/>
  <c r="M5" i="575"/>
  <c r="AP5" i="575" s="1"/>
  <c r="I5" i="575"/>
  <c r="AL5" i="575" s="1"/>
  <c r="E5" i="575"/>
  <c r="AH5" i="575" s="1"/>
  <c r="N4" i="575"/>
  <c r="AQ4" i="575" s="1"/>
  <c r="J4" i="575"/>
  <c r="AM4" i="575" s="1"/>
  <c r="F4" i="575"/>
  <c r="AI4" i="575" s="1"/>
  <c r="K24" i="575"/>
  <c r="AN24" i="575" s="1"/>
  <c r="C24" i="575"/>
  <c r="AF24" i="575" s="1"/>
  <c r="H23" i="575"/>
  <c r="AK23" i="575" s="1"/>
  <c r="N21" i="575"/>
  <c r="AQ21" i="575" s="1"/>
  <c r="F21" i="575"/>
  <c r="AI21" i="575" s="1"/>
  <c r="K20" i="575"/>
  <c r="AN20" i="575" s="1"/>
  <c r="C20" i="575"/>
  <c r="AF20" i="575" s="1"/>
  <c r="H19" i="575"/>
  <c r="AK19" i="575" s="1"/>
  <c r="G18" i="575"/>
  <c r="AJ18" i="575" s="1"/>
  <c r="J17" i="575"/>
  <c r="AM17" i="575" s="1"/>
  <c r="E17" i="575"/>
  <c r="AH17" i="575" s="1"/>
  <c r="G16" i="575"/>
  <c r="AJ16" i="575" s="1"/>
  <c r="O15" i="575"/>
  <c r="AR15" i="575" s="1"/>
  <c r="J15" i="575"/>
  <c r="AM15" i="575" s="1"/>
  <c r="D15" i="575"/>
  <c r="AG15" i="575" s="1"/>
  <c r="L14" i="575"/>
  <c r="AO14" i="575" s="1"/>
  <c r="G14" i="575"/>
  <c r="AJ14" i="575" s="1"/>
  <c r="C14" i="575"/>
  <c r="AF14" i="575" s="1"/>
  <c r="L13" i="575"/>
  <c r="AO13" i="575" s="1"/>
  <c r="H13" i="575"/>
  <c r="AK13" i="575" s="1"/>
  <c r="D13" i="575"/>
  <c r="AG13" i="575" s="1"/>
  <c r="M12" i="575"/>
  <c r="AP12" i="575" s="1"/>
  <c r="I12" i="575"/>
  <c r="AL12" i="575" s="1"/>
  <c r="E12" i="575"/>
  <c r="AH12" i="575" s="1"/>
  <c r="N11" i="575"/>
  <c r="AQ11" i="575" s="1"/>
  <c r="J11" i="575"/>
  <c r="AM11" i="575" s="1"/>
  <c r="F11" i="575"/>
  <c r="AI11" i="575" s="1"/>
  <c r="O10" i="575"/>
  <c r="AR10" i="575" s="1"/>
  <c r="K10" i="575"/>
  <c r="AN10" i="575" s="1"/>
  <c r="G10" i="575"/>
  <c r="AJ10" i="575" s="1"/>
  <c r="C10" i="575"/>
  <c r="AF10" i="575" s="1"/>
  <c r="L9" i="575"/>
  <c r="AO9" i="575" s="1"/>
  <c r="H9" i="575"/>
  <c r="AK9" i="575" s="1"/>
  <c r="D9" i="575"/>
  <c r="AG9" i="575" s="1"/>
  <c r="M8" i="575"/>
  <c r="AP8" i="575" s="1"/>
  <c r="I8" i="575"/>
  <c r="AL8" i="575" s="1"/>
  <c r="E8" i="575"/>
  <c r="AH8" i="575" s="1"/>
  <c r="N7" i="575"/>
  <c r="AQ7" i="575" s="1"/>
  <c r="J7" i="575"/>
  <c r="AM7" i="575" s="1"/>
  <c r="F7" i="575"/>
  <c r="AI7" i="575" s="1"/>
  <c r="O6" i="575"/>
  <c r="AR6" i="575" s="1"/>
  <c r="K6" i="575"/>
  <c r="AN6" i="575" s="1"/>
  <c r="G6" i="575"/>
  <c r="AJ6" i="575" s="1"/>
  <c r="C6" i="575"/>
  <c r="AF6" i="575" s="1"/>
  <c r="L5" i="575"/>
  <c r="AO5" i="575" s="1"/>
  <c r="H5" i="575"/>
  <c r="AK5" i="575" s="1"/>
  <c r="D5" i="575"/>
  <c r="AG5" i="575" s="1"/>
  <c r="M4" i="575"/>
  <c r="AP4" i="575" s="1"/>
  <c r="I4" i="575"/>
  <c r="AL4" i="575" s="1"/>
  <c r="E4" i="575"/>
  <c r="AH4" i="575" s="1"/>
  <c r="I24" i="575"/>
  <c r="AL24" i="575" s="1"/>
  <c r="L21" i="575"/>
  <c r="AO21" i="575" s="1"/>
  <c r="F19" i="575"/>
  <c r="AI19" i="575" s="1"/>
  <c r="E18" i="575"/>
  <c r="AH18" i="575" s="1"/>
  <c r="I17" i="575"/>
  <c r="AL17" i="575" s="1"/>
  <c r="H15" i="575"/>
  <c r="AK15" i="575" s="1"/>
  <c r="O13" i="575"/>
  <c r="AR13" i="575" s="1"/>
  <c r="L12" i="575"/>
  <c r="AO12" i="575" s="1"/>
  <c r="I11" i="575"/>
  <c r="AL11" i="575" s="1"/>
  <c r="F10" i="575"/>
  <c r="AI10" i="575" s="1"/>
  <c r="C9" i="575"/>
  <c r="AF9" i="575" s="1"/>
  <c r="M7" i="575"/>
  <c r="AP7" i="575" s="1"/>
  <c r="J6" i="575"/>
  <c r="AM6" i="575" s="1"/>
  <c r="G5" i="575"/>
  <c r="AJ5" i="575" s="1"/>
  <c r="D4" i="575"/>
  <c r="AG4" i="575" s="1"/>
  <c r="N23" i="575"/>
  <c r="AQ23" i="575" s="1"/>
  <c r="D21" i="575"/>
  <c r="AG21" i="575" s="1"/>
  <c r="D17" i="575"/>
  <c r="AG17" i="575" s="1"/>
  <c r="M16" i="575"/>
  <c r="AP16" i="575" s="1"/>
  <c r="C15" i="575"/>
  <c r="AF15" i="575" s="1"/>
  <c r="K13" i="575"/>
  <c r="AN13" i="575" s="1"/>
  <c r="H12" i="575"/>
  <c r="AK12" i="575" s="1"/>
  <c r="E11" i="575"/>
  <c r="AH11" i="575" s="1"/>
  <c r="O9" i="575"/>
  <c r="AR9" i="575" s="1"/>
  <c r="L8" i="575"/>
  <c r="AO8" i="575" s="1"/>
  <c r="I7" i="575"/>
  <c r="AL7" i="575" s="1"/>
  <c r="F6" i="575"/>
  <c r="AI6" i="575" s="1"/>
  <c r="C5" i="575"/>
  <c r="AF5" i="575" s="1"/>
  <c r="F23" i="575"/>
  <c r="AI23" i="575" s="1"/>
  <c r="I20" i="575"/>
  <c r="AL20" i="575" s="1"/>
  <c r="F16" i="575"/>
  <c r="AI16" i="575" s="1"/>
  <c r="K14" i="575"/>
  <c r="AN14" i="575" s="1"/>
  <c r="G13" i="575"/>
  <c r="AJ13" i="575" s="1"/>
  <c r="D12" i="575"/>
  <c r="AG12" i="575" s="1"/>
  <c r="N10" i="575"/>
  <c r="AQ10" i="575" s="1"/>
  <c r="K9" i="575"/>
  <c r="AN9" i="575" s="1"/>
  <c r="H8" i="575"/>
  <c r="AK8" i="575" s="1"/>
  <c r="E7" i="575"/>
  <c r="AH7" i="575" s="1"/>
  <c r="O5" i="575"/>
  <c r="AR5" i="575" s="1"/>
  <c r="L4" i="575"/>
  <c r="AO4" i="575" s="1"/>
  <c r="N19" i="575"/>
  <c r="AQ19" i="575" s="1"/>
  <c r="C13" i="575"/>
  <c r="AF13" i="575" s="1"/>
  <c r="D8" i="575"/>
  <c r="AG8" i="575" s="1"/>
  <c r="M11" i="575"/>
  <c r="AP11" i="575" s="1"/>
  <c r="N6" i="575"/>
  <c r="AQ6" i="575" s="1"/>
  <c r="F14" i="575"/>
  <c r="AI14" i="575" s="1"/>
  <c r="H4" i="575"/>
  <c r="AK4" i="575" s="1"/>
  <c r="J10" i="575"/>
  <c r="AM10" i="575" s="1"/>
  <c r="G9" i="575"/>
  <c r="AJ9" i="575" s="1"/>
  <c r="N15" i="575"/>
  <c r="AQ15" i="575" s="1"/>
  <c r="K5" i="575"/>
  <c r="AN5" i="575" s="1"/>
  <c r="M21" i="578"/>
  <c r="AP21" i="578" s="1"/>
  <c r="I21" i="578"/>
  <c r="AL21" i="578" s="1"/>
  <c r="E21" i="578"/>
  <c r="AH21" i="578" s="1"/>
  <c r="O20" i="578"/>
  <c r="AR20" i="578" s="1"/>
  <c r="K20" i="578"/>
  <c r="AN20" i="578" s="1"/>
  <c r="G20" i="578"/>
  <c r="AJ20" i="578" s="1"/>
  <c r="C20" i="578"/>
  <c r="AF20" i="578" s="1"/>
  <c r="M18" i="578"/>
  <c r="AP18" i="578" s="1"/>
  <c r="I18" i="578"/>
  <c r="AL18" i="578" s="1"/>
  <c r="E18" i="578"/>
  <c r="AH18" i="578" s="1"/>
  <c r="N17" i="578"/>
  <c r="AQ17" i="578" s="1"/>
  <c r="J17" i="578"/>
  <c r="AM17" i="578" s="1"/>
  <c r="F17" i="578"/>
  <c r="AI17" i="578" s="1"/>
  <c r="O16" i="578"/>
  <c r="AR16" i="578" s="1"/>
  <c r="K16" i="578"/>
  <c r="AN16" i="578" s="1"/>
  <c r="G16" i="578"/>
  <c r="AJ16" i="578" s="1"/>
  <c r="C16" i="578"/>
  <c r="AF16" i="578" s="1"/>
  <c r="L15" i="578"/>
  <c r="AO15" i="578" s="1"/>
  <c r="H15" i="578"/>
  <c r="AK15" i="578" s="1"/>
  <c r="D15" i="578"/>
  <c r="AG15" i="578" s="1"/>
  <c r="M14" i="578"/>
  <c r="AP14" i="578" s="1"/>
  <c r="I14" i="578"/>
  <c r="AL14" i="578" s="1"/>
  <c r="E14" i="578"/>
  <c r="AH14" i="578" s="1"/>
  <c r="N13" i="578"/>
  <c r="AQ13" i="578" s="1"/>
  <c r="J13" i="578"/>
  <c r="AM13" i="578" s="1"/>
  <c r="F13" i="578"/>
  <c r="AI13" i="578" s="1"/>
  <c r="O12" i="578"/>
  <c r="AR12" i="578" s="1"/>
  <c r="K12" i="578"/>
  <c r="AN12" i="578" s="1"/>
  <c r="G12" i="578"/>
  <c r="AJ12" i="578" s="1"/>
  <c r="C12" i="578"/>
  <c r="AF12" i="578" s="1"/>
  <c r="L11" i="578"/>
  <c r="AO11" i="578" s="1"/>
  <c r="H11" i="578"/>
  <c r="AK11" i="578" s="1"/>
  <c r="D11" i="578"/>
  <c r="AG11" i="578" s="1"/>
  <c r="M10" i="578"/>
  <c r="AP10" i="578" s="1"/>
  <c r="I10" i="578"/>
  <c r="AL10" i="578" s="1"/>
  <c r="E10" i="578"/>
  <c r="AH10" i="578" s="1"/>
  <c r="N9" i="578"/>
  <c r="AQ9" i="578" s="1"/>
  <c r="J9" i="578"/>
  <c r="AM9" i="578" s="1"/>
  <c r="F9" i="578"/>
  <c r="AI9" i="578" s="1"/>
  <c r="O8" i="578"/>
  <c r="AR8" i="578" s="1"/>
  <c r="K8" i="578"/>
  <c r="AN8" i="578" s="1"/>
  <c r="G8" i="578"/>
  <c r="AJ8" i="578" s="1"/>
  <c r="C8" i="578"/>
  <c r="AF8" i="578" s="1"/>
  <c r="L7" i="578"/>
  <c r="AO7" i="578" s="1"/>
  <c r="H7" i="578"/>
  <c r="AK7" i="578" s="1"/>
  <c r="D7" i="578"/>
  <c r="AG7" i="578" s="1"/>
  <c r="M6" i="578"/>
  <c r="AP6" i="578" s="1"/>
  <c r="I6" i="578"/>
  <c r="AL6" i="578" s="1"/>
  <c r="E6" i="578"/>
  <c r="AH6" i="578" s="1"/>
  <c r="N5" i="578"/>
  <c r="AQ5" i="578" s="1"/>
  <c r="J5" i="578"/>
  <c r="AM5" i="578" s="1"/>
  <c r="F5" i="578"/>
  <c r="AI5" i="578" s="1"/>
  <c r="O4" i="578"/>
  <c r="AR4" i="578" s="1"/>
  <c r="K4" i="578"/>
  <c r="AN4" i="578" s="1"/>
  <c r="G4" i="578"/>
  <c r="AJ4" i="578" s="1"/>
  <c r="C4" i="578"/>
  <c r="AF4" i="578" s="1"/>
  <c r="L21" i="578"/>
  <c r="AO21" i="578" s="1"/>
  <c r="H21" i="578"/>
  <c r="AK21" i="578" s="1"/>
  <c r="D21" i="578"/>
  <c r="AG21" i="578" s="1"/>
  <c r="N20" i="578"/>
  <c r="AQ20" i="578" s="1"/>
  <c r="J20" i="578"/>
  <c r="AM20" i="578" s="1"/>
  <c r="F20" i="578"/>
  <c r="AI20" i="578" s="1"/>
  <c r="L18" i="578"/>
  <c r="AO18" i="578" s="1"/>
  <c r="H18" i="578"/>
  <c r="AK18" i="578" s="1"/>
  <c r="D18" i="578"/>
  <c r="AG18" i="578" s="1"/>
  <c r="M17" i="578"/>
  <c r="AP17" i="578" s="1"/>
  <c r="I17" i="578"/>
  <c r="AL17" i="578" s="1"/>
  <c r="E17" i="578"/>
  <c r="AH17" i="578" s="1"/>
  <c r="N16" i="578"/>
  <c r="AQ16" i="578" s="1"/>
  <c r="J16" i="578"/>
  <c r="AM16" i="578" s="1"/>
  <c r="F16" i="578"/>
  <c r="AI16" i="578" s="1"/>
  <c r="O15" i="578"/>
  <c r="AR15" i="578" s="1"/>
  <c r="K15" i="578"/>
  <c r="AN15" i="578" s="1"/>
  <c r="G15" i="578"/>
  <c r="AJ15" i="578" s="1"/>
  <c r="C15" i="578"/>
  <c r="AF15" i="578" s="1"/>
  <c r="L14" i="578"/>
  <c r="AO14" i="578" s="1"/>
  <c r="H14" i="578"/>
  <c r="AK14" i="578" s="1"/>
  <c r="D14" i="578"/>
  <c r="AG14" i="578" s="1"/>
  <c r="M13" i="578"/>
  <c r="AP13" i="578" s="1"/>
  <c r="I13" i="578"/>
  <c r="AL13" i="578" s="1"/>
  <c r="E13" i="578"/>
  <c r="AH13" i="578" s="1"/>
  <c r="N12" i="578"/>
  <c r="AQ12" i="578" s="1"/>
  <c r="J12" i="578"/>
  <c r="AM12" i="578" s="1"/>
  <c r="F12" i="578"/>
  <c r="AI12" i="578" s="1"/>
  <c r="O11" i="578"/>
  <c r="AR11" i="578" s="1"/>
  <c r="K11" i="578"/>
  <c r="AN11" i="578" s="1"/>
  <c r="G11" i="578"/>
  <c r="AJ11" i="578" s="1"/>
  <c r="C11" i="578"/>
  <c r="AF11" i="578" s="1"/>
  <c r="L10" i="578"/>
  <c r="AO10" i="578" s="1"/>
  <c r="H10" i="578"/>
  <c r="AK10" i="578" s="1"/>
  <c r="D10" i="578"/>
  <c r="AG10" i="578" s="1"/>
  <c r="M9" i="578"/>
  <c r="AP9" i="578" s="1"/>
  <c r="I9" i="578"/>
  <c r="AL9" i="578" s="1"/>
  <c r="E9" i="578"/>
  <c r="AH9" i="578" s="1"/>
  <c r="N8" i="578"/>
  <c r="AQ8" i="578" s="1"/>
  <c r="J8" i="578"/>
  <c r="AM8" i="578" s="1"/>
  <c r="F8" i="578"/>
  <c r="AI8" i="578" s="1"/>
  <c r="O7" i="578"/>
  <c r="AR7" i="578" s="1"/>
  <c r="K7" i="578"/>
  <c r="AN7" i="578" s="1"/>
  <c r="G7" i="578"/>
  <c r="AJ7" i="578" s="1"/>
  <c r="C7" i="578"/>
  <c r="AF7" i="578" s="1"/>
  <c r="L6" i="578"/>
  <c r="AO6" i="578" s="1"/>
  <c r="H6" i="578"/>
  <c r="AK6" i="578" s="1"/>
  <c r="D6" i="578"/>
  <c r="AG6" i="578" s="1"/>
  <c r="M5" i="578"/>
  <c r="AP5" i="578" s="1"/>
  <c r="I5" i="578"/>
  <c r="AL5" i="578" s="1"/>
  <c r="E5" i="578"/>
  <c r="AH5" i="578" s="1"/>
  <c r="N4" i="578"/>
  <c r="AQ4" i="578" s="1"/>
  <c r="J4" i="578"/>
  <c r="AM4" i="578" s="1"/>
  <c r="F4" i="578"/>
  <c r="AI4" i="578" s="1"/>
  <c r="O21" i="578"/>
  <c r="AR21" i="578" s="1"/>
  <c r="K21" i="578"/>
  <c r="AN21" i="578" s="1"/>
  <c r="G21" i="578"/>
  <c r="AJ21" i="578" s="1"/>
  <c r="C21" i="578"/>
  <c r="AF21" i="578" s="1"/>
  <c r="M20" i="578"/>
  <c r="AP20" i="578" s="1"/>
  <c r="I20" i="578"/>
  <c r="AL20" i="578" s="1"/>
  <c r="E20" i="578"/>
  <c r="AH20" i="578" s="1"/>
  <c r="O18" i="578"/>
  <c r="AR18" i="578" s="1"/>
  <c r="K18" i="578"/>
  <c r="AN18" i="578" s="1"/>
  <c r="G18" i="578"/>
  <c r="AJ18" i="578" s="1"/>
  <c r="C18" i="578"/>
  <c r="AF18" i="578" s="1"/>
  <c r="L17" i="578"/>
  <c r="AO17" i="578" s="1"/>
  <c r="H17" i="578"/>
  <c r="AK17" i="578" s="1"/>
  <c r="D17" i="578"/>
  <c r="AG17" i="578" s="1"/>
  <c r="M16" i="578"/>
  <c r="AP16" i="578" s="1"/>
  <c r="I16" i="578"/>
  <c r="AL16" i="578" s="1"/>
  <c r="E16" i="578"/>
  <c r="AH16" i="578" s="1"/>
  <c r="N15" i="578"/>
  <c r="AQ15" i="578" s="1"/>
  <c r="J15" i="578"/>
  <c r="AM15" i="578" s="1"/>
  <c r="F15" i="578"/>
  <c r="AI15" i="578" s="1"/>
  <c r="O14" i="578"/>
  <c r="AR14" i="578" s="1"/>
  <c r="K14" i="578"/>
  <c r="AN14" i="578" s="1"/>
  <c r="G14" i="578"/>
  <c r="AJ14" i="578" s="1"/>
  <c r="C14" i="578"/>
  <c r="AF14" i="578" s="1"/>
  <c r="L13" i="578"/>
  <c r="AO13" i="578" s="1"/>
  <c r="H13" i="578"/>
  <c r="AK13" i="578" s="1"/>
  <c r="D13" i="578"/>
  <c r="AG13" i="578" s="1"/>
  <c r="M12" i="578"/>
  <c r="AP12" i="578" s="1"/>
  <c r="I12" i="578"/>
  <c r="AL12" i="578" s="1"/>
  <c r="E12" i="578"/>
  <c r="AH12" i="578" s="1"/>
  <c r="N11" i="578"/>
  <c r="AQ11" i="578" s="1"/>
  <c r="J11" i="578"/>
  <c r="AM11" i="578" s="1"/>
  <c r="F11" i="578"/>
  <c r="AI11" i="578" s="1"/>
  <c r="O10" i="578"/>
  <c r="AR10" i="578" s="1"/>
  <c r="K10" i="578"/>
  <c r="AN10" i="578" s="1"/>
  <c r="G10" i="578"/>
  <c r="AJ10" i="578" s="1"/>
  <c r="C10" i="578"/>
  <c r="AF10" i="578" s="1"/>
  <c r="L9" i="578"/>
  <c r="AO9" i="578" s="1"/>
  <c r="H9" i="578"/>
  <c r="AK9" i="578" s="1"/>
  <c r="D9" i="578"/>
  <c r="AG9" i="578" s="1"/>
  <c r="M8" i="578"/>
  <c r="AP8" i="578" s="1"/>
  <c r="I8" i="578"/>
  <c r="AL8" i="578" s="1"/>
  <c r="E8" i="578"/>
  <c r="AH8" i="578" s="1"/>
  <c r="N7" i="578"/>
  <c r="AQ7" i="578" s="1"/>
  <c r="J7" i="578"/>
  <c r="AM7" i="578" s="1"/>
  <c r="F7" i="578"/>
  <c r="AI7" i="578" s="1"/>
  <c r="O6" i="578"/>
  <c r="AR6" i="578" s="1"/>
  <c r="K6" i="578"/>
  <c r="AN6" i="578" s="1"/>
  <c r="G6" i="578"/>
  <c r="AJ6" i="578" s="1"/>
  <c r="C6" i="578"/>
  <c r="AF6" i="578" s="1"/>
  <c r="L5" i="578"/>
  <c r="AO5" i="578" s="1"/>
  <c r="H5" i="578"/>
  <c r="AK5" i="578" s="1"/>
  <c r="D5" i="578"/>
  <c r="AG5" i="578" s="1"/>
  <c r="M4" i="578"/>
  <c r="AP4" i="578" s="1"/>
  <c r="I4" i="578"/>
  <c r="AL4" i="578" s="1"/>
  <c r="E4" i="578"/>
  <c r="AH4" i="578" s="1"/>
  <c r="J21" i="578"/>
  <c r="AM21" i="578" s="1"/>
  <c r="H20" i="578"/>
  <c r="AK20" i="578" s="1"/>
  <c r="J18" i="578"/>
  <c r="AM18" i="578" s="1"/>
  <c r="G17" i="578"/>
  <c r="AJ17" i="578" s="1"/>
  <c r="D16" i="578"/>
  <c r="AG16" i="578" s="1"/>
  <c r="N14" i="578"/>
  <c r="AQ14" i="578" s="1"/>
  <c r="K13" i="578"/>
  <c r="AN13" i="578" s="1"/>
  <c r="H12" i="578"/>
  <c r="AK12" i="578" s="1"/>
  <c r="E11" i="578"/>
  <c r="AH11" i="578" s="1"/>
  <c r="O9" i="578"/>
  <c r="AR9" i="578" s="1"/>
  <c r="L8" i="578"/>
  <c r="AO8" i="578" s="1"/>
  <c r="I7" i="578"/>
  <c r="AL7" i="578" s="1"/>
  <c r="F6" i="578"/>
  <c r="AI6" i="578" s="1"/>
  <c r="C5" i="578"/>
  <c r="AF5" i="578" s="1"/>
  <c r="F21" i="578"/>
  <c r="AI21" i="578" s="1"/>
  <c r="D20" i="578"/>
  <c r="AG20" i="578" s="1"/>
  <c r="F18" i="578"/>
  <c r="AI18" i="578" s="1"/>
  <c r="C17" i="578"/>
  <c r="AF17" i="578" s="1"/>
  <c r="M15" i="578"/>
  <c r="AP15" i="578" s="1"/>
  <c r="J14" i="578"/>
  <c r="AM14" i="578" s="1"/>
  <c r="G13" i="578"/>
  <c r="AJ13" i="578" s="1"/>
  <c r="D12" i="578"/>
  <c r="AG12" i="578" s="1"/>
  <c r="N10" i="578"/>
  <c r="AQ10" i="578" s="1"/>
  <c r="K9" i="578"/>
  <c r="AN9" i="578" s="1"/>
  <c r="H8" i="578"/>
  <c r="AK8" i="578" s="1"/>
  <c r="E7" i="578"/>
  <c r="AH7" i="578" s="1"/>
  <c r="O5" i="578"/>
  <c r="AR5" i="578" s="1"/>
  <c r="L4" i="578"/>
  <c r="AO4" i="578" s="1"/>
  <c r="O17" i="578"/>
  <c r="AR17" i="578" s="1"/>
  <c r="L16" i="578"/>
  <c r="AO16" i="578" s="1"/>
  <c r="I15" i="578"/>
  <c r="AL15" i="578" s="1"/>
  <c r="F14" i="578"/>
  <c r="AI14" i="578" s="1"/>
  <c r="C13" i="578"/>
  <c r="AF13" i="578" s="1"/>
  <c r="M11" i="578"/>
  <c r="AP11" i="578" s="1"/>
  <c r="J10" i="578"/>
  <c r="AM10" i="578" s="1"/>
  <c r="G9" i="578"/>
  <c r="AJ9" i="578" s="1"/>
  <c r="D8" i="578"/>
  <c r="AG8" i="578" s="1"/>
  <c r="N6" i="578"/>
  <c r="AQ6" i="578" s="1"/>
  <c r="K5" i="578"/>
  <c r="AN5" i="578" s="1"/>
  <c r="H4" i="578"/>
  <c r="AK4" i="578" s="1"/>
  <c r="E15" i="578"/>
  <c r="AH15" i="578" s="1"/>
  <c r="F10" i="578"/>
  <c r="AI10" i="578" s="1"/>
  <c r="G5" i="578"/>
  <c r="AJ5" i="578" s="1"/>
  <c r="N18" i="578"/>
  <c r="AQ18" i="578" s="1"/>
  <c r="O13" i="578"/>
  <c r="AR13" i="578" s="1"/>
  <c r="C9" i="578"/>
  <c r="AF9" i="578" s="1"/>
  <c r="D4" i="578"/>
  <c r="AG4" i="578" s="1"/>
  <c r="N21" i="578"/>
  <c r="AQ21" i="578" s="1"/>
  <c r="K17" i="578"/>
  <c r="AN17" i="578" s="1"/>
  <c r="L12" i="578"/>
  <c r="AO12" i="578" s="1"/>
  <c r="M7" i="578"/>
  <c r="AP7" i="578" s="1"/>
  <c r="L20" i="578"/>
  <c r="AO20" i="578" s="1"/>
  <c r="J6" i="578"/>
  <c r="AM6" i="578" s="1"/>
  <c r="H16" i="578"/>
  <c r="AK16" i="578" s="1"/>
  <c r="I11" i="578"/>
  <c r="AL11" i="578" s="1"/>
  <c r="U21" i="663"/>
  <c r="L11" i="568"/>
  <c r="AO11" i="568" s="1"/>
  <c r="O12" i="568"/>
  <c r="AR12" i="568" s="1"/>
  <c r="L15" i="568"/>
  <c r="AO15" i="568" s="1"/>
  <c r="L19" i="568"/>
  <c r="AO19" i="568" s="1"/>
  <c r="K24" i="568"/>
  <c r="AN24" i="568" s="1"/>
  <c r="S24" i="63"/>
  <c r="K26" i="568"/>
  <c r="AN26" i="568" s="1"/>
  <c r="K27" i="568"/>
  <c r="AN27" i="568" s="1"/>
  <c r="L29" i="568"/>
  <c r="AO29" i="568" s="1"/>
  <c r="I29" i="569"/>
  <c r="AL29" i="569" s="1"/>
  <c r="E29" i="569"/>
  <c r="AH29" i="569" s="1"/>
  <c r="M28" i="569"/>
  <c r="AP28" i="569" s="1"/>
  <c r="G28" i="569"/>
  <c r="AJ28" i="569" s="1"/>
  <c r="C28" i="569"/>
  <c r="AF28" i="569" s="1"/>
  <c r="I27" i="569"/>
  <c r="AL27" i="569" s="1"/>
  <c r="E27" i="569"/>
  <c r="AH27" i="569" s="1"/>
  <c r="N26" i="569"/>
  <c r="AQ26" i="569" s="1"/>
  <c r="H26" i="569"/>
  <c r="AK26" i="569" s="1"/>
  <c r="D26" i="569"/>
  <c r="AG26" i="569" s="1"/>
  <c r="J25" i="569"/>
  <c r="AM25" i="569" s="1"/>
  <c r="F25" i="569"/>
  <c r="AI25" i="569" s="1"/>
  <c r="N24" i="569"/>
  <c r="AQ24" i="569" s="1"/>
  <c r="H24" i="569"/>
  <c r="AK24" i="569" s="1"/>
  <c r="D24" i="569"/>
  <c r="AG24" i="569" s="1"/>
  <c r="M23" i="569"/>
  <c r="AP23" i="569" s="1"/>
  <c r="I23" i="569"/>
  <c r="AL23" i="569" s="1"/>
  <c r="E23" i="569"/>
  <c r="AH23" i="569" s="1"/>
  <c r="N21" i="569"/>
  <c r="AQ21" i="569" s="1"/>
  <c r="H21" i="569"/>
  <c r="AK21" i="569" s="1"/>
  <c r="D21" i="569"/>
  <c r="AG21" i="569" s="1"/>
  <c r="J20" i="569"/>
  <c r="AM20" i="569" s="1"/>
  <c r="F20" i="569"/>
  <c r="AI20" i="569" s="1"/>
  <c r="N19" i="569"/>
  <c r="AQ19" i="569" s="1"/>
  <c r="H19" i="569"/>
  <c r="AK19" i="569" s="1"/>
  <c r="D19" i="569"/>
  <c r="AG19" i="569" s="1"/>
  <c r="I18" i="569"/>
  <c r="AL18" i="569" s="1"/>
  <c r="E18" i="569"/>
  <c r="AH18" i="569" s="1"/>
  <c r="J17" i="569"/>
  <c r="AM17" i="569" s="1"/>
  <c r="F17" i="569"/>
  <c r="AI17" i="569" s="1"/>
  <c r="M16" i="569"/>
  <c r="AP16" i="569" s="1"/>
  <c r="G16" i="569"/>
  <c r="AJ16" i="569" s="1"/>
  <c r="C16" i="569"/>
  <c r="AF16" i="569" s="1"/>
  <c r="J15" i="569"/>
  <c r="AM15" i="569" s="1"/>
  <c r="F15" i="569"/>
  <c r="AI15" i="569" s="1"/>
  <c r="N14" i="569"/>
  <c r="AQ14" i="569" s="1"/>
  <c r="J14" i="569"/>
  <c r="AM14" i="569" s="1"/>
  <c r="F14" i="569"/>
  <c r="AI14" i="569" s="1"/>
  <c r="O13" i="569"/>
  <c r="AR13" i="569" s="1"/>
  <c r="K13" i="569"/>
  <c r="AN13" i="569" s="1"/>
  <c r="G13" i="569"/>
  <c r="AJ13" i="569" s="1"/>
  <c r="C13" i="569"/>
  <c r="AF13" i="569" s="1"/>
  <c r="I12" i="569"/>
  <c r="AL12" i="569" s="1"/>
  <c r="E12" i="569"/>
  <c r="AH12" i="569" s="1"/>
  <c r="M11" i="569"/>
  <c r="AP11" i="569" s="1"/>
  <c r="G11" i="569"/>
  <c r="AJ11" i="569" s="1"/>
  <c r="C11" i="569"/>
  <c r="AF11" i="569" s="1"/>
  <c r="L10" i="569"/>
  <c r="AO10" i="569" s="1"/>
  <c r="H10" i="569"/>
  <c r="AK10" i="569" s="1"/>
  <c r="D10" i="569"/>
  <c r="AG10" i="569" s="1"/>
  <c r="M9" i="569"/>
  <c r="AP9" i="569" s="1"/>
  <c r="I9" i="569"/>
  <c r="AL9" i="569" s="1"/>
  <c r="E9" i="569"/>
  <c r="AH9" i="569" s="1"/>
  <c r="M8" i="569"/>
  <c r="AP8" i="569" s="1"/>
  <c r="G8" i="569"/>
  <c r="AJ8" i="569" s="1"/>
  <c r="C8" i="569"/>
  <c r="AF8" i="569" s="1"/>
  <c r="L7" i="569"/>
  <c r="AO7" i="569" s="1"/>
  <c r="H7" i="569"/>
  <c r="AK7" i="569" s="1"/>
  <c r="D7" i="569"/>
  <c r="AG7" i="569" s="1"/>
  <c r="J6" i="569"/>
  <c r="AM6" i="569" s="1"/>
  <c r="F6" i="569"/>
  <c r="AI6" i="569" s="1"/>
  <c r="N5" i="569"/>
  <c r="AQ5" i="569" s="1"/>
  <c r="H5" i="569"/>
  <c r="AK5" i="569" s="1"/>
  <c r="D5" i="569"/>
  <c r="AG5" i="569" s="1"/>
  <c r="J4" i="569"/>
  <c r="AM4" i="569" s="1"/>
  <c r="F4" i="569"/>
  <c r="AI4" i="569" s="1"/>
  <c r="H29" i="569"/>
  <c r="AK29" i="569" s="1"/>
  <c r="C29" i="569"/>
  <c r="AF29" i="569" s="1"/>
  <c r="H28" i="569"/>
  <c r="AK28" i="569" s="1"/>
  <c r="N27" i="569"/>
  <c r="AQ27" i="569" s="1"/>
  <c r="G27" i="569"/>
  <c r="AJ27" i="569" s="1"/>
  <c r="O26" i="569"/>
  <c r="AR26" i="569" s="1"/>
  <c r="G26" i="569"/>
  <c r="AJ26" i="569" s="1"/>
  <c r="N25" i="569"/>
  <c r="AQ25" i="569" s="1"/>
  <c r="G25" i="569"/>
  <c r="AJ25" i="569" s="1"/>
  <c r="M24" i="569"/>
  <c r="AP24" i="569" s="1"/>
  <c r="F24" i="569"/>
  <c r="AI24" i="569" s="1"/>
  <c r="N23" i="569"/>
  <c r="AQ23" i="569" s="1"/>
  <c r="H23" i="569"/>
  <c r="AK23" i="569" s="1"/>
  <c r="C23" i="569"/>
  <c r="AF23" i="569" s="1"/>
  <c r="I21" i="569"/>
  <c r="AL21" i="569" s="1"/>
  <c r="C21" i="569"/>
  <c r="AF21" i="569" s="1"/>
  <c r="H20" i="569"/>
  <c r="AK20" i="569" s="1"/>
  <c r="C20" i="569"/>
  <c r="AF20" i="569" s="1"/>
  <c r="G19" i="569"/>
  <c r="AJ19" i="569" s="1"/>
  <c r="M18" i="569"/>
  <c r="AP18" i="569" s="1"/>
  <c r="F18" i="569"/>
  <c r="AI18" i="569" s="1"/>
  <c r="I17" i="569"/>
  <c r="AL17" i="569" s="1"/>
  <c r="D17" i="569"/>
  <c r="AG17" i="569" s="1"/>
  <c r="H16" i="569"/>
  <c r="AK16" i="569" s="1"/>
  <c r="N15" i="569"/>
  <c r="AQ15" i="569" s="1"/>
  <c r="H15" i="569"/>
  <c r="AK15" i="569" s="1"/>
  <c r="C15" i="569"/>
  <c r="AF15" i="569" s="1"/>
  <c r="I14" i="569"/>
  <c r="AL14" i="569" s="1"/>
  <c r="D14" i="569"/>
  <c r="AG14" i="569" s="1"/>
  <c r="L13" i="569"/>
  <c r="AO13" i="569" s="1"/>
  <c r="F13" i="569"/>
  <c r="AI13" i="569" s="1"/>
  <c r="M12" i="569"/>
  <c r="AP12" i="569" s="1"/>
  <c r="F12" i="569"/>
  <c r="AI12" i="569" s="1"/>
  <c r="J11" i="569"/>
  <c r="AM11" i="569" s="1"/>
  <c r="E11" i="569"/>
  <c r="AH11" i="569" s="1"/>
  <c r="M10" i="569"/>
  <c r="AP10" i="569" s="1"/>
  <c r="G10" i="569"/>
  <c r="AJ10" i="569" s="1"/>
  <c r="O9" i="569"/>
  <c r="AR9" i="569" s="1"/>
  <c r="J9" i="569"/>
  <c r="AM9" i="569" s="1"/>
  <c r="D9" i="569"/>
  <c r="AG9" i="569" s="1"/>
  <c r="I8" i="569"/>
  <c r="AL8" i="569" s="1"/>
  <c r="D8" i="569"/>
  <c r="AG8" i="569" s="1"/>
  <c r="K7" i="569"/>
  <c r="AN7" i="569" s="1"/>
  <c r="F7" i="569"/>
  <c r="AI7" i="569" s="1"/>
  <c r="M6" i="569"/>
  <c r="AP6" i="569" s="1"/>
  <c r="E6" i="569"/>
  <c r="AH6" i="569" s="1"/>
  <c r="J5" i="569"/>
  <c r="AM5" i="569" s="1"/>
  <c r="E5" i="569"/>
  <c r="AH5" i="569" s="1"/>
  <c r="I4" i="569"/>
  <c r="AL4" i="569" s="1"/>
  <c r="D4" i="569"/>
  <c r="AG4" i="569" s="1"/>
  <c r="N29" i="569"/>
  <c r="AQ29" i="569" s="1"/>
  <c r="G29" i="569"/>
  <c r="AJ29" i="569" s="1"/>
  <c r="N28" i="569"/>
  <c r="AQ28" i="569" s="1"/>
  <c r="F28" i="569"/>
  <c r="AI28" i="569" s="1"/>
  <c r="M27" i="569"/>
  <c r="AP27" i="569" s="1"/>
  <c r="F27" i="569"/>
  <c r="AI27" i="569" s="1"/>
  <c r="M26" i="569"/>
  <c r="AP26" i="569" s="1"/>
  <c r="F26" i="569"/>
  <c r="AI26" i="569" s="1"/>
  <c r="M25" i="569"/>
  <c r="AP25" i="569" s="1"/>
  <c r="E25" i="569"/>
  <c r="AH25" i="569" s="1"/>
  <c r="J24" i="569"/>
  <c r="AM24" i="569" s="1"/>
  <c r="E24" i="569"/>
  <c r="AH24" i="569" s="1"/>
  <c r="L23" i="569"/>
  <c r="AO23" i="569" s="1"/>
  <c r="G23" i="569"/>
  <c r="AJ23" i="569" s="1"/>
  <c r="G21" i="569"/>
  <c r="AJ21" i="569" s="1"/>
  <c r="N20" i="569"/>
  <c r="AQ20" i="569" s="1"/>
  <c r="G20" i="569"/>
  <c r="AJ20" i="569" s="1"/>
  <c r="M19" i="569"/>
  <c r="AP19" i="569" s="1"/>
  <c r="F19" i="569"/>
  <c r="AI19" i="569" s="1"/>
  <c r="J18" i="569"/>
  <c r="AM18" i="569" s="1"/>
  <c r="D18" i="569"/>
  <c r="AG18" i="569" s="1"/>
  <c r="H17" i="569"/>
  <c r="AK17" i="569" s="1"/>
  <c r="C17" i="569"/>
  <c r="AF17" i="569" s="1"/>
  <c r="N16" i="569"/>
  <c r="AQ16" i="569" s="1"/>
  <c r="F16" i="569"/>
  <c r="AI16" i="569" s="1"/>
  <c r="M15" i="569"/>
  <c r="AP15" i="569" s="1"/>
  <c r="G15" i="569"/>
  <c r="AJ15" i="569" s="1"/>
  <c r="M14" i="569"/>
  <c r="AP14" i="569" s="1"/>
  <c r="H14" i="569"/>
  <c r="AK14" i="569" s="1"/>
  <c r="C14" i="569"/>
  <c r="AF14" i="569" s="1"/>
  <c r="J13" i="569"/>
  <c r="AM13" i="569" s="1"/>
  <c r="E13" i="569"/>
  <c r="AH13" i="569" s="1"/>
  <c r="J12" i="569"/>
  <c r="AM12" i="569" s="1"/>
  <c r="D12" i="569"/>
  <c r="AG12" i="569" s="1"/>
  <c r="I11" i="569"/>
  <c r="AL11" i="569" s="1"/>
  <c r="D11" i="569"/>
  <c r="AG11" i="569" s="1"/>
  <c r="K10" i="569"/>
  <c r="AN10" i="569" s="1"/>
  <c r="F10" i="569"/>
  <c r="AI10" i="569" s="1"/>
  <c r="N9" i="569"/>
  <c r="AQ9" i="569" s="1"/>
  <c r="H9" i="569"/>
  <c r="AK9" i="569" s="1"/>
  <c r="C9" i="569"/>
  <c r="AF9" i="569" s="1"/>
  <c r="H8" i="569"/>
  <c r="AK8" i="569" s="1"/>
  <c r="O7" i="569"/>
  <c r="AR7" i="569" s="1"/>
  <c r="J7" i="569"/>
  <c r="AM7" i="569" s="1"/>
  <c r="E7" i="569"/>
  <c r="AH7" i="569" s="1"/>
  <c r="I6" i="569"/>
  <c r="AL6" i="569" s="1"/>
  <c r="D6" i="569"/>
  <c r="AG6" i="569" s="1"/>
  <c r="I5" i="569"/>
  <c r="AL5" i="569" s="1"/>
  <c r="C5" i="569"/>
  <c r="AF5" i="569" s="1"/>
  <c r="H4" i="569"/>
  <c r="AK4" i="569" s="1"/>
  <c r="C4" i="569"/>
  <c r="AF4" i="569" s="1"/>
  <c r="M29" i="569"/>
  <c r="AP29" i="569" s="1"/>
  <c r="F29" i="569"/>
  <c r="AI29" i="569" s="1"/>
  <c r="J28" i="569"/>
  <c r="AM28" i="569" s="1"/>
  <c r="E28" i="569"/>
  <c r="AH28" i="569" s="1"/>
  <c r="J27" i="569"/>
  <c r="AM27" i="569" s="1"/>
  <c r="D27" i="569"/>
  <c r="AG27" i="569" s="1"/>
  <c r="J26" i="569"/>
  <c r="AM26" i="569" s="1"/>
  <c r="E26" i="569"/>
  <c r="AH26" i="569" s="1"/>
  <c r="I25" i="569"/>
  <c r="AL25" i="569" s="1"/>
  <c r="D25" i="569"/>
  <c r="AG25" i="569" s="1"/>
  <c r="I24" i="569"/>
  <c r="AL24" i="569" s="1"/>
  <c r="C24" i="569"/>
  <c r="AF24" i="569" s="1"/>
  <c r="K23" i="569"/>
  <c r="AN23" i="569" s="1"/>
  <c r="F23" i="569"/>
  <c r="AI23" i="569" s="1"/>
  <c r="M21" i="569"/>
  <c r="AP21" i="569" s="1"/>
  <c r="F21" i="569"/>
  <c r="AI21" i="569" s="1"/>
  <c r="M20" i="569"/>
  <c r="AP20" i="569" s="1"/>
  <c r="E20" i="569"/>
  <c r="AH20" i="569" s="1"/>
  <c r="J19" i="569"/>
  <c r="AM19" i="569" s="1"/>
  <c r="E19" i="569"/>
  <c r="AH19" i="569" s="1"/>
  <c r="H18" i="569"/>
  <c r="AK18" i="569" s="1"/>
  <c r="C18" i="569"/>
  <c r="AF18" i="569" s="1"/>
  <c r="N17" i="569"/>
  <c r="AQ17" i="569" s="1"/>
  <c r="G17" i="569"/>
  <c r="AJ17" i="569" s="1"/>
  <c r="J16" i="569"/>
  <c r="AM16" i="569" s="1"/>
  <c r="E16" i="569"/>
  <c r="AH16" i="569" s="1"/>
  <c r="K15" i="569"/>
  <c r="AN15" i="569" s="1"/>
  <c r="E15" i="569"/>
  <c r="AH15" i="569" s="1"/>
  <c r="L14" i="569"/>
  <c r="AO14" i="569" s="1"/>
  <c r="G14" i="569"/>
  <c r="AJ14" i="569" s="1"/>
  <c r="N13" i="569"/>
  <c r="AQ13" i="569" s="1"/>
  <c r="I13" i="569"/>
  <c r="AL13" i="569" s="1"/>
  <c r="D13" i="569"/>
  <c r="AG13" i="569" s="1"/>
  <c r="H12" i="569"/>
  <c r="AK12" i="569" s="1"/>
  <c r="C12" i="569"/>
  <c r="AF12" i="569" s="1"/>
  <c r="H11" i="569"/>
  <c r="AK11" i="569" s="1"/>
  <c r="O10" i="569"/>
  <c r="AR10" i="569" s="1"/>
  <c r="J10" i="569"/>
  <c r="AM10" i="569" s="1"/>
  <c r="E10" i="569"/>
  <c r="AH10" i="569" s="1"/>
  <c r="L9" i="569"/>
  <c r="AO9" i="569" s="1"/>
  <c r="G9" i="569"/>
  <c r="AJ9" i="569" s="1"/>
  <c r="N8" i="569"/>
  <c r="AQ8" i="569" s="1"/>
  <c r="F8" i="569"/>
  <c r="AI8" i="569" s="1"/>
  <c r="N7" i="569"/>
  <c r="AQ7" i="569" s="1"/>
  <c r="I7" i="569"/>
  <c r="AL7" i="569" s="1"/>
  <c r="C7" i="569"/>
  <c r="AF7" i="569" s="1"/>
  <c r="H6" i="569"/>
  <c r="AK6" i="569" s="1"/>
  <c r="C6" i="569"/>
  <c r="AF6" i="569" s="1"/>
  <c r="G5" i="569"/>
  <c r="AJ5" i="569" s="1"/>
  <c r="N4" i="569"/>
  <c r="AQ4" i="569" s="1"/>
  <c r="G4" i="569"/>
  <c r="AJ4" i="569" s="1"/>
  <c r="D29" i="569"/>
  <c r="AG29" i="569" s="1"/>
  <c r="C27" i="569"/>
  <c r="AF27" i="569" s="1"/>
  <c r="C25" i="569"/>
  <c r="AF25" i="569" s="1"/>
  <c r="D23" i="569"/>
  <c r="AG23" i="569" s="1"/>
  <c r="I20" i="569"/>
  <c r="AL20" i="569" s="1"/>
  <c r="G18" i="569"/>
  <c r="AJ18" i="569" s="1"/>
  <c r="M17" i="569"/>
  <c r="AP17" i="569" s="1"/>
  <c r="D15" i="569"/>
  <c r="AG15" i="569" s="1"/>
  <c r="H13" i="569"/>
  <c r="AK13" i="569" s="1"/>
  <c r="F11" i="569"/>
  <c r="AI11" i="569" s="1"/>
  <c r="K9" i="569"/>
  <c r="AN9" i="569" s="1"/>
  <c r="M7" i="569"/>
  <c r="AP7" i="569" s="1"/>
  <c r="M5" i="569"/>
  <c r="AP5" i="569" s="1"/>
  <c r="I28" i="569"/>
  <c r="AL28" i="569" s="1"/>
  <c r="I26" i="569"/>
  <c r="AL26" i="569" s="1"/>
  <c r="G24" i="569"/>
  <c r="AJ24" i="569" s="1"/>
  <c r="D20" i="569"/>
  <c r="AG20" i="569" s="1"/>
  <c r="E17" i="569"/>
  <c r="AH17" i="569" s="1"/>
  <c r="I16" i="569"/>
  <c r="AL16" i="569" s="1"/>
  <c r="K14" i="569"/>
  <c r="AN14" i="569" s="1"/>
  <c r="N12" i="569"/>
  <c r="AQ12" i="569" s="1"/>
  <c r="N10" i="569"/>
  <c r="AQ10" i="569" s="1"/>
  <c r="F9" i="569"/>
  <c r="AI9" i="569" s="1"/>
  <c r="G7" i="569"/>
  <c r="AJ7" i="569" s="1"/>
  <c r="F5" i="569"/>
  <c r="AI5" i="569" s="1"/>
  <c r="D28" i="569"/>
  <c r="AG28" i="569" s="1"/>
  <c r="C26" i="569"/>
  <c r="AF26" i="569" s="1"/>
  <c r="O23" i="569"/>
  <c r="AR23" i="569" s="1"/>
  <c r="J21" i="569"/>
  <c r="AM21" i="569" s="1"/>
  <c r="I19" i="569"/>
  <c r="AL19" i="569" s="1"/>
  <c r="D16" i="569"/>
  <c r="AG16" i="569" s="1"/>
  <c r="E14" i="569"/>
  <c r="AH14" i="569" s="1"/>
  <c r="G12" i="569"/>
  <c r="AJ12" i="569" s="1"/>
  <c r="I10" i="569"/>
  <c r="AL10" i="569" s="1"/>
  <c r="J8" i="569"/>
  <c r="AM8" i="569" s="1"/>
  <c r="N6" i="569"/>
  <c r="AQ6" i="569" s="1"/>
  <c r="M4" i="569"/>
  <c r="AP4" i="569" s="1"/>
  <c r="J29" i="569"/>
  <c r="AM29" i="569" s="1"/>
  <c r="H27" i="569"/>
  <c r="AK27" i="569" s="1"/>
  <c r="H25" i="569"/>
  <c r="AK25" i="569" s="1"/>
  <c r="J23" i="569"/>
  <c r="AM23" i="569" s="1"/>
  <c r="E21" i="569"/>
  <c r="AH21" i="569" s="1"/>
  <c r="C19" i="569"/>
  <c r="AF19" i="569" s="1"/>
  <c r="N18" i="569"/>
  <c r="AQ18" i="569" s="1"/>
  <c r="I15" i="569"/>
  <c r="AL15" i="569" s="1"/>
  <c r="M13" i="569"/>
  <c r="AP13" i="569" s="1"/>
  <c r="N11" i="569"/>
  <c r="AQ11" i="569" s="1"/>
  <c r="C10" i="569"/>
  <c r="AF10" i="569" s="1"/>
  <c r="E8" i="569"/>
  <c r="AH8" i="569" s="1"/>
  <c r="G6" i="569"/>
  <c r="AJ6" i="569" s="1"/>
  <c r="E4" i="569"/>
  <c r="AH4" i="569" s="1"/>
  <c r="K4" i="569"/>
  <c r="AN4" i="569" s="1"/>
  <c r="O5" i="569"/>
  <c r="AR5" i="569" s="1"/>
  <c r="R6" i="66"/>
  <c r="O11" i="569"/>
  <c r="AR11" i="569" s="1"/>
  <c r="O15" i="569"/>
  <c r="AR15" i="569" s="1"/>
  <c r="AR15" i="66"/>
  <c r="O21" i="569"/>
  <c r="AR21" i="569" s="1"/>
  <c r="S24" i="66"/>
  <c r="K27" i="569"/>
  <c r="AN27" i="569" s="1"/>
  <c r="S27" i="66"/>
  <c r="K29" i="569"/>
  <c r="AN29" i="569" s="1"/>
  <c r="AV29" i="66"/>
  <c r="AM3" i="64"/>
  <c r="L5" i="570"/>
  <c r="AU5" i="570" s="1"/>
  <c r="K6" i="570"/>
  <c r="AT6" i="570" s="1"/>
  <c r="L12" i="570"/>
  <c r="AU12" i="570" s="1"/>
  <c r="K13" i="570"/>
  <c r="AT13" i="570" s="1"/>
  <c r="BD13" i="64"/>
  <c r="U16" i="64"/>
  <c r="L20" i="570"/>
  <c r="AU20" i="570" s="1"/>
  <c r="L22" i="570"/>
  <c r="AU22" i="570" s="1"/>
  <c r="V29" i="64"/>
  <c r="K30" i="570"/>
  <c r="AT30" i="570" s="1"/>
  <c r="V30" i="64"/>
  <c r="R3" i="65"/>
  <c r="AN3" i="65" s="1"/>
  <c r="L5" i="571"/>
  <c r="AU5" i="571" s="1"/>
  <c r="U9" i="65"/>
  <c r="K13" i="571"/>
  <c r="AT13" i="571" s="1"/>
  <c r="V13" i="65"/>
  <c r="V15" i="65"/>
  <c r="K16" i="571"/>
  <c r="AT16" i="571" s="1"/>
  <c r="L21" i="571"/>
  <c r="AU21" i="571" s="1"/>
  <c r="U22" i="65"/>
  <c r="V26" i="65"/>
  <c r="V27" i="65"/>
  <c r="U29" i="65"/>
  <c r="B3" i="518"/>
  <c r="B3" i="632"/>
  <c r="U5" i="664"/>
  <c r="U13" i="664"/>
  <c r="T24" i="664"/>
  <c r="B3" i="513"/>
  <c r="R29" i="579"/>
  <c r="N29" i="579"/>
  <c r="J29" i="579"/>
  <c r="AP29" i="579" s="1"/>
  <c r="F29" i="579"/>
  <c r="AL29" i="579" s="1"/>
  <c r="R28" i="579"/>
  <c r="N28" i="579"/>
  <c r="J28" i="579"/>
  <c r="AP28" i="579" s="1"/>
  <c r="F28" i="579"/>
  <c r="AL28" i="579" s="1"/>
  <c r="R27" i="579"/>
  <c r="N27" i="579"/>
  <c r="J27" i="579"/>
  <c r="AP27" i="579" s="1"/>
  <c r="F27" i="579"/>
  <c r="AL27" i="579" s="1"/>
  <c r="R26" i="579"/>
  <c r="N26" i="579"/>
  <c r="J26" i="579"/>
  <c r="AP26" i="579" s="1"/>
  <c r="F26" i="579"/>
  <c r="AL26" i="579" s="1"/>
  <c r="R25" i="579"/>
  <c r="N25" i="579"/>
  <c r="J25" i="579"/>
  <c r="AP25" i="579" s="1"/>
  <c r="F25" i="579"/>
  <c r="AL25" i="579" s="1"/>
  <c r="R24" i="579"/>
  <c r="N24" i="579"/>
  <c r="J24" i="579"/>
  <c r="AP24" i="579" s="1"/>
  <c r="F24" i="579"/>
  <c r="AL24" i="579" s="1"/>
  <c r="Q29" i="579"/>
  <c r="AU29" i="579" s="1"/>
  <c r="M29" i="579"/>
  <c r="I29" i="579"/>
  <c r="AO29" i="579" s="1"/>
  <c r="E29" i="579"/>
  <c r="AK29" i="579" s="1"/>
  <c r="Q28" i="579"/>
  <c r="AU28" i="579" s="1"/>
  <c r="M28" i="579"/>
  <c r="I28" i="579"/>
  <c r="AO28" i="579" s="1"/>
  <c r="E28" i="579"/>
  <c r="AK28" i="579" s="1"/>
  <c r="P29" i="579"/>
  <c r="AT29" i="579" s="1"/>
  <c r="L29" i="579"/>
  <c r="AR29" i="579" s="1"/>
  <c r="H29" i="579"/>
  <c r="AN29" i="579" s="1"/>
  <c r="D29" i="579"/>
  <c r="AJ29" i="579" s="1"/>
  <c r="P28" i="579"/>
  <c r="AT28" i="579" s="1"/>
  <c r="L28" i="579"/>
  <c r="AR28" i="579" s="1"/>
  <c r="H28" i="579"/>
  <c r="AN28" i="579" s="1"/>
  <c r="D28" i="579"/>
  <c r="AJ28" i="579" s="1"/>
  <c r="P27" i="579"/>
  <c r="AT27" i="579" s="1"/>
  <c r="L27" i="579"/>
  <c r="AR27" i="579" s="1"/>
  <c r="H27" i="579"/>
  <c r="AN27" i="579" s="1"/>
  <c r="D27" i="579"/>
  <c r="AJ27" i="579" s="1"/>
  <c r="P26" i="579"/>
  <c r="AT26" i="579" s="1"/>
  <c r="L26" i="579"/>
  <c r="AR26" i="579" s="1"/>
  <c r="H26" i="579"/>
  <c r="AN26" i="579" s="1"/>
  <c r="D26" i="579"/>
  <c r="AJ26" i="579" s="1"/>
  <c r="P25" i="579"/>
  <c r="AT25" i="579" s="1"/>
  <c r="L25" i="579"/>
  <c r="AR25" i="579" s="1"/>
  <c r="H25" i="579"/>
  <c r="AN25" i="579" s="1"/>
  <c r="D25" i="579"/>
  <c r="AJ25" i="579" s="1"/>
  <c r="P24" i="579"/>
  <c r="AT24" i="579" s="1"/>
  <c r="L24" i="579"/>
  <c r="AR24" i="579" s="1"/>
  <c r="H24" i="579"/>
  <c r="AN24" i="579" s="1"/>
  <c r="D24" i="579"/>
  <c r="AJ24" i="579" s="1"/>
  <c r="G29" i="579"/>
  <c r="AM29" i="579" s="1"/>
  <c r="G28" i="579"/>
  <c r="AM28" i="579" s="1"/>
  <c r="M27" i="579"/>
  <c r="E27" i="579"/>
  <c r="AK27" i="579" s="1"/>
  <c r="M26" i="579"/>
  <c r="E26" i="579"/>
  <c r="AK26" i="579" s="1"/>
  <c r="M25" i="579"/>
  <c r="E25" i="579"/>
  <c r="AK25" i="579" s="1"/>
  <c r="M24" i="579"/>
  <c r="E24" i="579"/>
  <c r="AK24" i="579" s="1"/>
  <c r="Q22" i="579"/>
  <c r="AU22" i="579" s="1"/>
  <c r="K22" i="579"/>
  <c r="AQ22" i="579" s="1"/>
  <c r="G22" i="579"/>
  <c r="AM22" i="579" s="1"/>
  <c r="C22" i="579"/>
  <c r="AI22" i="579" s="1"/>
  <c r="O21" i="579"/>
  <c r="AS21" i="579" s="1"/>
  <c r="I21" i="579"/>
  <c r="AO21" i="579" s="1"/>
  <c r="E21" i="579"/>
  <c r="AK21" i="579" s="1"/>
  <c r="Q20" i="579"/>
  <c r="AU20" i="579" s="1"/>
  <c r="K20" i="579"/>
  <c r="AQ20" i="579" s="1"/>
  <c r="G20" i="579"/>
  <c r="AM20" i="579" s="1"/>
  <c r="C20" i="579"/>
  <c r="AI20" i="579" s="1"/>
  <c r="P19" i="579"/>
  <c r="AT19" i="579" s="1"/>
  <c r="H19" i="579"/>
  <c r="AN19" i="579" s="1"/>
  <c r="D19" i="579"/>
  <c r="AJ19" i="579" s="1"/>
  <c r="I18" i="579"/>
  <c r="AO18" i="579" s="1"/>
  <c r="E18" i="579"/>
  <c r="AK18" i="579" s="1"/>
  <c r="J17" i="579"/>
  <c r="AP17" i="579" s="1"/>
  <c r="F17" i="579"/>
  <c r="AL17" i="579" s="1"/>
  <c r="R16" i="579"/>
  <c r="N16" i="579"/>
  <c r="J16" i="579"/>
  <c r="AP16" i="579" s="1"/>
  <c r="F16" i="579"/>
  <c r="AL16" i="579" s="1"/>
  <c r="R15" i="579"/>
  <c r="M15" i="579"/>
  <c r="I15" i="579"/>
  <c r="AO15" i="579" s="1"/>
  <c r="E15" i="579"/>
  <c r="AK15" i="579" s="1"/>
  <c r="Q14" i="579"/>
  <c r="AU14" i="579" s="1"/>
  <c r="L14" i="579"/>
  <c r="AR14" i="579" s="1"/>
  <c r="H14" i="579"/>
  <c r="AN14" i="579" s="1"/>
  <c r="D14" i="579"/>
  <c r="AJ14" i="579" s="1"/>
  <c r="P13" i="579"/>
  <c r="AT13" i="579" s="1"/>
  <c r="L13" i="579"/>
  <c r="AR13" i="579" s="1"/>
  <c r="H13" i="579"/>
  <c r="AN13" i="579" s="1"/>
  <c r="D13" i="579"/>
  <c r="AJ13" i="579" s="1"/>
  <c r="P12" i="579"/>
  <c r="AT12" i="579" s="1"/>
  <c r="L12" i="579"/>
  <c r="AR12" i="579" s="1"/>
  <c r="H12" i="579"/>
  <c r="AN12" i="579" s="1"/>
  <c r="D12" i="579"/>
  <c r="AJ12" i="579" s="1"/>
  <c r="P11" i="579"/>
  <c r="AT11" i="579" s="1"/>
  <c r="L11" i="579"/>
  <c r="AR11" i="579" s="1"/>
  <c r="H11" i="579"/>
  <c r="AN11" i="579" s="1"/>
  <c r="D11" i="579"/>
  <c r="AJ11" i="579" s="1"/>
  <c r="P10" i="579"/>
  <c r="AT10" i="579" s="1"/>
  <c r="L10" i="579"/>
  <c r="AR10" i="579" s="1"/>
  <c r="H10" i="579"/>
  <c r="AN10" i="579" s="1"/>
  <c r="D10" i="579"/>
  <c r="AJ10" i="579" s="1"/>
  <c r="P9" i="579"/>
  <c r="AT9" i="579" s="1"/>
  <c r="L9" i="579"/>
  <c r="AR9" i="579" s="1"/>
  <c r="H9" i="579"/>
  <c r="AN9" i="579" s="1"/>
  <c r="D9" i="579"/>
  <c r="AJ9" i="579" s="1"/>
  <c r="P8" i="579"/>
  <c r="AT8" i="579" s="1"/>
  <c r="L8" i="579"/>
  <c r="AR8" i="579" s="1"/>
  <c r="H8" i="579"/>
  <c r="AN8" i="579" s="1"/>
  <c r="D8" i="579"/>
  <c r="AJ8" i="579" s="1"/>
  <c r="P7" i="579"/>
  <c r="AT7" i="579" s="1"/>
  <c r="L7" i="579"/>
  <c r="AR7" i="579" s="1"/>
  <c r="H7" i="579"/>
  <c r="AN7" i="579" s="1"/>
  <c r="D7" i="579"/>
  <c r="AJ7" i="579" s="1"/>
  <c r="P6" i="579"/>
  <c r="AT6" i="579" s="1"/>
  <c r="L6" i="579"/>
  <c r="AR6" i="579" s="1"/>
  <c r="H6" i="579"/>
  <c r="AN6" i="579" s="1"/>
  <c r="D6" i="579"/>
  <c r="AJ6" i="579" s="1"/>
  <c r="P5" i="579"/>
  <c r="AT5" i="579" s="1"/>
  <c r="L5" i="579"/>
  <c r="AR5" i="579" s="1"/>
  <c r="H5" i="579"/>
  <c r="AN5" i="579" s="1"/>
  <c r="D5" i="579"/>
  <c r="AJ5" i="579" s="1"/>
  <c r="C29" i="579"/>
  <c r="AI29" i="579" s="1"/>
  <c r="C28" i="579"/>
  <c r="AI28" i="579" s="1"/>
  <c r="K27" i="579"/>
  <c r="AQ27" i="579" s="1"/>
  <c r="C27" i="579"/>
  <c r="AI27" i="579" s="1"/>
  <c r="K26" i="579"/>
  <c r="AQ26" i="579" s="1"/>
  <c r="C26" i="579"/>
  <c r="AI26" i="579" s="1"/>
  <c r="K25" i="579"/>
  <c r="AQ25" i="579" s="1"/>
  <c r="C25" i="579"/>
  <c r="AI25" i="579" s="1"/>
  <c r="K24" i="579"/>
  <c r="AQ24" i="579" s="1"/>
  <c r="C24" i="579"/>
  <c r="AI24" i="579" s="1"/>
  <c r="P22" i="579"/>
  <c r="AT22" i="579" s="1"/>
  <c r="J22" i="579"/>
  <c r="AP22" i="579" s="1"/>
  <c r="F22" i="579"/>
  <c r="AL22" i="579" s="1"/>
  <c r="R21" i="579"/>
  <c r="L21" i="579"/>
  <c r="AR21" i="579" s="1"/>
  <c r="H21" i="579"/>
  <c r="AN21" i="579" s="1"/>
  <c r="D21" i="579"/>
  <c r="AJ21" i="579" s="1"/>
  <c r="P20" i="579"/>
  <c r="AT20" i="579" s="1"/>
  <c r="J20" i="579"/>
  <c r="AP20" i="579" s="1"/>
  <c r="F20" i="579"/>
  <c r="AL20" i="579" s="1"/>
  <c r="O19" i="579"/>
  <c r="AS19" i="579" s="1"/>
  <c r="G19" i="579"/>
  <c r="AM19" i="579" s="1"/>
  <c r="C19" i="579"/>
  <c r="AI19" i="579" s="1"/>
  <c r="P18" i="579"/>
  <c r="AT18" i="579" s="1"/>
  <c r="H18" i="579"/>
  <c r="AN18" i="579" s="1"/>
  <c r="D18" i="579"/>
  <c r="AJ18" i="579" s="1"/>
  <c r="I17" i="579"/>
  <c r="AO17" i="579" s="1"/>
  <c r="E17" i="579"/>
  <c r="AK17" i="579" s="1"/>
  <c r="Q16" i="579"/>
  <c r="AU16" i="579" s="1"/>
  <c r="M16" i="579"/>
  <c r="I16" i="579"/>
  <c r="AO16" i="579" s="1"/>
  <c r="E16" i="579"/>
  <c r="AK16" i="579" s="1"/>
  <c r="Q15" i="579"/>
  <c r="AU15" i="579" s="1"/>
  <c r="L15" i="579"/>
  <c r="AR15" i="579" s="1"/>
  <c r="H15" i="579"/>
  <c r="AN15" i="579" s="1"/>
  <c r="D15" i="579"/>
  <c r="AJ15" i="579" s="1"/>
  <c r="P14" i="579"/>
  <c r="AT14" i="579" s="1"/>
  <c r="K14" i="579"/>
  <c r="AQ14" i="579" s="1"/>
  <c r="G14" i="579"/>
  <c r="AM14" i="579" s="1"/>
  <c r="C14" i="579"/>
  <c r="AI14" i="579" s="1"/>
  <c r="O13" i="579"/>
  <c r="AS13" i="579" s="1"/>
  <c r="K13" i="579"/>
  <c r="AQ13" i="579" s="1"/>
  <c r="G13" i="579"/>
  <c r="AM13" i="579" s="1"/>
  <c r="C13" i="579"/>
  <c r="AI13" i="579" s="1"/>
  <c r="O12" i="579"/>
  <c r="AS12" i="579" s="1"/>
  <c r="K12" i="579"/>
  <c r="AQ12" i="579" s="1"/>
  <c r="G12" i="579"/>
  <c r="AM12" i="579" s="1"/>
  <c r="C12" i="579"/>
  <c r="AI12" i="579" s="1"/>
  <c r="O11" i="579"/>
  <c r="AS11" i="579" s="1"/>
  <c r="K11" i="579"/>
  <c r="AQ11" i="579" s="1"/>
  <c r="G11" i="579"/>
  <c r="AM11" i="579" s="1"/>
  <c r="C11" i="579"/>
  <c r="AI11" i="579" s="1"/>
  <c r="O10" i="579"/>
  <c r="AS10" i="579" s="1"/>
  <c r="K10" i="579"/>
  <c r="AQ10" i="579" s="1"/>
  <c r="G10" i="579"/>
  <c r="AM10" i="579" s="1"/>
  <c r="C10" i="579"/>
  <c r="AI10" i="579" s="1"/>
  <c r="O9" i="579"/>
  <c r="AS9" i="579" s="1"/>
  <c r="K9" i="579"/>
  <c r="AQ9" i="579" s="1"/>
  <c r="G9" i="579"/>
  <c r="AM9" i="579" s="1"/>
  <c r="C9" i="579"/>
  <c r="AI9" i="579" s="1"/>
  <c r="O8" i="579"/>
  <c r="AS8" i="579" s="1"/>
  <c r="K8" i="579"/>
  <c r="AQ8" i="579" s="1"/>
  <c r="G8" i="579"/>
  <c r="AM8" i="579" s="1"/>
  <c r="C8" i="579"/>
  <c r="AI8" i="579" s="1"/>
  <c r="O7" i="579"/>
  <c r="AS7" i="579" s="1"/>
  <c r="K7" i="579"/>
  <c r="AQ7" i="579" s="1"/>
  <c r="G7" i="579"/>
  <c r="AM7" i="579" s="1"/>
  <c r="C7" i="579"/>
  <c r="AI7" i="579" s="1"/>
  <c r="O6" i="579"/>
  <c r="AS6" i="579" s="1"/>
  <c r="K6" i="579"/>
  <c r="AQ6" i="579" s="1"/>
  <c r="G6" i="579"/>
  <c r="AM6" i="579" s="1"/>
  <c r="C6" i="579"/>
  <c r="AI6" i="579" s="1"/>
  <c r="O5" i="579"/>
  <c r="AS5" i="579" s="1"/>
  <c r="K5" i="579"/>
  <c r="AQ5" i="579" s="1"/>
  <c r="G5" i="579"/>
  <c r="AM5" i="579" s="1"/>
  <c r="C5" i="579"/>
  <c r="AI5" i="579" s="1"/>
  <c r="O29" i="579"/>
  <c r="AS29" i="579" s="1"/>
  <c r="O28" i="579"/>
  <c r="AS28" i="579" s="1"/>
  <c r="Q27" i="579"/>
  <c r="AU27" i="579" s="1"/>
  <c r="I27" i="579"/>
  <c r="AO27" i="579" s="1"/>
  <c r="Q26" i="579"/>
  <c r="AU26" i="579" s="1"/>
  <c r="I26" i="579"/>
  <c r="AO26" i="579" s="1"/>
  <c r="Q25" i="579"/>
  <c r="AU25" i="579" s="1"/>
  <c r="I25" i="579"/>
  <c r="AO25" i="579" s="1"/>
  <c r="Q24" i="579"/>
  <c r="AU24" i="579" s="1"/>
  <c r="I24" i="579"/>
  <c r="AO24" i="579" s="1"/>
  <c r="O22" i="579"/>
  <c r="AS22" i="579" s="1"/>
  <c r="I22" i="579"/>
  <c r="AO22" i="579" s="1"/>
  <c r="E22" i="579"/>
  <c r="AK22" i="579" s="1"/>
  <c r="Q21" i="579"/>
  <c r="AU21" i="579" s="1"/>
  <c r="K21" i="579"/>
  <c r="AQ21" i="579" s="1"/>
  <c r="G21" i="579"/>
  <c r="AM21" i="579" s="1"/>
  <c r="C21" i="579"/>
  <c r="AI21" i="579" s="1"/>
  <c r="O20" i="579"/>
  <c r="AS20" i="579" s="1"/>
  <c r="I20" i="579"/>
  <c r="AO20" i="579" s="1"/>
  <c r="E20" i="579"/>
  <c r="AK20" i="579" s="1"/>
  <c r="J19" i="579"/>
  <c r="AP19" i="579" s="1"/>
  <c r="F19" i="579"/>
  <c r="AL19" i="579" s="1"/>
  <c r="O18" i="579"/>
  <c r="AS18" i="579" s="1"/>
  <c r="G18" i="579"/>
  <c r="AM18" i="579" s="1"/>
  <c r="C18" i="579"/>
  <c r="AI18" i="579" s="1"/>
  <c r="P17" i="579"/>
  <c r="AT17" i="579" s="1"/>
  <c r="H17" i="579"/>
  <c r="AN17" i="579" s="1"/>
  <c r="D17" i="579"/>
  <c r="AJ17" i="579" s="1"/>
  <c r="P16" i="579"/>
  <c r="AT16" i="579" s="1"/>
  <c r="L16" i="579"/>
  <c r="AR16" i="579" s="1"/>
  <c r="H16" i="579"/>
  <c r="AN16" i="579" s="1"/>
  <c r="D16" i="579"/>
  <c r="AJ16" i="579" s="1"/>
  <c r="P15" i="579"/>
  <c r="AT15" i="579" s="1"/>
  <c r="K15" i="579"/>
  <c r="AQ15" i="579" s="1"/>
  <c r="G15" i="579"/>
  <c r="AM15" i="579" s="1"/>
  <c r="C15" i="579"/>
  <c r="AI15" i="579" s="1"/>
  <c r="O14" i="579"/>
  <c r="AS14" i="579" s="1"/>
  <c r="J14" i="579"/>
  <c r="AP14" i="579" s="1"/>
  <c r="F14" i="579"/>
  <c r="AL14" i="579" s="1"/>
  <c r="R13" i="579"/>
  <c r="N13" i="579"/>
  <c r="J13" i="579"/>
  <c r="AP13" i="579" s="1"/>
  <c r="F13" i="579"/>
  <c r="AL13" i="579" s="1"/>
  <c r="R12" i="579"/>
  <c r="N12" i="579"/>
  <c r="J12" i="579"/>
  <c r="AP12" i="579" s="1"/>
  <c r="F12" i="579"/>
  <c r="AL12" i="579" s="1"/>
  <c r="R11" i="579"/>
  <c r="N11" i="579"/>
  <c r="J11" i="579"/>
  <c r="AP11" i="579" s="1"/>
  <c r="F11" i="579"/>
  <c r="AL11" i="579" s="1"/>
  <c r="R10" i="579"/>
  <c r="N10" i="579"/>
  <c r="J10" i="579"/>
  <c r="AP10" i="579" s="1"/>
  <c r="F10" i="579"/>
  <c r="AL10" i="579" s="1"/>
  <c r="R9" i="579"/>
  <c r="N9" i="579"/>
  <c r="J9" i="579"/>
  <c r="AP9" i="579" s="1"/>
  <c r="F9" i="579"/>
  <c r="AL9" i="579" s="1"/>
  <c r="R8" i="579"/>
  <c r="N8" i="579"/>
  <c r="J8" i="579"/>
  <c r="AP8" i="579" s="1"/>
  <c r="F8" i="579"/>
  <c r="AL8" i="579" s="1"/>
  <c r="R7" i="579"/>
  <c r="N7" i="579"/>
  <c r="J7" i="579"/>
  <c r="AP7" i="579" s="1"/>
  <c r="F7" i="579"/>
  <c r="AL7" i="579" s="1"/>
  <c r="R6" i="579"/>
  <c r="N6" i="579"/>
  <c r="J6" i="579"/>
  <c r="AP6" i="579" s="1"/>
  <c r="F6" i="579"/>
  <c r="AL6" i="579" s="1"/>
  <c r="R5" i="579"/>
  <c r="N5" i="579"/>
  <c r="J5" i="579"/>
  <c r="AP5" i="579" s="1"/>
  <c r="F5" i="579"/>
  <c r="AL5" i="579" s="1"/>
  <c r="O27" i="579"/>
  <c r="AS27" i="579" s="1"/>
  <c r="O25" i="579"/>
  <c r="AS25" i="579" s="1"/>
  <c r="D22" i="579"/>
  <c r="AJ22" i="579" s="1"/>
  <c r="R20" i="579"/>
  <c r="E19" i="579"/>
  <c r="AK19" i="579" s="1"/>
  <c r="J18" i="579"/>
  <c r="AP18" i="579" s="1"/>
  <c r="O16" i="579"/>
  <c r="AS16" i="579" s="1"/>
  <c r="O15" i="579"/>
  <c r="AS15" i="579" s="1"/>
  <c r="M14" i="579"/>
  <c r="M13" i="579"/>
  <c r="M12" i="579"/>
  <c r="M11" i="579"/>
  <c r="M10" i="579"/>
  <c r="M9" i="579"/>
  <c r="M8" i="579"/>
  <c r="M7" i="579"/>
  <c r="M6" i="579"/>
  <c r="M5" i="579"/>
  <c r="G27" i="579"/>
  <c r="AM27" i="579" s="1"/>
  <c r="G25" i="579"/>
  <c r="AM25" i="579" s="1"/>
  <c r="R22" i="579"/>
  <c r="P21" i="579"/>
  <c r="AT21" i="579" s="1"/>
  <c r="L20" i="579"/>
  <c r="AR20" i="579" s="1"/>
  <c r="F18" i="579"/>
  <c r="AL18" i="579" s="1"/>
  <c r="O17" i="579"/>
  <c r="AS17" i="579" s="1"/>
  <c r="K16" i="579"/>
  <c r="AQ16" i="579" s="1"/>
  <c r="J15" i="579"/>
  <c r="AP15" i="579" s="1"/>
  <c r="I14" i="579"/>
  <c r="AO14" i="579" s="1"/>
  <c r="I13" i="579"/>
  <c r="AO13" i="579" s="1"/>
  <c r="I12" i="579"/>
  <c r="AO12" i="579" s="1"/>
  <c r="I11" i="579"/>
  <c r="AO11" i="579" s="1"/>
  <c r="I10" i="579"/>
  <c r="AO10" i="579" s="1"/>
  <c r="I9" i="579"/>
  <c r="AO9" i="579" s="1"/>
  <c r="I8" i="579"/>
  <c r="AO8" i="579" s="1"/>
  <c r="I7" i="579"/>
  <c r="AO7" i="579" s="1"/>
  <c r="I6" i="579"/>
  <c r="AO6" i="579" s="1"/>
  <c r="I5" i="579"/>
  <c r="AO5" i="579" s="1"/>
  <c r="K29" i="579"/>
  <c r="AQ29" i="579" s="1"/>
  <c r="O26" i="579"/>
  <c r="AS26" i="579" s="1"/>
  <c r="O24" i="579"/>
  <c r="AS24" i="579" s="1"/>
  <c r="L22" i="579"/>
  <c r="AR22" i="579" s="1"/>
  <c r="J21" i="579"/>
  <c r="AP21" i="579" s="1"/>
  <c r="H20" i="579"/>
  <c r="AN20" i="579" s="1"/>
  <c r="G17" i="579"/>
  <c r="AM17" i="579" s="1"/>
  <c r="G16" i="579"/>
  <c r="AM16" i="579" s="1"/>
  <c r="F15" i="579"/>
  <c r="AL15" i="579" s="1"/>
  <c r="E14" i="579"/>
  <c r="AK14" i="579" s="1"/>
  <c r="E13" i="579"/>
  <c r="AK13" i="579" s="1"/>
  <c r="E12" i="579"/>
  <c r="AK12" i="579" s="1"/>
  <c r="E11" i="579"/>
  <c r="AK11" i="579" s="1"/>
  <c r="E10" i="579"/>
  <c r="AK10" i="579" s="1"/>
  <c r="E9" i="579"/>
  <c r="AK9" i="579" s="1"/>
  <c r="E8" i="579"/>
  <c r="AK8" i="579" s="1"/>
  <c r="E7" i="579"/>
  <c r="AK7" i="579" s="1"/>
  <c r="E6" i="579"/>
  <c r="AK6" i="579" s="1"/>
  <c r="E5" i="579"/>
  <c r="AK5" i="579" s="1"/>
  <c r="K28" i="579"/>
  <c r="AQ28" i="579" s="1"/>
  <c r="H22" i="579"/>
  <c r="AN22" i="579" s="1"/>
  <c r="Q13" i="579"/>
  <c r="AU13" i="579" s="1"/>
  <c r="Q9" i="579"/>
  <c r="AU9" i="579" s="1"/>
  <c r="Q5" i="579"/>
  <c r="AU5" i="579" s="1"/>
  <c r="G26" i="579"/>
  <c r="AM26" i="579" s="1"/>
  <c r="F21" i="579"/>
  <c r="AL21" i="579" s="1"/>
  <c r="C17" i="579"/>
  <c r="AI17" i="579" s="1"/>
  <c r="Q12" i="579"/>
  <c r="AU12" i="579" s="1"/>
  <c r="Q8" i="579"/>
  <c r="AU8" i="579" s="1"/>
  <c r="G24" i="579"/>
  <c r="AM24" i="579" s="1"/>
  <c r="D20" i="579"/>
  <c r="AJ20" i="579" s="1"/>
  <c r="I19" i="579"/>
  <c r="AO19" i="579" s="1"/>
  <c r="C16" i="579"/>
  <c r="AI16" i="579" s="1"/>
  <c r="Q11" i="579"/>
  <c r="AU11" i="579" s="1"/>
  <c r="Q7" i="579"/>
  <c r="AU7" i="579" s="1"/>
  <c r="Q10" i="579"/>
  <c r="AU10" i="579" s="1"/>
  <c r="Q6" i="579"/>
  <c r="AU6" i="579" s="1"/>
  <c r="R14" i="579"/>
  <c r="B3" i="521"/>
  <c r="T5" i="663"/>
  <c r="U13" i="663"/>
  <c r="K4" i="568"/>
  <c r="AN4" i="568" s="1"/>
  <c r="Q5" i="63"/>
  <c r="O8" i="568"/>
  <c r="AR8" i="568" s="1"/>
  <c r="O11" i="568"/>
  <c r="AR11" i="568" s="1"/>
  <c r="O14" i="568"/>
  <c r="AR14" i="568" s="1"/>
  <c r="O15" i="568"/>
  <c r="AR15" i="568" s="1"/>
  <c r="O19" i="568"/>
  <c r="AR19" i="568" s="1"/>
  <c r="O20" i="568"/>
  <c r="AR20" i="568" s="1"/>
  <c r="L21" i="568"/>
  <c r="AO21" i="568" s="1"/>
  <c r="L23" i="568"/>
  <c r="AO23" i="568" s="1"/>
  <c r="L26" i="568"/>
  <c r="AO26" i="568" s="1"/>
  <c r="L27" i="568"/>
  <c r="AO27" i="568" s="1"/>
  <c r="O29" i="568"/>
  <c r="AR29" i="568" s="1"/>
  <c r="K8" i="569"/>
  <c r="AN8" i="569" s="1"/>
  <c r="AR8" i="66"/>
  <c r="Q11" i="66"/>
  <c r="K12" i="569"/>
  <c r="AN12" i="569" s="1"/>
  <c r="AR12" i="66"/>
  <c r="S14" i="66"/>
  <c r="R20" i="66"/>
  <c r="R21" i="66"/>
  <c r="K25" i="569"/>
  <c r="AN25" i="569" s="1"/>
  <c r="L29" i="569"/>
  <c r="AO29" i="569" s="1"/>
  <c r="P30" i="570"/>
  <c r="AY30" i="570" s="1"/>
  <c r="J30" i="570"/>
  <c r="AS30" i="570" s="1"/>
  <c r="F30" i="570"/>
  <c r="AO30" i="570" s="1"/>
  <c r="R29" i="570"/>
  <c r="BA29" i="570" s="1"/>
  <c r="M29" i="570"/>
  <c r="AV29" i="570" s="1"/>
  <c r="G29" i="570"/>
  <c r="AP29" i="570" s="1"/>
  <c r="C29" i="570"/>
  <c r="AL29" i="570" s="1"/>
  <c r="O28" i="570"/>
  <c r="AX28" i="570" s="1"/>
  <c r="K28" i="570"/>
  <c r="AT28" i="570" s="1"/>
  <c r="G28" i="570"/>
  <c r="AP28" i="570" s="1"/>
  <c r="C28" i="570"/>
  <c r="AL28" i="570" s="1"/>
  <c r="N27" i="570"/>
  <c r="AW27" i="570" s="1"/>
  <c r="H27" i="570"/>
  <c r="AQ27" i="570" s="1"/>
  <c r="D27" i="570"/>
  <c r="AM27" i="570" s="1"/>
  <c r="O26" i="570"/>
  <c r="AX26" i="570" s="1"/>
  <c r="I26" i="570"/>
  <c r="AR26" i="570" s="1"/>
  <c r="E26" i="570"/>
  <c r="AN26" i="570" s="1"/>
  <c r="P25" i="570"/>
  <c r="AY25" i="570" s="1"/>
  <c r="J25" i="570"/>
  <c r="AS25" i="570" s="1"/>
  <c r="F25" i="570"/>
  <c r="AO25" i="570" s="1"/>
  <c r="R24" i="570"/>
  <c r="BA24" i="570" s="1"/>
  <c r="N24" i="570"/>
  <c r="AW24" i="570" s="1"/>
  <c r="J24" i="570"/>
  <c r="AS24" i="570" s="1"/>
  <c r="F24" i="570"/>
  <c r="AO24" i="570" s="1"/>
  <c r="R22" i="570"/>
  <c r="BA22" i="570" s="1"/>
  <c r="M22" i="570"/>
  <c r="AV22" i="570" s="1"/>
  <c r="G22" i="570"/>
  <c r="AP22" i="570" s="1"/>
  <c r="C22" i="570"/>
  <c r="AL22" i="570" s="1"/>
  <c r="N21" i="570"/>
  <c r="AW21" i="570" s="1"/>
  <c r="H21" i="570"/>
  <c r="AQ21" i="570" s="1"/>
  <c r="D21" i="570"/>
  <c r="AM21" i="570" s="1"/>
  <c r="O20" i="570"/>
  <c r="AX20" i="570" s="1"/>
  <c r="I20" i="570"/>
  <c r="AR20" i="570" s="1"/>
  <c r="E20" i="570"/>
  <c r="AN20" i="570" s="1"/>
  <c r="I19" i="570"/>
  <c r="AR19" i="570" s="1"/>
  <c r="E19" i="570"/>
  <c r="AN19" i="570" s="1"/>
  <c r="I18" i="570"/>
  <c r="AR18" i="570" s="1"/>
  <c r="E18" i="570"/>
  <c r="AN18" i="570" s="1"/>
  <c r="I17" i="570"/>
  <c r="AR17" i="570" s="1"/>
  <c r="E17" i="570"/>
  <c r="AN17" i="570" s="1"/>
  <c r="P16" i="570"/>
  <c r="AY16" i="570" s="1"/>
  <c r="J16" i="570"/>
  <c r="AS16" i="570" s="1"/>
  <c r="F16" i="570"/>
  <c r="AO16" i="570" s="1"/>
  <c r="R15" i="570"/>
  <c r="BA15" i="570" s="1"/>
  <c r="M15" i="570"/>
  <c r="AV15" i="570" s="1"/>
  <c r="H15" i="570"/>
  <c r="AQ15" i="570" s="1"/>
  <c r="D15" i="570"/>
  <c r="AM15" i="570" s="1"/>
  <c r="P14" i="570"/>
  <c r="AY14" i="570" s="1"/>
  <c r="L14" i="570"/>
  <c r="AU14" i="570" s="1"/>
  <c r="H14" i="570"/>
  <c r="AQ14" i="570" s="1"/>
  <c r="D14" i="570"/>
  <c r="AM14" i="570" s="1"/>
  <c r="O13" i="570"/>
  <c r="AX13" i="570" s="1"/>
  <c r="I13" i="570"/>
  <c r="AR13" i="570" s="1"/>
  <c r="E13" i="570"/>
  <c r="AN13" i="570" s="1"/>
  <c r="P12" i="570"/>
  <c r="AY12" i="570" s="1"/>
  <c r="J12" i="570"/>
  <c r="AS12" i="570" s="1"/>
  <c r="F12" i="570"/>
  <c r="AO12" i="570" s="1"/>
  <c r="R11" i="570"/>
  <c r="BA11" i="570" s="1"/>
  <c r="N11" i="570"/>
  <c r="AW11" i="570" s="1"/>
  <c r="J11" i="570"/>
  <c r="AS11" i="570" s="1"/>
  <c r="F11" i="570"/>
  <c r="AO11" i="570" s="1"/>
  <c r="R10" i="570"/>
  <c r="BA10" i="570" s="1"/>
  <c r="N10" i="570"/>
  <c r="AW10" i="570" s="1"/>
  <c r="J10" i="570"/>
  <c r="AS10" i="570" s="1"/>
  <c r="F10" i="570"/>
  <c r="AO10" i="570" s="1"/>
  <c r="R9" i="570"/>
  <c r="BA9" i="570" s="1"/>
  <c r="M9" i="570"/>
  <c r="AV9" i="570" s="1"/>
  <c r="G9" i="570"/>
  <c r="AP9" i="570" s="1"/>
  <c r="C9" i="570"/>
  <c r="AL9" i="570" s="1"/>
  <c r="O8" i="570"/>
  <c r="AX8" i="570" s="1"/>
  <c r="K8" i="570"/>
  <c r="AT8" i="570" s="1"/>
  <c r="G8" i="570"/>
  <c r="AP8" i="570" s="1"/>
  <c r="C8" i="570"/>
  <c r="AL8" i="570" s="1"/>
  <c r="O7" i="570"/>
  <c r="AX7" i="570" s="1"/>
  <c r="K7" i="570"/>
  <c r="AT7" i="570" s="1"/>
  <c r="G7" i="570"/>
  <c r="AP7" i="570" s="1"/>
  <c r="C7" i="570"/>
  <c r="AL7" i="570" s="1"/>
  <c r="N6" i="570"/>
  <c r="AW6" i="570" s="1"/>
  <c r="H6" i="570"/>
  <c r="AQ6" i="570" s="1"/>
  <c r="D6" i="570"/>
  <c r="AM6" i="570" s="1"/>
  <c r="O5" i="570"/>
  <c r="AX5" i="570" s="1"/>
  <c r="I5" i="570"/>
  <c r="AR5" i="570" s="1"/>
  <c r="E5" i="570"/>
  <c r="AN5" i="570" s="1"/>
  <c r="R30" i="570"/>
  <c r="BA30" i="570" s="1"/>
  <c r="M30" i="570"/>
  <c r="AV30" i="570" s="1"/>
  <c r="E30" i="570"/>
  <c r="AN30" i="570" s="1"/>
  <c r="O29" i="570"/>
  <c r="AX29" i="570" s="1"/>
  <c r="H29" i="570"/>
  <c r="AQ29" i="570" s="1"/>
  <c r="R28" i="570"/>
  <c r="BA28" i="570" s="1"/>
  <c r="M28" i="570"/>
  <c r="AV28" i="570" s="1"/>
  <c r="H28" i="570"/>
  <c r="AQ28" i="570" s="1"/>
  <c r="R27" i="570"/>
  <c r="BA27" i="570" s="1"/>
  <c r="J27" i="570"/>
  <c r="AS27" i="570" s="1"/>
  <c r="E27" i="570"/>
  <c r="AN27" i="570" s="1"/>
  <c r="N26" i="570"/>
  <c r="AW26" i="570" s="1"/>
  <c r="G26" i="570"/>
  <c r="AP26" i="570" s="1"/>
  <c r="R25" i="570"/>
  <c r="BA25" i="570" s="1"/>
  <c r="I25" i="570"/>
  <c r="AR25" i="570" s="1"/>
  <c r="D25" i="570"/>
  <c r="AM25" i="570" s="1"/>
  <c r="O24" i="570"/>
  <c r="AX24" i="570" s="1"/>
  <c r="I24" i="570"/>
  <c r="AR24" i="570" s="1"/>
  <c r="D24" i="570"/>
  <c r="AM24" i="570" s="1"/>
  <c r="N22" i="570"/>
  <c r="AW22" i="570" s="1"/>
  <c r="F22" i="570"/>
  <c r="AO22" i="570" s="1"/>
  <c r="P21" i="570"/>
  <c r="AY21" i="570" s="1"/>
  <c r="I21" i="570"/>
  <c r="AR21" i="570" s="1"/>
  <c r="C21" i="570"/>
  <c r="AL21" i="570" s="1"/>
  <c r="M20" i="570"/>
  <c r="AV20" i="570" s="1"/>
  <c r="F20" i="570"/>
  <c r="AO20" i="570" s="1"/>
  <c r="H19" i="570"/>
  <c r="AQ19" i="570" s="1"/>
  <c r="C19" i="570"/>
  <c r="AL19" i="570" s="1"/>
  <c r="O18" i="570"/>
  <c r="AX18" i="570" s="1"/>
  <c r="F18" i="570"/>
  <c r="AO18" i="570" s="1"/>
  <c r="H17" i="570"/>
  <c r="AQ17" i="570" s="1"/>
  <c r="C17" i="570"/>
  <c r="AL17" i="570" s="1"/>
  <c r="M16" i="570"/>
  <c r="AV16" i="570" s="1"/>
  <c r="E16" i="570"/>
  <c r="AN16" i="570" s="1"/>
  <c r="O15" i="570"/>
  <c r="AX15" i="570" s="1"/>
  <c r="I15" i="570"/>
  <c r="AR15" i="570" s="1"/>
  <c r="C15" i="570"/>
  <c r="AL15" i="570" s="1"/>
  <c r="N14" i="570"/>
  <c r="AW14" i="570" s="1"/>
  <c r="I14" i="570"/>
  <c r="AR14" i="570" s="1"/>
  <c r="C14" i="570"/>
  <c r="AL14" i="570" s="1"/>
  <c r="M13" i="570"/>
  <c r="AV13" i="570" s="1"/>
  <c r="F13" i="570"/>
  <c r="AO13" i="570" s="1"/>
  <c r="O12" i="570"/>
  <c r="AX12" i="570" s="1"/>
  <c r="H12" i="570"/>
  <c r="AQ12" i="570" s="1"/>
  <c r="C12" i="570"/>
  <c r="AL12" i="570" s="1"/>
  <c r="M11" i="570"/>
  <c r="AV11" i="570" s="1"/>
  <c r="H11" i="570"/>
  <c r="AQ11" i="570" s="1"/>
  <c r="C11" i="570"/>
  <c r="AL11" i="570" s="1"/>
  <c r="M10" i="570"/>
  <c r="AV10" i="570" s="1"/>
  <c r="H10" i="570"/>
  <c r="AQ10" i="570" s="1"/>
  <c r="C10" i="570"/>
  <c r="AL10" i="570" s="1"/>
  <c r="J9" i="570"/>
  <c r="AS9" i="570" s="1"/>
  <c r="E9" i="570"/>
  <c r="AN9" i="570" s="1"/>
  <c r="P8" i="570"/>
  <c r="AY8" i="570" s="1"/>
  <c r="J8" i="570"/>
  <c r="AS8" i="570" s="1"/>
  <c r="E8" i="570"/>
  <c r="AN8" i="570" s="1"/>
  <c r="P7" i="570"/>
  <c r="AY7" i="570" s="1"/>
  <c r="J7" i="570"/>
  <c r="AS7" i="570" s="1"/>
  <c r="E7" i="570"/>
  <c r="AN7" i="570" s="1"/>
  <c r="O6" i="570"/>
  <c r="AX6" i="570" s="1"/>
  <c r="G6" i="570"/>
  <c r="AP6" i="570" s="1"/>
  <c r="R5" i="570"/>
  <c r="BA5" i="570" s="1"/>
  <c r="J5" i="570"/>
  <c r="AS5" i="570" s="1"/>
  <c r="D5" i="570"/>
  <c r="AM5" i="570" s="1"/>
  <c r="Q30" i="570"/>
  <c r="AZ30" i="570" s="1"/>
  <c r="I30" i="570"/>
  <c r="AR30" i="570" s="1"/>
  <c r="D30" i="570"/>
  <c r="AM30" i="570" s="1"/>
  <c r="N29" i="570"/>
  <c r="AW29" i="570" s="1"/>
  <c r="F29" i="570"/>
  <c r="AO29" i="570" s="1"/>
  <c r="Q28" i="570"/>
  <c r="AZ28" i="570" s="1"/>
  <c r="L28" i="570"/>
  <c r="AU28" i="570" s="1"/>
  <c r="F28" i="570"/>
  <c r="AO28" i="570" s="1"/>
  <c r="P27" i="570"/>
  <c r="AY27" i="570" s="1"/>
  <c r="I27" i="570"/>
  <c r="AR27" i="570" s="1"/>
  <c r="C27" i="570"/>
  <c r="AL27" i="570" s="1"/>
  <c r="M26" i="570"/>
  <c r="AV26" i="570" s="1"/>
  <c r="F26" i="570"/>
  <c r="AO26" i="570" s="1"/>
  <c r="O25" i="570"/>
  <c r="AX25" i="570" s="1"/>
  <c r="H25" i="570"/>
  <c r="AQ25" i="570" s="1"/>
  <c r="C25" i="570"/>
  <c r="AL25" i="570" s="1"/>
  <c r="M24" i="570"/>
  <c r="AV24" i="570" s="1"/>
  <c r="H24" i="570"/>
  <c r="AQ24" i="570" s="1"/>
  <c r="C24" i="570"/>
  <c r="AL24" i="570" s="1"/>
  <c r="J22" i="570"/>
  <c r="AS22" i="570" s="1"/>
  <c r="E22" i="570"/>
  <c r="AN22" i="570" s="1"/>
  <c r="O21" i="570"/>
  <c r="AX21" i="570" s="1"/>
  <c r="G21" i="570"/>
  <c r="AP21" i="570" s="1"/>
  <c r="R20" i="570"/>
  <c r="BA20" i="570" s="1"/>
  <c r="J20" i="570"/>
  <c r="AS20" i="570" s="1"/>
  <c r="D20" i="570"/>
  <c r="AM20" i="570" s="1"/>
  <c r="P19" i="570"/>
  <c r="AY19" i="570" s="1"/>
  <c r="G19" i="570"/>
  <c r="AP19" i="570" s="1"/>
  <c r="J18" i="570"/>
  <c r="AS18" i="570" s="1"/>
  <c r="D18" i="570"/>
  <c r="AM18" i="570" s="1"/>
  <c r="P17" i="570"/>
  <c r="AY17" i="570" s="1"/>
  <c r="G17" i="570"/>
  <c r="AP17" i="570" s="1"/>
  <c r="R16" i="570"/>
  <c r="BA16" i="570" s="1"/>
  <c r="I16" i="570"/>
  <c r="AR16" i="570" s="1"/>
  <c r="D16" i="570"/>
  <c r="AM16" i="570" s="1"/>
  <c r="N15" i="570"/>
  <c r="AW15" i="570" s="1"/>
  <c r="G15" i="570"/>
  <c r="AP15" i="570" s="1"/>
  <c r="R14" i="570"/>
  <c r="BA14" i="570" s="1"/>
  <c r="M14" i="570"/>
  <c r="AV14" i="570" s="1"/>
  <c r="G14" i="570"/>
  <c r="AP14" i="570" s="1"/>
  <c r="R13" i="570"/>
  <c r="BA13" i="570" s="1"/>
  <c r="J13" i="570"/>
  <c r="AS13" i="570" s="1"/>
  <c r="D13" i="570"/>
  <c r="AM13" i="570" s="1"/>
  <c r="N12" i="570"/>
  <c r="AW12" i="570" s="1"/>
  <c r="G12" i="570"/>
  <c r="AP12" i="570" s="1"/>
  <c r="Q11" i="570"/>
  <c r="AZ11" i="570" s="1"/>
  <c r="L11" i="570"/>
  <c r="AU11" i="570" s="1"/>
  <c r="G11" i="570"/>
  <c r="AP11" i="570" s="1"/>
  <c r="Q10" i="570"/>
  <c r="AZ10" i="570" s="1"/>
  <c r="L10" i="570"/>
  <c r="AU10" i="570" s="1"/>
  <c r="G10" i="570"/>
  <c r="AP10" i="570" s="1"/>
  <c r="P9" i="570"/>
  <c r="AY9" i="570" s="1"/>
  <c r="I9" i="570"/>
  <c r="AR9" i="570" s="1"/>
  <c r="D9" i="570"/>
  <c r="AM9" i="570" s="1"/>
  <c r="N8" i="570"/>
  <c r="AW8" i="570" s="1"/>
  <c r="I8" i="570"/>
  <c r="AR8" i="570" s="1"/>
  <c r="D8" i="570"/>
  <c r="AM8" i="570" s="1"/>
  <c r="N7" i="570"/>
  <c r="AW7" i="570" s="1"/>
  <c r="I7" i="570"/>
  <c r="AR7" i="570" s="1"/>
  <c r="D7" i="570"/>
  <c r="AM7" i="570" s="1"/>
  <c r="M6" i="570"/>
  <c r="AV6" i="570" s="1"/>
  <c r="F6" i="570"/>
  <c r="AO6" i="570" s="1"/>
  <c r="P5" i="570"/>
  <c r="AY5" i="570" s="1"/>
  <c r="H5" i="570"/>
  <c r="AQ5" i="570" s="1"/>
  <c r="C5" i="570"/>
  <c r="AL5" i="570" s="1"/>
  <c r="O30" i="570"/>
  <c r="AX30" i="570" s="1"/>
  <c r="H30" i="570"/>
  <c r="AQ30" i="570" s="1"/>
  <c r="C30" i="570"/>
  <c r="AL30" i="570" s="1"/>
  <c r="J29" i="570"/>
  <c r="AS29" i="570" s="1"/>
  <c r="E29" i="570"/>
  <c r="AN29" i="570" s="1"/>
  <c r="P28" i="570"/>
  <c r="AY28" i="570" s="1"/>
  <c r="J28" i="570"/>
  <c r="AS28" i="570" s="1"/>
  <c r="E28" i="570"/>
  <c r="AN28" i="570" s="1"/>
  <c r="O27" i="570"/>
  <c r="AX27" i="570" s="1"/>
  <c r="G27" i="570"/>
  <c r="AP27" i="570" s="1"/>
  <c r="R26" i="570"/>
  <c r="BA26" i="570" s="1"/>
  <c r="J26" i="570"/>
  <c r="AS26" i="570" s="1"/>
  <c r="D26" i="570"/>
  <c r="AM26" i="570" s="1"/>
  <c r="N25" i="570"/>
  <c r="AW25" i="570" s="1"/>
  <c r="G25" i="570"/>
  <c r="AP25" i="570" s="1"/>
  <c r="Q24" i="570"/>
  <c r="AZ24" i="570" s="1"/>
  <c r="L24" i="570"/>
  <c r="AU24" i="570" s="1"/>
  <c r="G24" i="570"/>
  <c r="AP24" i="570" s="1"/>
  <c r="P22" i="570"/>
  <c r="AY22" i="570" s="1"/>
  <c r="I22" i="570"/>
  <c r="AR22" i="570" s="1"/>
  <c r="D22" i="570"/>
  <c r="AM22" i="570" s="1"/>
  <c r="M21" i="570"/>
  <c r="AV21" i="570" s="1"/>
  <c r="F21" i="570"/>
  <c r="AO21" i="570" s="1"/>
  <c r="P20" i="570"/>
  <c r="AY20" i="570" s="1"/>
  <c r="H20" i="570"/>
  <c r="AQ20" i="570" s="1"/>
  <c r="C20" i="570"/>
  <c r="AL20" i="570" s="1"/>
  <c r="O19" i="570"/>
  <c r="AX19" i="570" s="1"/>
  <c r="F19" i="570"/>
  <c r="AO19" i="570" s="1"/>
  <c r="H18" i="570"/>
  <c r="AQ18" i="570" s="1"/>
  <c r="C18" i="570"/>
  <c r="AL18" i="570" s="1"/>
  <c r="O17" i="570"/>
  <c r="AX17" i="570" s="1"/>
  <c r="F17" i="570"/>
  <c r="AO17" i="570" s="1"/>
  <c r="O16" i="570"/>
  <c r="AX16" i="570" s="1"/>
  <c r="H16" i="570"/>
  <c r="AQ16" i="570" s="1"/>
  <c r="C16" i="570"/>
  <c r="AL16" i="570" s="1"/>
  <c r="K15" i="570"/>
  <c r="AT15" i="570" s="1"/>
  <c r="F15" i="570"/>
  <c r="AO15" i="570" s="1"/>
  <c r="Q14" i="570"/>
  <c r="AZ14" i="570" s="1"/>
  <c r="K14" i="570"/>
  <c r="AT14" i="570" s="1"/>
  <c r="F14" i="570"/>
  <c r="AO14" i="570" s="1"/>
  <c r="P13" i="570"/>
  <c r="AY13" i="570" s="1"/>
  <c r="H13" i="570"/>
  <c r="AQ13" i="570" s="1"/>
  <c r="C13" i="570"/>
  <c r="AL13" i="570" s="1"/>
  <c r="M12" i="570"/>
  <c r="AV12" i="570" s="1"/>
  <c r="E12" i="570"/>
  <c r="AN12" i="570" s="1"/>
  <c r="P11" i="570"/>
  <c r="AY11" i="570" s="1"/>
  <c r="K11" i="570"/>
  <c r="AT11" i="570" s="1"/>
  <c r="E11" i="570"/>
  <c r="AN11" i="570" s="1"/>
  <c r="P10" i="570"/>
  <c r="AY10" i="570" s="1"/>
  <c r="K10" i="570"/>
  <c r="AT10" i="570" s="1"/>
  <c r="E10" i="570"/>
  <c r="AN10" i="570" s="1"/>
  <c r="O9" i="570"/>
  <c r="AX9" i="570" s="1"/>
  <c r="H9" i="570"/>
  <c r="AQ9" i="570" s="1"/>
  <c r="R8" i="570"/>
  <c r="BA8" i="570" s="1"/>
  <c r="M8" i="570"/>
  <c r="AV8" i="570" s="1"/>
  <c r="H8" i="570"/>
  <c r="AQ8" i="570" s="1"/>
  <c r="R7" i="570"/>
  <c r="BA7" i="570" s="1"/>
  <c r="M7" i="570"/>
  <c r="AV7" i="570" s="1"/>
  <c r="H7" i="570"/>
  <c r="AQ7" i="570" s="1"/>
  <c r="R6" i="570"/>
  <c r="BA6" i="570" s="1"/>
  <c r="J6" i="570"/>
  <c r="AS6" i="570" s="1"/>
  <c r="E6" i="570"/>
  <c r="AN6" i="570" s="1"/>
  <c r="N5" i="570"/>
  <c r="AW5" i="570" s="1"/>
  <c r="G5" i="570"/>
  <c r="AP5" i="570" s="1"/>
  <c r="P29" i="570"/>
  <c r="AY29" i="570" s="1"/>
  <c r="I28" i="570"/>
  <c r="AR28" i="570" s="1"/>
  <c r="P26" i="570"/>
  <c r="AY26" i="570" s="1"/>
  <c r="E25" i="570"/>
  <c r="AN25" i="570" s="1"/>
  <c r="O22" i="570"/>
  <c r="AX22" i="570" s="1"/>
  <c r="E21" i="570"/>
  <c r="AN21" i="570" s="1"/>
  <c r="G16" i="570"/>
  <c r="AP16" i="570" s="1"/>
  <c r="O14" i="570"/>
  <c r="AX14" i="570" s="1"/>
  <c r="G13" i="570"/>
  <c r="AP13" i="570" s="1"/>
  <c r="O11" i="570"/>
  <c r="AX11" i="570" s="1"/>
  <c r="I10" i="570"/>
  <c r="AR10" i="570" s="1"/>
  <c r="Q8" i="570"/>
  <c r="AZ8" i="570" s="1"/>
  <c r="L7" i="570"/>
  <c r="AU7" i="570" s="1"/>
  <c r="C6" i="570"/>
  <c r="AL6" i="570" s="1"/>
  <c r="I29" i="570"/>
  <c r="AR29" i="570" s="1"/>
  <c r="D28" i="570"/>
  <c r="AM28" i="570" s="1"/>
  <c r="H26" i="570"/>
  <c r="AQ26" i="570" s="1"/>
  <c r="P24" i="570"/>
  <c r="AY24" i="570" s="1"/>
  <c r="H22" i="570"/>
  <c r="AQ22" i="570" s="1"/>
  <c r="N20" i="570"/>
  <c r="AW20" i="570" s="1"/>
  <c r="J19" i="570"/>
  <c r="AS19" i="570" s="1"/>
  <c r="P18" i="570"/>
  <c r="AY18" i="570" s="1"/>
  <c r="J17" i="570"/>
  <c r="AS17" i="570" s="1"/>
  <c r="P15" i="570"/>
  <c r="AY15" i="570" s="1"/>
  <c r="J14" i="570"/>
  <c r="AS14" i="570" s="1"/>
  <c r="R12" i="570"/>
  <c r="BA12" i="570" s="1"/>
  <c r="I11" i="570"/>
  <c r="AR11" i="570" s="1"/>
  <c r="D10" i="570"/>
  <c r="AM10" i="570" s="1"/>
  <c r="L8" i="570"/>
  <c r="AU8" i="570" s="1"/>
  <c r="F7" i="570"/>
  <c r="AO7" i="570" s="1"/>
  <c r="M5" i="570"/>
  <c r="AV5" i="570" s="1"/>
  <c r="N30" i="570"/>
  <c r="AW30" i="570" s="1"/>
  <c r="D29" i="570"/>
  <c r="AM29" i="570" s="1"/>
  <c r="M27" i="570"/>
  <c r="AV27" i="570" s="1"/>
  <c r="C26" i="570"/>
  <c r="AL26" i="570" s="1"/>
  <c r="K24" i="570"/>
  <c r="AT24" i="570" s="1"/>
  <c r="R21" i="570"/>
  <c r="BA21" i="570" s="1"/>
  <c r="G20" i="570"/>
  <c r="AP20" i="570" s="1"/>
  <c r="D19" i="570"/>
  <c r="AM19" i="570" s="1"/>
  <c r="G18" i="570"/>
  <c r="AP18" i="570" s="1"/>
  <c r="D17" i="570"/>
  <c r="AM17" i="570" s="1"/>
  <c r="J15" i="570"/>
  <c r="AS15" i="570" s="1"/>
  <c r="E14" i="570"/>
  <c r="AN14" i="570" s="1"/>
  <c r="I12" i="570"/>
  <c r="AR12" i="570" s="1"/>
  <c r="D11" i="570"/>
  <c r="AM11" i="570" s="1"/>
  <c r="N9" i="570"/>
  <c r="AW9" i="570" s="1"/>
  <c r="F8" i="570"/>
  <c r="AO8" i="570" s="1"/>
  <c r="P6" i="570"/>
  <c r="AY6" i="570" s="1"/>
  <c r="F5" i="570"/>
  <c r="AO5" i="570" s="1"/>
  <c r="G30" i="570"/>
  <c r="AP30" i="570" s="1"/>
  <c r="N28" i="570"/>
  <c r="AW28" i="570" s="1"/>
  <c r="F27" i="570"/>
  <c r="AO27" i="570" s="1"/>
  <c r="M25" i="570"/>
  <c r="AV25" i="570" s="1"/>
  <c r="E24" i="570"/>
  <c r="AN24" i="570" s="1"/>
  <c r="J21" i="570"/>
  <c r="AS21" i="570" s="1"/>
  <c r="N16" i="570"/>
  <c r="AW16" i="570" s="1"/>
  <c r="E15" i="570"/>
  <c r="AN15" i="570" s="1"/>
  <c r="N13" i="570"/>
  <c r="AW13" i="570" s="1"/>
  <c r="D12" i="570"/>
  <c r="AM12" i="570" s="1"/>
  <c r="O10" i="570"/>
  <c r="AX10" i="570" s="1"/>
  <c r="F9" i="570"/>
  <c r="AO9" i="570" s="1"/>
  <c r="Q7" i="570"/>
  <c r="AZ7" i="570" s="1"/>
  <c r="I6" i="570"/>
  <c r="AR6" i="570" s="1"/>
  <c r="K9" i="570"/>
  <c r="AT9" i="570" s="1"/>
  <c r="Q12" i="570"/>
  <c r="AZ12" i="570" s="1"/>
  <c r="L13" i="570"/>
  <c r="AU13" i="570" s="1"/>
  <c r="Q20" i="570"/>
  <c r="AZ20" i="570" s="1"/>
  <c r="K21" i="570"/>
  <c r="AT21" i="570" s="1"/>
  <c r="Q22" i="570"/>
  <c r="AZ22" i="570" s="1"/>
  <c r="L26" i="570"/>
  <c r="AU26" i="570" s="1"/>
  <c r="K29" i="570"/>
  <c r="AT29" i="570" s="1"/>
  <c r="L30" i="570"/>
  <c r="AU30" i="570" s="1"/>
  <c r="O30" i="571"/>
  <c r="AX30" i="571" s="1"/>
  <c r="I30" i="571"/>
  <c r="AR30" i="571" s="1"/>
  <c r="E30" i="571"/>
  <c r="AN30" i="571" s="1"/>
  <c r="P29" i="571"/>
  <c r="AY29" i="571" s="1"/>
  <c r="J29" i="571"/>
  <c r="AS29" i="571" s="1"/>
  <c r="F29" i="571"/>
  <c r="AO29" i="571" s="1"/>
  <c r="R28" i="571"/>
  <c r="BA28" i="571" s="1"/>
  <c r="M28" i="571"/>
  <c r="AV28" i="571" s="1"/>
  <c r="I28" i="571"/>
  <c r="AR28" i="571" s="1"/>
  <c r="E28" i="571"/>
  <c r="AN28" i="571" s="1"/>
  <c r="P27" i="571"/>
  <c r="AY27" i="571" s="1"/>
  <c r="J27" i="571"/>
  <c r="AS27" i="571" s="1"/>
  <c r="F27" i="571"/>
  <c r="AO27" i="571" s="1"/>
  <c r="R26" i="571"/>
  <c r="BA26" i="571" s="1"/>
  <c r="M26" i="571"/>
  <c r="AV26" i="571" s="1"/>
  <c r="G26" i="571"/>
  <c r="AP26" i="571" s="1"/>
  <c r="C26" i="571"/>
  <c r="AL26" i="571" s="1"/>
  <c r="N25" i="571"/>
  <c r="AW25" i="571" s="1"/>
  <c r="H25" i="571"/>
  <c r="AQ25" i="571" s="1"/>
  <c r="D25" i="571"/>
  <c r="AM25" i="571" s="1"/>
  <c r="O24" i="571"/>
  <c r="AX24" i="571" s="1"/>
  <c r="I24" i="571"/>
  <c r="AR24" i="571" s="1"/>
  <c r="E24" i="571"/>
  <c r="AN24" i="571" s="1"/>
  <c r="Q22" i="571"/>
  <c r="AZ22" i="571" s="1"/>
  <c r="M22" i="571"/>
  <c r="AV22" i="571" s="1"/>
  <c r="G22" i="571"/>
  <c r="AP22" i="571" s="1"/>
  <c r="C22" i="571"/>
  <c r="AL22" i="571" s="1"/>
  <c r="N21" i="571"/>
  <c r="AW21" i="571" s="1"/>
  <c r="H21" i="571"/>
  <c r="AQ21" i="571" s="1"/>
  <c r="D21" i="571"/>
  <c r="AM21" i="571" s="1"/>
  <c r="O20" i="571"/>
  <c r="AX20" i="571" s="1"/>
  <c r="I20" i="571"/>
  <c r="AR20" i="571" s="1"/>
  <c r="E20" i="571"/>
  <c r="AN20" i="571" s="1"/>
  <c r="I19" i="571"/>
  <c r="AR19" i="571" s="1"/>
  <c r="E19" i="571"/>
  <c r="AN19" i="571" s="1"/>
  <c r="I18" i="571"/>
  <c r="AR18" i="571" s="1"/>
  <c r="E18" i="571"/>
  <c r="AN18" i="571" s="1"/>
  <c r="I17" i="571"/>
  <c r="AR17" i="571" s="1"/>
  <c r="E17" i="571"/>
  <c r="AN17" i="571" s="1"/>
  <c r="P16" i="571"/>
  <c r="AY16" i="571" s="1"/>
  <c r="J16" i="571"/>
  <c r="AS16" i="571" s="1"/>
  <c r="F16" i="571"/>
  <c r="AO16" i="571" s="1"/>
  <c r="R15" i="571"/>
  <c r="BA15" i="571" s="1"/>
  <c r="M15" i="571"/>
  <c r="AV15" i="571" s="1"/>
  <c r="H15" i="571"/>
  <c r="AQ15" i="571" s="1"/>
  <c r="D15" i="571"/>
  <c r="AM15" i="571" s="1"/>
  <c r="P14" i="571"/>
  <c r="AY14" i="571" s="1"/>
  <c r="L14" i="571"/>
  <c r="AU14" i="571" s="1"/>
  <c r="H14" i="571"/>
  <c r="AQ14" i="571" s="1"/>
  <c r="D14" i="571"/>
  <c r="AM14" i="571" s="1"/>
  <c r="O13" i="571"/>
  <c r="AX13" i="571" s="1"/>
  <c r="I13" i="571"/>
  <c r="AR13" i="571" s="1"/>
  <c r="E13" i="571"/>
  <c r="AN13" i="571" s="1"/>
  <c r="P12" i="571"/>
  <c r="AY12" i="571" s="1"/>
  <c r="J12" i="571"/>
  <c r="AS12" i="571" s="1"/>
  <c r="F12" i="571"/>
  <c r="AO12" i="571" s="1"/>
  <c r="R11" i="571"/>
  <c r="BA11" i="571" s="1"/>
  <c r="N11" i="571"/>
  <c r="AW11" i="571" s="1"/>
  <c r="J11" i="571"/>
  <c r="AS11" i="571" s="1"/>
  <c r="F11" i="571"/>
  <c r="AO11" i="571" s="1"/>
  <c r="R10" i="571"/>
  <c r="BA10" i="571" s="1"/>
  <c r="N10" i="571"/>
  <c r="AW10" i="571" s="1"/>
  <c r="J10" i="571"/>
  <c r="AS10" i="571" s="1"/>
  <c r="F10" i="571"/>
  <c r="AO10" i="571" s="1"/>
  <c r="R9" i="571"/>
  <c r="BA9" i="571" s="1"/>
  <c r="M9" i="571"/>
  <c r="AV9" i="571" s="1"/>
  <c r="G9" i="571"/>
  <c r="AP9" i="571" s="1"/>
  <c r="C9" i="571"/>
  <c r="AL9" i="571" s="1"/>
  <c r="O8" i="571"/>
  <c r="AX8" i="571" s="1"/>
  <c r="K8" i="571"/>
  <c r="AT8" i="571" s="1"/>
  <c r="G8" i="571"/>
  <c r="AP8" i="571" s="1"/>
  <c r="C8" i="571"/>
  <c r="AL8" i="571" s="1"/>
  <c r="N7" i="571"/>
  <c r="AW7" i="571" s="1"/>
  <c r="J7" i="571"/>
  <c r="AS7" i="571" s="1"/>
  <c r="F7" i="571"/>
  <c r="AO7" i="571" s="1"/>
  <c r="R6" i="571"/>
  <c r="BA6" i="571" s="1"/>
  <c r="M6" i="571"/>
  <c r="AV6" i="571" s="1"/>
  <c r="G6" i="571"/>
  <c r="AP6" i="571" s="1"/>
  <c r="C6" i="571"/>
  <c r="AL6" i="571" s="1"/>
  <c r="N5" i="571"/>
  <c r="AW5" i="571" s="1"/>
  <c r="H5" i="571"/>
  <c r="AQ5" i="571" s="1"/>
  <c r="D5" i="571"/>
  <c r="AM5" i="571" s="1"/>
  <c r="N30" i="571"/>
  <c r="AW30" i="571" s="1"/>
  <c r="H30" i="571"/>
  <c r="AQ30" i="571" s="1"/>
  <c r="D30" i="571"/>
  <c r="AM30" i="571" s="1"/>
  <c r="O29" i="571"/>
  <c r="AX29" i="571" s="1"/>
  <c r="I29" i="571"/>
  <c r="AR29" i="571" s="1"/>
  <c r="E29" i="571"/>
  <c r="AN29" i="571" s="1"/>
  <c r="P28" i="571"/>
  <c r="AY28" i="571" s="1"/>
  <c r="L28" i="571"/>
  <c r="AU28" i="571" s="1"/>
  <c r="H28" i="571"/>
  <c r="AQ28" i="571" s="1"/>
  <c r="D28" i="571"/>
  <c r="AM28" i="571" s="1"/>
  <c r="O27" i="571"/>
  <c r="AX27" i="571" s="1"/>
  <c r="I27" i="571"/>
  <c r="AR27" i="571" s="1"/>
  <c r="E27" i="571"/>
  <c r="AN27" i="571" s="1"/>
  <c r="P26" i="571"/>
  <c r="AY26" i="571" s="1"/>
  <c r="J26" i="571"/>
  <c r="AS26" i="571" s="1"/>
  <c r="F26" i="571"/>
  <c r="AO26" i="571" s="1"/>
  <c r="R25" i="571"/>
  <c r="BA25" i="571" s="1"/>
  <c r="M25" i="571"/>
  <c r="AV25" i="571" s="1"/>
  <c r="G25" i="571"/>
  <c r="AP25" i="571" s="1"/>
  <c r="C25" i="571"/>
  <c r="AL25" i="571" s="1"/>
  <c r="N24" i="571"/>
  <c r="AW24" i="571" s="1"/>
  <c r="H24" i="571"/>
  <c r="AQ24" i="571" s="1"/>
  <c r="D24" i="571"/>
  <c r="AM24" i="571" s="1"/>
  <c r="P22" i="571"/>
  <c r="AY22" i="571" s="1"/>
  <c r="J22" i="571"/>
  <c r="AS22" i="571" s="1"/>
  <c r="F22" i="571"/>
  <c r="AO22" i="571" s="1"/>
  <c r="R21" i="571"/>
  <c r="BA21" i="571" s="1"/>
  <c r="M21" i="571"/>
  <c r="AV21" i="571" s="1"/>
  <c r="G21" i="571"/>
  <c r="AP21" i="571" s="1"/>
  <c r="C21" i="571"/>
  <c r="AL21" i="571" s="1"/>
  <c r="N20" i="571"/>
  <c r="AW20" i="571" s="1"/>
  <c r="H20" i="571"/>
  <c r="AQ20" i="571" s="1"/>
  <c r="D20" i="571"/>
  <c r="AM20" i="571" s="1"/>
  <c r="P19" i="571"/>
  <c r="AY19" i="571" s="1"/>
  <c r="H19" i="571"/>
  <c r="AQ19" i="571" s="1"/>
  <c r="D19" i="571"/>
  <c r="AM19" i="571" s="1"/>
  <c r="P18" i="571"/>
  <c r="AY18" i="571" s="1"/>
  <c r="H18" i="571"/>
  <c r="AQ18" i="571" s="1"/>
  <c r="D18" i="571"/>
  <c r="AM18" i="571" s="1"/>
  <c r="P17" i="571"/>
  <c r="AY17" i="571" s="1"/>
  <c r="H17" i="571"/>
  <c r="AQ17" i="571" s="1"/>
  <c r="D17" i="571"/>
  <c r="AM17" i="571" s="1"/>
  <c r="O16" i="571"/>
  <c r="AX16" i="571" s="1"/>
  <c r="I16" i="571"/>
  <c r="AR16" i="571" s="1"/>
  <c r="E16" i="571"/>
  <c r="AN16" i="571" s="1"/>
  <c r="P15" i="571"/>
  <c r="AY15" i="571" s="1"/>
  <c r="K15" i="571"/>
  <c r="AT15" i="571" s="1"/>
  <c r="G15" i="571"/>
  <c r="AP15" i="571" s="1"/>
  <c r="C15" i="571"/>
  <c r="AL15" i="571" s="1"/>
  <c r="O14" i="571"/>
  <c r="AX14" i="571" s="1"/>
  <c r="K14" i="571"/>
  <c r="AT14" i="571" s="1"/>
  <c r="G14" i="571"/>
  <c r="AP14" i="571" s="1"/>
  <c r="C14" i="571"/>
  <c r="AL14" i="571" s="1"/>
  <c r="N13" i="571"/>
  <c r="AW13" i="571" s="1"/>
  <c r="H13" i="571"/>
  <c r="AQ13" i="571" s="1"/>
  <c r="M30" i="571"/>
  <c r="AV30" i="571" s="1"/>
  <c r="C30" i="571"/>
  <c r="AL30" i="571" s="1"/>
  <c r="H29" i="571"/>
  <c r="AQ29" i="571" s="1"/>
  <c r="O28" i="571"/>
  <c r="AX28" i="571" s="1"/>
  <c r="G28" i="571"/>
  <c r="AP28" i="571" s="1"/>
  <c r="N27" i="571"/>
  <c r="AW27" i="571" s="1"/>
  <c r="D27" i="571"/>
  <c r="AM27" i="571" s="1"/>
  <c r="I26" i="571"/>
  <c r="AR26" i="571" s="1"/>
  <c r="P25" i="571"/>
  <c r="AY25" i="571" s="1"/>
  <c r="F25" i="571"/>
  <c r="AO25" i="571" s="1"/>
  <c r="M24" i="571"/>
  <c r="AV24" i="571" s="1"/>
  <c r="C24" i="571"/>
  <c r="AL24" i="571" s="1"/>
  <c r="I22" i="571"/>
  <c r="AR22" i="571" s="1"/>
  <c r="P21" i="571"/>
  <c r="AY21" i="571" s="1"/>
  <c r="F21" i="571"/>
  <c r="AO21" i="571" s="1"/>
  <c r="M20" i="571"/>
  <c r="AV20" i="571" s="1"/>
  <c r="C20" i="571"/>
  <c r="AL20" i="571" s="1"/>
  <c r="J19" i="571"/>
  <c r="AS19" i="571" s="1"/>
  <c r="G18" i="571"/>
  <c r="AP18" i="571" s="1"/>
  <c r="F17" i="571"/>
  <c r="AO17" i="571" s="1"/>
  <c r="M16" i="571"/>
  <c r="AV16" i="571" s="1"/>
  <c r="C16" i="571"/>
  <c r="AL16" i="571" s="1"/>
  <c r="I15" i="571"/>
  <c r="AR15" i="571" s="1"/>
  <c r="Q14" i="571"/>
  <c r="AZ14" i="571" s="1"/>
  <c r="I14" i="571"/>
  <c r="AR14" i="571" s="1"/>
  <c r="P13" i="571"/>
  <c r="AY13" i="571" s="1"/>
  <c r="F13" i="571"/>
  <c r="AO13" i="571" s="1"/>
  <c r="O12" i="571"/>
  <c r="AX12" i="571" s="1"/>
  <c r="H12" i="571"/>
  <c r="AQ12" i="571" s="1"/>
  <c r="C12" i="571"/>
  <c r="AL12" i="571" s="1"/>
  <c r="M11" i="571"/>
  <c r="AV11" i="571" s="1"/>
  <c r="H11" i="571"/>
  <c r="AQ11" i="571" s="1"/>
  <c r="C11" i="571"/>
  <c r="AL11" i="571" s="1"/>
  <c r="M10" i="571"/>
  <c r="AV10" i="571" s="1"/>
  <c r="H10" i="571"/>
  <c r="AQ10" i="571" s="1"/>
  <c r="C10" i="571"/>
  <c r="AL10" i="571" s="1"/>
  <c r="J9" i="571"/>
  <c r="AS9" i="571" s="1"/>
  <c r="E9" i="571"/>
  <c r="AN9" i="571" s="1"/>
  <c r="P8" i="571"/>
  <c r="AY8" i="571" s="1"/>
  <c r="J8" i="571"/>
  <c r="AS8" i="571" s="1"/>
  <c r="E8" i="571"/>
  <c r="AN8" i="571" s="1"/>
  <c r="O7" i="571"/>
  <c r="AX7" i="571" s="1"/>
  <c r="I7" i="571"/>
  <c r="AR7" i="571" s="1"/>
  <c r="D7" i="571"/>
  <c r="AM7" i="571" s="1"/>
  <c r="N6" i="571"/>
  <c r="AW6" i="571" s="1"/>
  <c r="F6" i="571"/>
  <c r="AO6" i="571" s="1"/>
  <c r="P5" i="571"/>
  <c r="AY5" i="571" s="1"/>
  <c r="I5" i="571"/>
  <c r="AR5" i="571" s="1"/>
  <c r="C5" i="571"/>
  <c r="AL5" i="571" s="1"/>
  <c r="J30" i="571"/>
  <c r="AS30" i="571" s="1"/>
  <c r="R29" i="571"/>
  <c r="BA29" i="571" s="1"/>
  <c r="G29" i="571"/>
  <c r="AP29" i="571" s="1"/>
  <c r="N28" i="571"/>
  <c r="AW28" i="571" s="1"/>
  <c r="F28" i="571"/>
  <c r="AO28" i="571" s="1"/>
  <c r="M27" i="571"/>
  <c r="AV27" i="571" s="1"/>
  <c r="C27" i="571"/>
  <c r="AL27" i="571" s="1"/>
  <c r="H26" i="571"/>
  <c r="AQ26" i="571" s="1"/>
  <c r="O25" i="571"/>
  <c r="AX25" i="571" s="1"/>
  <c r="E25" i="571"/>
  <c r="AN25" i="571" s="1"/>
  <c r="J24" i="571"/>
  <c r="AS24" i="571" s="1"/>
  <c r="R22" i="571"/>
  <c r="BA22" i="571" s="1"/>
  <c r="H22" i="571"/>
  <c r="AQ22" i="571" s="1"/>
  <c r="O21" i="571"/>
  <c r="AX21" i="571" s="1"/>
  <c r="E21" i="571"/>
  <c r="AN21" i="571" s="1"/>
  <c r="J20" i="571"/>
  <c r="AS20" i="571" s="1"/>
  <c r="G19" i="571"/>
  <c r="AP19" i="571" s="1"/>
  <c r="F18" i="571"/>
  <c r="AO18" i="571" s="1"/>
  <c r="O17" i="571"/>
  <c r="AX17" i="571" s="1"/>
  <c r="C17" i="571"/>
  <c r="AL17" i="571" s="1"/>
  <c r="H16" i="571"/>
  <c r="AQ16" i="571" s="1"/>
  <c r="O15" i="571"/>
  <c r="AX15" i="571" s="1"/>
  <c r="F15" i="571"/>
  <c r="AO15" i="571" s="1"/>
  <c r="N14" i="571"/>
  <c r="AW14" i="571" s="1"/>
  <c r="F14" i="571"/>
  <c r="AO14" i="571" s="1"/>
  <c r="M13" i="571"/>
  <c r="AV13" i="571" s="1"/>
  <c r="D13" i="571"/>
  <c r="AM13" i="571" s="1"/>
  <c r="N12" i="571"/>
  <c r="AW12" i="571" s="1"/>
  <c r="G12" i="571"/>
  <c r="AP12" i="571" s="1"/>
  <c r="Q11" i="571"/>
  <c r="AZ11" i="571" s="1"/>
  <c r="L11" i="571"/>
  <c r="AU11" i="571" s="1"/>
  <c r="G11" i="571"/>
  <c r="AP11" i="571" s="1"/>
  <c r="Q10" i="571"/>
  <c r="AZ10" i="571" s="1"/>
  <c r="L10" i="571"/>
  <c r="AU10" i="571" s="1"/>
  <c r="G10" i="571"/>
  <c r="AP10" i="571" s="1"/>
  <c r="P9" i="571"/>
  <c r="AY9" i="571" s="1"/>
  <c r="I9" i="571"/>
  <c r="AR9" i="571" s="1"/>
  <c r="D9" i="571"/>
  <c r="AM9" i="571" s="1"/>
  <c r="N8" i="571"/>
  <c r="AW8" i="571" s="1"/>
  <c r="I8" i="571"/>
  <c r="AR8" i="571" s="1"/>
  <c r="D8" i="571"/>
  <c r="AM8" i="571" s="1"/>
  <c r="M7" i="571"/>
  <c r="AV7" i="571" s="1"/>
  <c r="H7" i="571"/>
  <c r="AQ7" i="571" s="1"/>
  <c r="C7" i="571"/>
  <c r="AL7" i="571" s="1"/>
  <c r="J6" i="571"/>
  <c r="AS6" i="571" s="1"/>
  <c r="E6" i="571"/>
  <c r="AN6" i="571" s="1"/>
  <c r="O5" i="571"/>
  <c r="AX5" i="571" s="1"/>
  <c r="G5" i="571"/>
  <c r="AP5" i="571" s="1"/>
  <c r="R30" i="571"/>
  <c r="BA30" i="571" s="1"/>
  <c r="G30" i="571"/>
  <c r="AP30" i="571" s="1"/>
  <c r="N29" i="571"/>
  <c r="AW29" i="571" s="1"/>
  <c r="D29" i="571"/>
  <c r="AM29" i="571" s="1"/>
  <c r="K28" i="571"/>
  <c r="AT28" i="571" s="1"/>
  <c r="C28" i="571"/>
  <c r="AL28" i="571" s="1"/>
  <c r="H27" i="571"/>
  <c r="AQ27" i="571" s="1"/>
  <c r="O26" i="571"/>
  <c r="AX26" i="571" s="1"/>
  <c r="E26" i="571"/>
  <c r="AN26" i="571" s="1"/>
  <c r="J25" i="571"/>
  <c r="AS25" i="571" s="1"/>
  <c r="R24" i="571"/>
  <c r="BA24" i="571" s="1"/>
  <c r="G24" i="571"/>
  <c r="AP24" i="571" s="1"/>
  <c r="O22" i="571"/>
  <c r="AX22" i="571" s="1"/>
  <c r="E22" i="571"/>
  <c r="AN22" i="571" s="1"/>
  <c r="J21" i="571"/>
  <c r="AS21" i="571" s="1"/>
  <c r="R20" i="571"/>
  <c r="BA20" i="571" s="1"/>
  <c r="G20" i="571"/>
  <c r="AP20" i="571" s="1"/>
  <c r="F19" i="571"/>
  <c r="AO19" i="571" s="1"/>
  <c r="O18" i="571"/>
  <c r="AX18" i="571" s="1"/>
  <c r="C18" i="571"/>
  <c r="AL18" i="571" s="1"/>
  <c r="J17" i="571"/>
  <c r="AS17" i="571" s="1"/>
  <c r="R16" i="571"/>
  <c r="BA16" i="571" s="1"/>
  <c r="G16" i="571"/>
  <c r="AP16" i="571" s="1"/>
  <c r="N15" i="571"/>
  <c r="AW15" i="571" s="1"/>
  <c r="E15" i="571"/>
  <c r="AN15" i="571" s="1"/>
  <c r="M14" i="571"/>
  <c r="AV14" i="571" s="1"/>
  <c r="E14" i="571"/>
  <c r="AN14" i="571" s="1"/>
  <c r="J13" i="571"/>
  <c r="AS13" i="571" s="1"/>
  <c r="C13" i="571"/>
  <c r="AL13" i="571" s="1"/>
  <c r="M12" i="571"/>
  <c r="AV12" i="571" s="1"/>
  <c r="E12" i="571"/>
  <c r="AN12" i="571" s="1"/>
  <c r="P11" i="571"/>
  <c r="AY11" i="571" s="1"/>
  <c r="K11" i="571"/>
  <c r="AT11" i="571" s="1"/>
  <c r="E11" i="571"/>
  <c r="AN11" i="571" s="1"/>
  <c r="P10" i="571"/>
  <c r="AY10" i="571" s="1"/>
  <c r="K10" i="571"/>
  <c r="AT10" i="571" s="1"/>
  <c r="E10" i="571"/>
  <c r="AN10" i="571" s="1"/>
  <c r="O9" i="571"/>
  <c r="AX9" i="571" s="1"/>
  <c r="H9" i="571"/>
  <c r="AQ9" i="571" s="1"/>
  <c r="R8" i="571"/>
  <c r="BA8" i="571" s="1"/>
  <c r="M8" i="571"/>
  <c r="AV8" i="571" s="1"/>
  <c r="H8" i="571"/>
  <c r="AQ8" i="571" s="1"/>
  <c r="R7" i="571"/>
  <c r="BA7" i="571" s="1"/>
  <c r="L7" i="571"/>
  <c r="AU7" i="571" s="1"/>
  <c r="G7" i="571"/>
  <c r="AP7" i="571" s="1"/>
  <c r="P6" i="571"/>
  <c r="AY6" i="571" s="1"/>
  <c r="I6" i="571"/>
  <c r="AR6" i="571" s="1"/>
  <c r="D6" i="571"/>
  <c r="AM6" i="571" s="1"/>
  <c r="M5" i="571"/>
  <c r="AV5" i="571" s="1"/>
  <c r="F5" i="571"/>
  <c r="AO5" i="571" s="1"/>
  <c r="P30" i="571"/>
  <c r="AY30" i="571" s="1"/>
  <c r="J28" i="571"/>
  <c r="AS28" i="571" s="1"/>
  <c r="D26" i="571"/>
  <c r="AM26" i="571" s="1"/>
  <c r="N22" i="571"/>
  <c r="AW22" i="571" s="1"/>
  <c r="F20" i="571"/>
  <c r="AO20" i="571" s="1"/>
  <c r="C19" i="571"/>
  <c r="AL19" i="571" s="1"/>
  <c r="D16" i="571"/>
  <c r="AM16" i="571" s="1"/>
  <c r="R13" i="571"/>
  <c r="BA13" i="571" s="1"/>
  <c r="D12" i="571"/>
  <c r="AM12" i="571" s="1"/>
  <c r="O10" i="571"/>
  <c r="AX10" i="571" s="1"/>
  <c r="F9" i="571"/>
  <c r="AO9" i="571" s="1"/>
  <c r="P7" i="571"/>
  <c r="AY7" i="571" s="1"/>
  <c r="H6" i="571"/>
  <c r="AQ6" i="571" s="1"/>
  <c r="F30" i="571"/>
  <c r="AO30" i="571" s="1"/>
  <c r="R27" i="571"/>
  <c r="BA27" i="571" s="1"/>
  <c r="I25" i="571"/>
  <c r="AR25" i="571" s="1"/>
  <c r="D22" i="571"/>
  <c r="AM22" i="571" s="1"/>
  <c r="J15" i="571"/>
  <c r="AS15" i="571" s="1"/>
  <c r="G13" i="571"/>
  <c r="AP13" i="571" s="1"/>
  <c r="O11" i="571"/>
  <c r="AX11" i="571" s="1"/>
  <c r="I10" i="571"/>
  <c r="AR10" i="571" s="1"/>
  <c r="Q8" i="571"/>
  <c r="AZ8" i="571" s="1"/>
  <c r="K7" i="571"/>
  <c r="AT7" i="571" s="1"/>
  <c r="R5" i="571"/>
  <c r="BA5" i="571" s="1"/>
  <c r="M29" i="571"/>
  <c r="AV29" i="571" s="1"/>
  <c r="G27" i="571"/>
  <c r="AP27" i="571" s="1"/>
  <c r="P24" i="571"/>
  <c r="AY24" i="571" s="1"/>
  <c r="I21" i="571"/>
  <c r="AR21" i="571" s="1"/>
  <c r="G17" i="571"/>
  <c r="AP17" i="571" s="1"/>
  <c r="R14" i="571"/>
  <c r="BA14" i="571" s="1"/>
  <c r="R12" i="571"/>
  <c r="BA12" i="571" s="1"/>
  <c r="I11" i="571"/>
  <c r="AR11" i="571" s="1"/>
  <c r="D10" i="571"/>
  <c r="AM10" i="571" s="1"/>
  <c r="L8" i="571"/>
  <c r="AU8" i="571" s="1"/>
  <c r="E7" i="571"/>
  <c r="AN7" i="571" s="1"/>
  <c r="J5" i="571"/>
  <c r="AS5" i="571" s="1"/>
  <c r="C29" i="571"/>
  <c r="AL29" i="571" s="1"/>
  <c r="N26" i="571"/>
  <c r="AW26" i="571" s="1"/>
  <c r="F24" i="571"/>
  <c r="AO24" i="571" s="1"/>
  <c r="P20" i="571"/>
  <c r="AY20" i="571" s="1"/>
  <c r="O19" i="571"/>
  <c r="AX19" i="571" s="1"/>
  <c r="J18" i="571"/>
  <c r="AS18" i="571" s="1"/>
  <c r="N16" i="571"/>
  <c r="AW16" i="571" s="1"/>
  <c r="J14" i="571"/>
  <c r="AS14" i="571" s="1"/>
  <c r="I12" i="571"/>
  <c r="AR12" i="571" s="1"/>
  <c r="D11" i="571"/>
  <c r="AM11" i="571" s="1"/>
  <c r="N9" i="571"/>
  <c r="AW9" i="571" s="1"/>
  <c r="F8" i="571"/>
  <c r="AO8" i="571" s="1"/>
  <c r="O6" i="571"/>
  <c r="AX6" i="571" s="1"/>
  <c r="E5" i="571"/>
  <c r="AN5" i="571" s="1"/>
  <c r="K6" i="571"/>
  <c r="AT6" i="571" s="1"/>
  <c r="K9" i="571"/>
  <c r="AT9" i="571" s="1"/>
  <c r="V9" i="65"/>
  <c r="K12" i="571"/>
  <c r="AT12" i="571" s="1"/>
  <c r="V12" i="65"/>
  <c r="L13" i="571"/>
  <c r="AU13" i="571" s="1"/>
  <c r="L15" i="571"/>
  <c r="AU15" i="571" s="1"/>
  <c r="L16" i="571"/>
  <c r="AU16" i="571" s="1"/>
  <c r="K20" i="571"/>
  <c r="AT20" i="571" s="1"/>
  <c r="Q28" i="571"/>
  <c r="AZ28" i="571" s="1"/>
  <c r="L30" i="571"/>
  <c r="AU30" i="571" s="1"/>
  <c r="AH3" i="518"/>
  <c r="O17" i="635"/>
  <c r="AR17" i="635" s="1"/>
  <c r="U9" i="664"/>
  <c r="U15" i="664"/>
  <c r="V16" i="664"/>
  <c r="U20" i="664"/>
  <c r="O3" i="513"/>
  <c r="O3" i="508" s="1"/>
  <c r="N24" i="576"/>
  <c r="AQ24" i="576" s="1"/>
  <c r="J24" i="576"/>
  <c r="AM24" i="576" s="1"/>
  <c r="F24" i="576"/>
  <c r="AI24" i="576" s="1"/>
  <c r="O23" i="576"/>
  <c r="AR23" i="576" s="1"/>
  <c r="K23" i="576"/>
  <c r="AN23" i="576" s="1"/>
  <c r="G23" i="576"/>
  <c r="AJ23" i="576" s="1"/>
  <c r="C23" i="576"/>
  <c r="AF23" i="576" s="1"/>
  <c r="M21" i="576"/>
  <c r="AP21" i="576" s="1"/>
  <c r="I21" i="576"/>
  <c r="AL21" i="576" s="1"/>
  <c r="E21" i="576"/>
  <c r="AH21" i="576" s="1"/>
  <c r="N20" i="576"/>
  <c r="AQ20" i="576" s="1"/>
  <c r="J20" i="576"/>
  <c r="AM20" i="576" s="1"/>
  <c r="F20" i="576"/>
  <c r="AI20" i="576" s="1"/>
  <c r="O19" i="576"/>
  <c r="AR19" i="576" s="1"/>
  <c r="K19" i="576"/>
  <c r="AN19" i="576" s="1"/>
  <c r="G19" i="576"/>
  <c r="AJ19" i="576" s="1"/>
  <c r="C19" i="576"/>
  <c r="AF19" i="576" s="1"/>
  <c r="N18" i="576"/>
  <c r="AQ18" i="576" s="1"/>
  <c r="H18" i="576"/>
  <c r="AK18" i="576" s="1"/>
  <c r="D18" i="576"/>
  <c r="AG18" i="576" s="1"/>
  <c r="I17" i="576"/>
  <c r="AL17" i="576" s="1"/>
  <c r="E17" i="576"/>
  <c r="AH17" i="576" s="1"/>
  <c r="J16" i="576"/>
  <c r="AM16" i="576" s="1"/>
  <c r="F16" i="576"/>
  <c r="AI16" i="576" s="1"/>
  <c r="O15" i="576"/>
  <c r="AR15" i="576" s="1"/>
  <c r="K15" i="576"/>
  <c r="AN15" i="576" s="1"/>
  <c r="G15" i="576"/>
  <c r="AJ15" i="576" s="1"/>
  <c r="C15" i="576"/>
  <c r="AF15" i="576" s="1"/>
  <c r="L14" i="576"/>
  <c r="AO14" i="576" s="1"/>
  <c r="H14" i="576"/>
  <c r="AK14" i="576" s="1"/>
  <c r="D14" i="576"/>
  <c r="AG14" i="576" s="1"/>
  <c r="M13" i="576"/>
  <c r="AP13" i="576" s="1"/>
  <c r="I13" i="576"/>
  <c r="AL13" i="576" s="1"/>
  <c r="E13" i="576"/>
  <c r="AH13" i="576" s="1"/>
  <c r="N12" i="576"/>
  <c r="AQ12" i="576" s="1"/>
  <c r="J12" i="576"/>
  <c r="AM12" i="576" s="1"/>
  <c r="F12" i="576"/>
  <c r="AI12" i="576" s="1"/>
  <c r="O11" i="576"/>
  <c r="AR11" i="576" s="1"/>
  <c r="K11" i="576"/>
  <c r="AN11" i="576" s="1"/>
  <c r="G11" i="576"/>
  <c r="AJ11" i="576" s="1"/>
  <c r="C11" i="576"/>
  <c r="AF11" i="576" s="1"/>
  <c r="L10" i="576"/>
  <c r="AO10" i="576" s="1"/>
  <c r="H10" i="576"/>
  <c r="AK10" i="576" s="1"/>
  <c r="D10" i="576"/>
  <c r="AG10" i="576" s="1"/>
  <c r="M9" i="576"/>
  <c r="AP9" i="576" s="1"/>
  <c r="I9" i="576"/>
  <c r="AL9" i="576" s="1"/>
  <c r="E9" i="576"/>
  <c r="AH9" i="576" s="1"/>
  <c r="N8" i="576"/>
  <c r="AQ8" i="576" s="1"/>
  <c r="J8" i="576"/>
  <c r="AM8" i="576" s="1"/>
  <c r="F8" i="576"/>
  <c r="AI8" i="576" s="1"/>
  <c r="O7" i="576"/>
  <c r="AR7" i="576" s="1"/>
  <c r="K7" i="576"/>
  <c r="AN7" i="576" s="1"/>
  <c r="G7" i="576"/>
  <c r="AJ7" i="576" s="1"/>
  <c r="C7" i="576"/>
  <c r="AF7" i="576" s="1"/>
  <c r="L6" i="576"/>
  <c r="AO6" i="576" s="1"/>
  <c r="H6" i="576"/>
  <c r="AK6" i="576" s="1"/>
  <c r="D6" i="576"/>
  <c r="AG6" i="576" s="1"/>
  <c r="M5" i="576"/>
  <c r="AP5" i="576" s="1"/>
  <c r="I5" i="576"/>
  <c r="AL5" i="576" s="1"/>
  <c r="E5" i="576"/>
  <c r="AH5" i="576" s="1"/>
  <c r="N4" i="576"/>
  <c r="AQ4" i="576" s="1"/>
  <c r="J4" i="576"/>
  <c r="AM4" i="576" s="1"/>
  <c r="F4" i="576"/>
  <c r="AI4" i="576" s="1"/>
  <c r="M24" i="576"/>
  <c r="AP24" i="576" s="1"/>
  <c r="I24" i="576"/>
  <c r="AL24" i="576" s="1"/>
  <c r="E24" i="576"/>
  <c r="AH24" i="576" s="1"/>
  <c r="N23" i="576"/>
  <c r="AQ23" i="576" s="1"/>
  <c r="J23" i="576"/>
  <c r="AM23" i="576" s="1"/>
  <c r="F23" i="576"/>
  <c r="AI23" i="576" s="1"/>
  <c r="L21" i="576"/>
  <c r="AO21" i="576" s="1"/>
  <c r="H21" i="576"/>
  <c r="AK21" i="576" s="1"/>
  <c r="D21" i="576"/>
  <c r="AG21" i="576" s="1"/>
  <c r="M20" i="576"/>
  <c r="AP20" i="576" s="1"/>
  <c r="I20" i="576"/>
  <c r="AL20" i="576" s="1"/>
  <c r="E20" i="576"/>
  <c r="AH20" i="576" s="1"/>
  <c r="N19" i="576"/>
  <c r="AQ19" i="576" s="1"/>
  <c r="J19" i="576"/>
  <c r="AM19" i="576" s="1"/>
  <c r="F19" i="576"/>
  <c r="AI19" i="576" s="1"/>
  <c r="M18" i="576"/>
  <c r="AP18" i="576" s="1"/>
  <c r="G18" i="576"/>
  <c r="AJ18" i="576" s="1"/>
  <c r="C18" i="576"/>
  <c r="AF18" i="576" s="1"/>
  <c r="N17" i="576"/>
  <c r="AQ17" i="576" s="1"/>
  <c r="H17" i="576"/>
  <c r="AK17" i="576" s="1"/>
  <c r="D17" i="576"/>
  <c r="AG17" i="576" s="1"/>
  <c r="I16" i="576"/>
  <c r="AL16" i="576" s="1"/>
  <c r="E16" i="576"/>
  <c r="AH16" i="576" s="1"/>
  <c r="N15" i="576"/>
  <c r="AQ15" i="576" s="1"/>
  <c r="J15" i="576"/>
  <c r="AM15" i="576" s="1"/>
  <c r="F15" i="576"/>
  <c r="AI15" i="576" s="1"/>
  <c r="O14" i="576"/>
  <c r="AR14" i="576" s="1"/>
  <c r="K14" i="576"/>
  <c r="AN14" i="576" s="1"/>
  <c r="G14" i="576"/>
  <c r="AJ14" i="576" s="1"/>
  <c r="C14" i="576"/>
  <c r="AF14" i="576" s="1"/>
  <c r="L13" i="576"/>
  <c r="AO13" i="576" s="1"/>
  <c r="H13" i="576"/>
  <c r="AK13" i="576" s="1"/>
  <c r="D13" i="576"/>
  <c r="AG13" i="576" s="1"/>
  <c r="M12" i="576"/>
  <c r="AP12" i="576" s="1"/>
  <c r="I12" i="576"/>
  <c r="AL12" i="576" s="1"/>
  <c r="E12" i="576"/>
  <c r="AH12" i="576" s="1"/>
  <c r="N11" i="576"/>
  <c r="AQ11" i="576" s="1"/>
  <c r="J11" i="576"/>
  <c r="AM11" i="576" s="1"/>
  <c r="F11" i="576"/>
  <c r="AI11" i="576" s="1"/>
  <c r="O10" i="576"/>
  <c r="AR10" i="576" s="1"/>
  <c r="K10" i="576"/>
  <c r="AN10" i="576" s="1"/>
  <c r="G10" i="576"/>
  <c r="AJ10" i="576" s="1"/>
  <c r="C10" i="576"/>
  <c r="AF10" i="576" s="1"/>
  <c r="L9" i="576"/>
  <c r="AO9" i="576" s="1"/>
  <c r="H9" i="576"/>
  <c r="AK9" i="576" s="1"/>
  <c r="D9" i="576"/>
  <c r="AG9" i="576" s="1"/>
  <c r="M8" i="576"/>
  <c r="AP8" i="576" s="1"/>
  <c r="I8" i="576"/>
  <c r="AL8" i="576" s="1"/>
  <c r="E8" i="576"/>
  <c r="AH8" i="576" s="1"/>
  <c r="N7" i="576"/>
  <c r="AQ7" i="576" s="1"/>
  <c r="J7" i="576"/>
  <c r="AM7" i="576" s="1"/>
  <c r="F7" i="576"/>
  <c r="AI7" i="576" s="1"/>
  <c r="O6" i="576"/>
  <c r="AR6" i="576" s="1"/>
  <c r="K6" i="576"/>
  <c r="AN6" i="576" s="1"/>
  <c r="G6" i="576"/>
  <c r="AJ6" i="576" s="1"/>
  <c r="C6" i="576"/>
  <c r="AF6" i="576" s="1"/>
  <c r="L24" i="576"/>
  <c r="AO24" i="576" s="1"/>
  <c r="H24" i="576"/>
  <c r="AK24" i="576" s="1"/>
  <c r="D24" i="576"/>
  <c r="AG24" i="576" s="1"/>
  <c r="M23" i="576"/>
  <c r="AP23" i="576" s="1"/>
  <c r="I23" i="576"/>
  <c r="AL23" i="576" s="1"/>
  <c r="E23" i="576"/>
  <c r="AH23" i="576" s="1"/>
  <c r="O21" i="576"/>
  <c r="AR21" i="576" s="1"/>
  <c r="K21" i="576"/>
  <c r="AN21" i="576" s="1"/>
  <c r="G21" i="576"/>
  <c r="AJ21" i="576" s="1"/>
  <c r="C21" i="576"/>
  <c r="AF21" i="576" s="1"/>
  <c r="L20" i="576"/>
  <c r="AO20" i="576" s="1"/>
  <c r="H20" i="576"/>
  <c r="AK20" i="576" s="1"/>
  <c r="D20" i="576"/>
  <c r="AG20" i="576" s="1"/>
  <c r="M19" i="576"/>
  <c r="AP19" i="576" s="1"/>
  <c r="I19" i="576"/>
  <c r="AL19" i="576" s="1"/>
  <c r="E19" i="576"/>
  <c r="AH19" i="576" s="1"/>
  <c r="J18" i="576"/>
  <c r="AM18" i="576" s="1"/>
  <c r="F18" i="576"/>
  <c r="AI18" i="576" s="1"/>
  <c r="M17" i="576"/>
  <c r="AP17" i="576" s="1"/>
  <c r="G17" i="576"/>
  <c r="AJ17" i="576" s="1"/>
  <c r="C17" i="576"/>
  <c r="AF17" i="576" s="1"/>
  <c r="N16" i="576"/>
  <c r="AQ16" i="576" s="1"/>
  <c r="H16" i="576"/>
  <c r="AK16" i="576" s="1"/>
  <c r="D16" i="576"/>
  <c r="AG16" i="576" s="1"/>
  <c r="M15" i="576"/>
  <c r="AP15" i="576" s="1"/>
  <c r="I15" i="576"/>
  <c r="AL15" i="576" s="1"/>
  <c r="E15" i="576"/>
  <c r="AH15" i="576" s="1"/>
  <c r="N14" i="576"/>
  <c r="AQ14" i="576" s="1"/>
  <c r="J14" i="576"/>
  <c r="AM14" i="576" s="1"/>
  <c r="F14" i="576"/>
  <c r="AI14" i="576" s="1"/>
  <c r="O13" i="576"/>
  <c r="AR13" i="576" s="1"/>
  <c r="K13" i="576"/>
  <c r="AN13" i="576" s="1"/>
  <c r="G13" i="576"/>
  <c r="AJ13" i="576" s="1"/>
  <c r="C13" i="576"/>
  <c r="AF13" i="576" s="1"/>
  <c r="L12" i="576"/>
  <c r="AO12" i="576" s="1"/>
  <c r="H12" i="576"/>
  <c r="AK12" i="576" s="1"/>
  <c r="D12" i="576"/>
  <c r="AG12" i="576" s="1"/>
  <c r="M11" i="576"/>
  <c r="AP11" i="576" s="1"/>
  <c r="I11" i="576"/>
  <c r="AL11" i="576" s="1"/>
  <c r="E11" i="576"/>
  <c r="AH11" i="576" s="1"/>
  <c r="N10" i="576"/>
  <c r="AQ10" i="576" s="1"/>
  <c r="J10" i="576"/>
  <c r="AM10" i="576" s="1"/>
  <c r="F10" i="576"/>
  <c r="AI10" i="576" s="1"/>
  <c r="O9" i="576"/>
  <c r="AR9" i="576" s="1"/>
  <c r="K9" i="576"/>
  <c r="AN9" i="576" s="1"/>
  <c r="G9" i="576"/>
  <c r="AJ9" i="576" s="1"/>
  <c r="C9" i="576"/>
  <c r="AF9" i="576" s="1"/>
  <c r="L8" i="576"/>
  <c r="AO8" i="576" s="1"/>
  <c r="H8" i="576"/>
  <c r="AK8" i="576" s="1"/>
  <c r="D8" i="576"/>
  <c r="AG8" i="576" s="1"/>
  <c r="M7" i="576"/>
  <c r="AP7" i="576" s="1"/>
  <c r="I7" i="576"/>
  <c r="AL7" i="576" s="1"/>
  <c r="E7" i="576"/>
  <c r="AH7" i="576" s="1"/>
  <c r="N6" i="576"/>
  <c r="AQ6" i="576" s="1"/>
  <c r="J6" i="576"/>
  <c r="AM6" i="576" s="1"/>
  <c r="F6" i="576"/>
  <c r="AI6" i="576" s="1"/>
  <c r="O5" i="576"/>
  <c r="AR5" i="576" s="1"/>
  <c r="K5" i="576"/>
  <c r="AN5" i="576" s="1"/>
  <c r="G5" i="576"/>
  <c r="AJ5" i="576" s="1"/>
  <c r="C5" i="576"/>
  <c r="AF5" i="576" s="1"/>
  <c r="L4" i="576"/>
  <c r="AO4" i="576" s="1"/>
  <c r="H4" i="576"/>
  <c r="AK4" i="576" s="1"/>
  <c r="D4" i="576"/>
  <c r="AG4" i="576" s="1"/>
  <c r="C24" i="576"/>
  <c r="AF24" i="576" s="1"/>
  <c r="O20" i="576"/>
  <c r="AR20" i="576" s="1"/>
  <c r="L19" i="576"/>
  <c r="AO19" i="576" s="1"/>
  <c r="F17" i="576"/>
  <c r="AI17" i="576" s="1"/>
  <c r="M16" i="576"/>
  <c r="AP16" i="576" s="1"/>
  <c r="H15" i="576"/>
  <c r="AK15" i="576" s="1"/>
  <c r="E14" i="576"/>
  <c r="AH14" i="576" s="1"/>
  <c r="O12" i="576"/>
  <c r="AR12" i="576" s="1"/>
  <c r="L11" i="576"/>
  <c r="AO11" i="576" s="1"/>
  <c r="I10" i="576"/>
  <c r="AL10" i="576" s="1"/>
  <c r="F9" i="576"/>
  <c r="AI9" i="576" s="1"/>
  <c r="C8" i="576"/>
  <c r="AF8" i="576" s="1"/>
  <c r="M6" i="576"/>
  <c r="AP6" i="576" s="1"/>
  <c r="L5" i="576"/>
  <c r="AO5" i="576" s="1"/>
  <c r="D5" i="576"/>
  <c r="AG5" i="576" s="1"/>
  <c r="I4" i="576"/>
  <c r="AL4" i="576" s="1"/>
  <c r="O24" i="576"/>
  <c r="AR24" i="576" s="1"/>
  <c r="L23" i="576"/>
  <c r="AO23" i="576" s="1"/>
  <c r="N21" i="576"/>
  <c r="AQ21" i="576" s="1"/>
  <c r="K20" i="576"/>
  <c r="AN20" i="576" s="1"/>
  <c r="H19" i="576"/>
  <c r="AK19" i="576" s="1"/>
  <c r="G16" i="576"/>
  <c r="AJ16" i="576" s="1"/>
  <c r="D15" i="576"/>
  <c r="AG15" i="576" s="1"/>
  <c r="N13" i="576"/>
  <c r="AQ13" i="576" s="1"/>
  <c r="K12" i="576"/>
  <c r="AN12" i="576" s="1"/>
  <c r="H11" i="576"/>
  <c r="AK11" i="576" s="1"/>
  <c r="E10" i="576"/>
  <c r="AH10" i="576" s="1"/>
  <c r="O8" i="576"/>
  <c r="AR8" i="576" s="1"/>
  <c r="L7" i="576"/>
  <c r="AO7" i="576" s="1"/>
  <c r="I6" i="576"/>
  <c r="AL6" i="576" s="1"/>
  <c r="J5" i="576"/>
  <c r="AM5" i="576" s="1"/>
  <c r="O4" i="576"/>
  <c r="AR4" i="576" s="1"/>
  <c r="G4" i="576"/>
  <c r="AJ4" i="576" s="1"/>
  <c r="K24" i="576"/>
  <c r="AN24" i="576" s="1"/>
  <c r="H23" i="576"/>
  <c r="AK23" i="576" s="1"/>
  <c r="J21" i="576"/>
  <c r="AM21" i="576" s="1"/>
  <c r="G20" i="576"/>
  <c r="AJ20" i="576" s="1"/>
  <c r="D19" i="576"/>
  <c r="AG19" i="576" s="1"/>
  <c r="I18" i="576"/>
  <c r="AL18" i="576" s="1"/>
  <c r="C16" i="576"/>
  <c r="AF16" i="576" s="1"/>
  <c r="M14" i="576"/>
  <c r="AP14" i="576" s="1"/>
  <c r="J13" i="576"/>
  <c r="AM13" i="576" s="1"/>
  <c r="G12" i="576"/>
  <c r="AJ12" i="576" s="1"/>
  <c r="D11" i="576"/>
  <c r="AG11" i="576" s="1"/>
  <c r="N9" i="576"/>
  <c r="AQ9" i="576" s="1"/>
  <c r="K8" i="576"/>
  <c r="AN8" i="576" s="1"/>
  <c r="H7" i="576"/>
  <c r="AK7" i="576" s="1"/>
  <c r="E6" i="576"/>
  <c r="AH6" i="576" s="1"/>
  <c r="H5" i="576"/>
  <c r="AK5" i="576" s="1"/>
  <c r="M4" i="576"/>
  <c r="AP4" i="576" s="1"/>
  <c r="E4" i="576"/>
  <c r="AH4" i="576" s="1"/>
  <c r="G24" i="576"/>
  <c r="AJ24" i="576" s="1"/>
  <c r="C20" i="576"/>
  <c r="AF20" i="576" s="1"/>
  <c r="E18" i="576"/>
  <c r="AH18" i="576" s="1"/>
  <c r="J17" i="576"/>
  <c r="AM17" i="576" s="1"/>
  <c r="L15" i="576"/>
  <c r="AO15" i="576" s="1"/>
  <c r="M10" i="576"/>
  <c r="AP10" i="576" s="1"/>
  <c r="N5" i="576"/>
  <c r="AQ5" i="576" s="1"/>
  <c r="D23" i="576"/>
  <c r="AG23" i="576" s="1"/>
  <c r="I14" i="576"/>
  <c r="AL14" i="576" s="1"/>
  <c r="J9" i="576"/>
  <c r="AM9" i="576" s="1"/>
  <c r="F5" i="576"/>
  <c r="AI5" i="576" s="1"/>
  <c r="F13" i="576"/>
  <c r="AI13" i="576" s="1"/>
  <c r="G8" i="576"/>
  <c r="AJ8" i="576" s="1"/>
  <c r="K4" i="576"/>
  <c r="AN4" i="576" s="1"/>
  <c r="C12" i="576"/>
  <c r="AF12" i="576" s="1"/>
  <c r="D7" i="576"/>
  <c r="AG7" i="576" s="1"/>
  <c r="C4" i="576"/>
  <c r="F21" i="576"/>
  <c r="AI21" i="576" s="1"/>
  <c r="B4" i="522"/>
  <c r="N3" i="569"/>
  <c r="AC3" i="569" s="1"/>
  <c r="BC28" i="664"/>
  <c r="V27" i="664"/>
  <c r="V26" i="664"/>
  <c r="BC6" i="664"/>
  <c r="V9" i="664"/>
  <c r="V13" i="664"/>
  <c r="V5" i="664"/>
  <c r="S17" i="632"/>
  <c r="AV17" i="632"/>
  <c r="BD30" i="65"/>
  <c r="V29" i="65"/>
  <c r="V30" i="65"/>
  <c r="BD22" i="65"/>
  <c r="V6" i="65"/>
  <c r="Q6" i="571"/>
  <c r="AZ6" i="571" s="1"/>
  <c r="BD9" i="65"/>
  <c r="BD15" i="65"/>
  <c r="Q5" i="571"/>
  <c r="AZ5" i="571" s="1"/>
  <c r="V5" i="65"/>
  <c r="Q25" i="570"/>
  <c r="AZ25" i="570" s="1"/>
  <c r="Q27" i="570"/>
  <c r="AZ27" i="570" s="1"/>
  <c r="V12" i="64"/>
  <c r="BD12" i="64"/>
  <c r="Q6" i="570"/>
  <c r="AZ6" i="570" s="1"/>
  <c r="V6" i="64"/>
  <c r="V16" i="64"/>
  <c r="V5" i="64"/>
  <c r="Q5" i="570"/>
  <c r="AZ5" i="570" s="1"/>
  <c r="AV27" i="66"/>
  <c r="S29" i="66"/>
  <c r="S21" i="66"/>
  <c r="AV21" i="66"/>
  <c r="AV24" i="66"/>
  <c r="AV26" i="66"/>
  <c r="S8" i="66"/>
  <c r="AV8" i="66"/>
  <c r="AV4" i="66"/>
  <c r="S4" i="66"/>
  <c r="AV26" i="63"/>
  <c r="AV28" i="63"/>
  <c r="S26" i="63"/>
  <c r="O28" i="568"/>
  <c r="AR28" i="568" s="1"/>
  <c r="O5" i="568"/>
  <c r="AR5" i="568" s="1"/>
  <c r="AV6" i="63"/>
  <c r="AV5" i="63"/>
  <c r="S6" i="63"/>
  <c r="S11" i="63"/>
  <c r="AV11" i="63"/>
  <c r="BD9" i="663"/>
  <c r="V15" i="663"/>
  <c r="BC7" i="664"/>
  <c r="BC12" i="664"/>
  <c r="V25" i="664"/>
  <c r="V30" i="664"/>
  <c r="BC22" i="664"/>
  <c r="V21" i="664"/>
  <c r="BC24" i="664"/>
  <c r="BC29" i="664"/>
  <c r="AX7" i="664"/>
  <c r="AW8" i="664"/>
  <c r="AW12" i="664"/>
  <c r="T22" i="664"/>
  <c r="T27" i="664"/>
  <c r="AW15" i="664"/>
  <c r="T5" i="664"/>
  <c r="U6" i="664"/>
  <c r="T9" i="664"/>
  <c r="T13" i="664"/>
  <c r="U22" i="664"/>
  <c r="U24" i="664"/>
  <c r="U25" i="664"/>
  <c r="U26" i="664"/>
  <c r="U27" i="664"/>
  <c r="U28" i="664"/>
  <c r="U29" i="664"/>
  <c r="U30" i="664"/>
  <c r="T7" i="664"/>
  <c r="U8" i="664"/>
  <c r="U12" i="664"/>
  <c r="T16" i="664"/>
  <c r="U21" i="664"/>
  <c r="O16" i="635"/>
  <c r="AR16" i="635" s="1"/>
  <c r="L17" i="635"/>
  <c r="AO17" i="635" s="1"/>
  <c r="Q17" i="632"/>
  <c r="AR17" i="632"/>
  <c r="BD12" i="65"/>
  <c r="BD24" i="65"/>
  <c r="BD25" i="65"/>
  <c r="BD28" i="65"/>
  <c r="Q7" i="571"/>
  <c r="AZ7" i="571" s="1"/>
  <c r="Q25" i="571"/>
  <c r="AZ25" i="571" s="1"/>
  <c r="V7" i="65"/>
  <c r="BD13" i="65"/>
  <c r="V16" i="65"/>
  <c r="V21" i="65"/>
  <c r="V24" i="65"/>
  <c r="BD26" i="65"/>
  <c r="BD29" i="65"/>
  <c r="Q21" i="571"/>
  <c r="AZ21" i="571" s="1"/>
  <c r="BD16" i="65"/>
  <c r="V28" i="65"/>
  <c r="T5" i="65"/>
  <c r="AY6" i="65"/>
  <c r="U24" i="65"/>
  <c r="U6" i="65"/>
  <c r="AX12" i="65"/>
  <c r="AX16" i="65"/>
  <c r="U25" i="65"/>
  <c r="T6" i="65"/>
  <c r="AX6" i="65"/>
  <c r="T9" i="65"/>
  <c r="AX9" i="65"/>
  <c r="T13" i="65"/>
  <c r="AX13" i="65"/>
  <c r="U15" i="65"/>
  <c r="U16" i="65"/>
  <c r="AY16" i="65"/>
  <c r="U21" i="65"/>
  <c r="T22" i="65"/>
  <c r="T24" i="65"/>
  <c r="T25" i="65"/>
  <c r="T26" i="65"/>
  <c r="T27" i="65"/>
  <c r="AY29" i="65"/>
  <c r="AY30" i="65"/>
  <c r="K22" i="571"/>
  <c r="AT22" i="571" s="1"/>
  <c r="K24" i="571"/>
  <c r="AT24" i="571" s="1"/>
  <c r="K25" i="571"/>
  <c r="AT25" i="571" s="1"/>
  <c r="K26" i="571"/>
  <c r="AT26" i="571" s="1"/>
  <c r="K27" i="571"/>
  <c r="AT27" i="571" s="1"/>
  <c r="K29" i="571"/>
  <c r="AT29" i="571" s="1"/>
  <c r="K30" i="571"/>
  <c r="AT30" i="571" s="1"/>
  <c r="AX29" i="65"/>
  <c r="AY15" i="65"/>
  <c r="U20" i="65"/>
  <c r="L22" i="571"/>
  <c r="AU22" i="571" s="1"/>
  <c r="L24" i="571"/>
  <c r="AU24" i="571" s="1"/>
  <c r="L25" i="571"/>
  <c r="AU25" i="571" s="1"/>
  <c r="L26" i="571"/>
  <c r="AU26" i="571" s="1"/>
  <c r="L27" i="571"/>
  <c r="AU27" i="571" s="1"/>
  <c r="AX30" i="65"/>
  <c r="U5" i="65"/>
  <c r="AY5" i="65"/>
  <c r="U12" i="65"/>
  <c r="AY12" i="65"/>
  <c r="BD9" i="64"/>
  <c r="BD21" i="64"/>
  <c r="BD22" i="64"/>
  <c r="Q15" i="570"/>
  <c r="AZ15" i="570" s="1"/>
  <c r="V21" i="64"/>
  <c r="V22" i="64"/>
  <c r="BD25" i="64"/>
  <c r="BD26" i="64"/>
  <c r="BD27" i="64"/>
  <c r="Q9" i="570"/>
  <c r="AZ9" i="570" s="1"/>
  <c r="Q13" i="570"/>
  <c r="AZ13" i="570" s="1"/>
  <c r="V15" i="64"/>
  <c r="BD16" i="64"/>
  <c r="V26" i="64"/>
  <c r="BD29" i="64"/>
  <c r="AX13" i="64"/>
  <c r="AX6" i="64"/>
  <c r="AX9" i="64"/>
  <c r="U12" i="64"/>
  <c r="T22" i="64"/>
  <c r="T13" i="64"/>
  <c r="T29" i="64"/>
  <c r="L16" i="570"/>
  <c r="AU16" i="570" s="1"/>
  <c r="U5" i="64"/>
  <c r="U25" i="64"/>
  <c r="U21" i="64"/>
  <c r="U26" i="64"/>
  <c r="AY5" i="64"/>
  <c r="AY12" i="64"/>
  <c r="U15" i="64"/>
  <c r="L15" i="570"/>
  <c r="AU15" i="570" s="1"/>
  <c r="U20" i="64"/>
  <c r="U27" i="64"/>
  <c r="L6" i="570"/>
  <c r="AU6" i="570" s="1"/>
  <c r="U9" i="64"/>
  <c r="AY9" i="64"/>
  <c r="T12" i="64"/>
  <c r="AX12" i="64"/>
  <c r="U13" i="64"/>
  <c r="AY13" i="64"/>
  <c r="AY25" i="64"/>
  <c r="AY26" i="64"/>
  <c r="AY27" i="64"/>
  <c r="U29" i="64"/>
  <c r="AX29" i="64"/>
  <c r="U30" i="64"/>
  <c r="AX30" i="64"/>
  <c r="K5" i="570"/>
  <c r="AT5" i="570" s="1"/>
  <c r="K16" i="570"/>
  <c r="AT16" i="570" s="1"/>
  <c r="AY29" i="64"/>
  <c r="T5" i="64"/>
  <c r="U6" i="64"/>
  <c r="U22" i="64"/>
  <c r="AX22" i="64"/>
  <c r="T25" i="64"/>
  <c r="T26" i="64"/>
  <c r="T27" i="64"/>
  <c r="K25" i="570"/>
  <c r="AT25" i="570" s="1"/>
  <c r="K26" i="570"/>
  <c r="AT26" i="570" s="1"/>
  <c r="K27" i="570"/>
  <c r="AT27" i="570" s="1"/>
  <c r="AY30" i="64"/>
  <c r="AY22" i="64"/>
  <c r="S5" i="66"/>
  <c r="O6" i="569"/>
  <c r="AR6" i="569" s="1"/>
  <c r="O25" i="569"/>
  <c r="AR25" i="569" s="1"/>
  <c r="AV5" i="66"/>
  <c r="S11" i="66"/>
  <c r="AV11" i="66"/>
  <c r="S12" i="66"/>
  <c r="S25" i="66"/>
  <c r="S28" i="66"/>
  <c r="O28" i="569"/>
  <c r="AR28" i="569" s="1"/>
  <c r="O12" i="569"/>
  <c r="AR12" i="569" s="1"/>
  <c r="S6" i="66"/>
  <c r="AV14" i="66"/>
  <c r="R5" i="66"/>
  <c r="L6" i="569"/>
  <c r="AO6" i="569" s="1"/>
  <c r="AS4" i="66"/>
  <c r="Q8" i="66"/>
  <c r="Q12" i="66"/>
  <c r="R14" i="66"/>
  <c r="R24" i="66"/>
  <c r="R26" i="66"/>
  <c r="R28" i="66"/>
  <c r="AR11" i="66"/>
  <c r="AR24" i="66"/>
  <c r="AS27" i="66"/>
  <c r="AR28" i="66"/>
  <c r="K24" i="569"/>
  <c r="AN24" i="569" s="1"/>
  <c r="L27" i="569"/>
  <c r="AO27" i="569" s="1"/>
  <c r="K28" i="569"/>
  <c r="AN28" i="569" s="1"/>
  <c r="Q4" i="66"/>
  <c r="AR4" i="66"/>
  <c r="Q5" i="66"/>
  <c r="AR5" i="66"/>
  <c r="Q6" i="66"/>
  <c r="AR6" i="66"/>
  <c r="R15" i="66"/>
  <c r="AS15" i="66"/>
  <c r="AS21" i="66"/>
  <c r="AS24" i="66"/>
  <c r="R25" i="66"/>
  <c r="AR25" i="66"/>
  <c r="Q26" i="66"/>
  <c r="AS28" i="66"/>
  <c r="R29" i="66"/>
  <c r="AR29" i="66"/>
  <c r="L11" i="569"/>
  <c r="AO11" i="569" s="1"/>
  <c r="K21" i="569"/>
  <c r="AN21" i="569" s="1"/>
  <c r="AR21" i="66"/>
  <c r="AS29" i="66"/>
  <c r="L8" i="569"/>
  <c r="AO8" i="569" s="1"/>
  <c r="L12" i="569"/>
  <c r="AO12" i="569" s="1"/>
  <c r="L20" i="569"/>
  <c r="AO20" i="569" s="1"/>
  <c r="L25" i="569"/>
  <c r="AO25" i="569" s="1"/>
  <c r="K26" i="569"/>
  <c r="AN26" i="569" s="1"/>
  <c r="R8" i="66"/>
  <c r="R11" i="66"/>
  <c r="R12" i="66"/>
  <c r="Q19" i="66"/>
  <c r="AS26" i="66"/>
  <c r="AR27" i="66"/>
  <c r="S8" i="63"/>
  <c r="AV8" i="63"/>
  <c r="S21" i="63"/>
  <c r="S27" i="63"/>
  <c r="S14" i="63"/>
  <c r="AV21" i="63"/>
  <c r="S25" i="63"/>
  <c r="AV27" i="63"/>
  <c r="O4" i="568"/>
  <c r="AR4" i="568" s="1"/>
  <c r="AV14" i="63"/>
  <c r="S19" i="63"/>
  <c r="S23" i="63"/>
  <c r="AV25" i="63"/>
  <c r="S4" i="63"/>
  <c r="L8" i="568"/>
  <c r="AO8" i="568" s="1"/>
  <c r="AS8" i="63"/>
  <c r="AS12" i="63"/>
  <c r="L12" i="568"/>
  <c r="AO12" i="568" s="1"/>
  <c r="AR4" i="63"/>
  <c r="R23" i="63"/>
  <c r="R25" i="63"/>
  <c r="R27" i="63"/>
  <c r="R29" i="63"/>
  <c r="Q4" i="63"/>
  <c r="AS11" i="63"/>
  <c r="AS15" i="63"/>
  <c r="R21" i="63"/>
  <c r="AR21" i="63"/>
  <c r="AR25" i="63"/>
  <c r="AS28" i="63"/>
  <c r="AR29" i="63"/>
  <c r="L4" i="568"/>
  <c r="AO4" i="568" s="1"/>
  <c r="K21" i="568"/>
  <c r="AN21" i="568" s="1"/>
  <c r="L24" i="568"/>
  <c r="AO24" i="568" s="1"/>
  <c r="K25" i="568"/>
  <c r="AN25" i="568" s="1"/>
  <c r="L28" i="568"/>
  <c r="AO28" i="568" s="1"/>
  <c r="K29" i="568"/>
  <c r="AN29" i="568" s="1"/>
  <c r="Q8" i="63"/>
  <c r="AR8" i="63"/>
  <c r="Q11" i="63"/>
  <c r="AR11" i="63"/>
  <c r="Q12" i="63"/>
  <c r="AR12" i="63"/>
  <c r="R20" i="63"/>
  <c r="AS21" i="63"/>
  <c r="Q23" i="63"/>
  <c r="AS25" i="63"/>
  <c r="R26" i="63"/>
  <c r="AR26" i="63"/>
  <c r="Q27" i="63"/>
  <c r="AS29" i="63"/>
  <c r="L5" i="568"/>
  <c r="AO5" i="568" s="1"/>
  <c r="L20" i="568"/>
  <c r="AO20" i="568" s="1"/>
  <c r="AS14" i="63"/>
  <c r="AS26" i="63"/>
  <c r="AR27" i="63"/>
  <c r="K15" i="568"/>
  <c r="AN15" i="568" s="1"/>
  <c r="AS24" i="63"/>
  <c r="R19" i="63"/>
  <c r="AR23" i="63"/>
  <c r="L14" i="568"/>
  <c r="AO14" i="568" s="1"/>
  <c r="K23" i="568"/>
  <c r="AN23" i="568" s="1"/>
  <c r="R4" i="63"/>
  <c r="R5" i="63"/>
  <c r="Q15" i="63"/>
  <c r="AS23" i="63"/>
  <c r="AR24" i="63"/>
  <c r="AS27" i="63"/>
  <c r="AR28" i="63"/>
  <c r="BD16" i="663"/>
  <c r="BD21" i="663"/>
  <c r="BD22" i="663"/>
  <c r="BD24" i="663"/>
  <c r="BD25" i="663"/>
  <c r="BD26" i="663"/>
  <c r="BD27" i="663"/>
  <c r="BD28" i="663"/>
  <c r="BD29" i="663"/>
  <c r="BD30" i="663"/>
  <c r="BD7" i="663"/>
  <c r="BD8" i="663"/>
  <c r="V20" i="663"/>
  <c r="T6" i="663"/>
  <c r="T9" i="663"/>
  <c r="U15" i="663"/>
  <c r="U6" i="663"/>
  <c r="U9" i="663"/>
  <c r="T12" i="663"/>
  <c r="T13" i="663"/>
  <c r="T22" i="663"/>
  <c r="T24" i="663"/>
  <c r="T25" i="663"/>
  <c r="T26" i="663"/>
  <c r="T27" i="663"/>
  <c r="T28" i="663"/>
  <c r="T29" i="663"/>
  <c r="T30" i="663"/>
  <c r="U12" i="663"/>
  <c r="T20" i="663"/>
  <c r="U22" i="663"/>
  <c r="U24" i="663"/>
  <c r="U25" i="663"/>
  <c r="U26" i="663"/>
  <c r="U27" i="663"/>
  <c r="U28" i="663"/>
  <c r="U29" i="663"/>
  <c r="U30" i="663"/>
  <c r="T7" i="663"/>
  <c r="T16" i="663"/>
  <c r="U20" i="663"/>
  <c r="T21" i="663"/>
  <c r="M3" i="518"/>
  <c r="AF3" i="518" s="1"/>
  <c r="O3" i="657"/>
  <c r="AK3" i="657" s="1"/>
  <c r="M3" i="63"/>
  <c r="AF3" i="63" s="1"/>
  <c r="O3" i="664"/>
  <c r="AK3" i="664" s="1"/>
  <c r="O3" i="658"/>
  <c r="AK3" i="658" s="1"/>
  <c r="N3" i="63"/>
  <c r="AG3" i="63" s="1"/>
  <c r="P3" i="657"/>
  <c r="AL3" i="657" s="1"/>
  <c r="P3" i="64"/>
  <c r="AL3" i="64" s="1"/>
  <c r="M3" i="66"/>
  <c r="AF3" i="66" s="1"/>
  <c r="O3" i="522"/>
  <c r="AK3" i="522" s="1"/>
  <c r="M3" i="508"/>
  <c r="AF3" i="508" s="1"/>
  <c r="M3" i="632"/>
  <c r="AF3" i="632" s="1"/>
  <c r="O3" i="65"/>
  <c r="AK3" i="65" s="1"/>
  <c r="O3" i="64"/>
  <c r="AK3" i="64" s="1"/>
  <c r="O3" i="656"/>
  <c r="AK3" i="656" s="1"/>
  <c r="M3" i="521"/>
  <c r="AF3" i="521" s="1"/>
  <c r="K16" i="635"/>
  <c r="AN16" i="635" s="1"/>
  <c r="L16" i="635"/>
  <c r="AO16" i="635" s="1"/>
  <c r="BD20" i="65"/>
  <c r="Q20" i="571"/>
  <c r="AZ20" i="571" s="1"/>
  <c r="T20" i="65"/>
  <c r="AX20" i="65"/>
  <c r="AX21" i="65"/>
  <c r="AY20" i="65"/>
  <c r="AY21" i="65"/>
  <c r="BD20" i="64"/>
  <c r="V20" i="64"/>
  <c r="T20" i="64"/>
  <c r="T21" i="64"/>
  <c r="AX20" i="64"/>
  <c r="AX21" i="64"/>
  <c r="AY20" i="64"/>
  <c r="AY21" i="64"/>
  <c r="AV20" i="66"/>
  <c r="O19" i="569"/>
  <c r="AR19" i="569" s="1"/>
  <c r="S19" i="66"/>
  <c r="O20" i="569"/>
  <c r="AR20" i="569" s="1"/>
  <c r="AR20" i="66"/>
  <c r="L19" i="569"/>
  <c r="AO19" i="569" s="1"/>
  <c r="K20" i="569"/>
  <c r="AN20" i="569" s="1"/>
  <c r="AS19" i="66"/>
  <c r="AR19" i="66"/>
  <c r="AV20" i="63"/>
  <c r="K19" i="568"/>
  <c r="AN19" i="568" s="1"/>
  <c r="AS19" i="63"/>
  <c r="AR19" i="63"/>
  <c r="BC20" i="664"/>
  <c r="AW20" i="664"/>
  <c r="AW21" i="664"/>
  <c r="AA8" i="654"/>
  <c r="Z10" i="654"/>
  <c r="AA14" i="654"/>
  <c r="AA6" i="654"/>
  <c r="X4" i="654"/>
  <c r="Z7" i="654"/>
  <c r="Y5" i="654"/>
  <c r="AA16" i="654"/>
  <c r="O3" i="575"/>
  <c r="O3" i="569"/>
  <c r="AD3" i="569" s="1"/>
  <c r="O3" i="573"/>
  <c r="O3" i="635" s="1"/>
  <c r="M3" i="575"/>
  <c r="M3" i="573"/>
  <c r="M3" i="635" s="1"/>
  <c r="N3" i="576"/>
  <c r="AC3" i="575"/>
  <c r="AB3" i="568"/>
  <c r="N3" i="573"/>
  <c r="N3" i="635" s="1"/>
  <c r="N1" i="663" l="1"/>
  <c r="O1" i="663" s="1"/>
  <c r="P1" i="663" s="1"/>
  <c r="O3" i="663"/>
  <c r="AL3" i="663" s="1"/>
  <c r="AA13" i="654"/>
  <c r="Y13" i="654"/>
  <c r="Z6" i="654"/>
  <c r="Y4" i="654"/>
  <c r="L20" i="635"/>
  <c r="X6" i="654"/>
  <c r="X7" i="654"/>
  <c r="Y11" i="654"/>
  <c r="Y14" i="654"/>
  <c r="Y8" i="654"/>
  <c r="X11" i="654"/>
  <c r="Z5" i="654"/>
  <c r="AF4" i="576"/>
  <c r="X10" i="654"/>
  <c r="AH3" i="513"/>
  <c r="L21" i="635"/>
  <c r="X8" i="654"/>
  <c r="N3" i="508"/>
  <c r="AG3" i="508" s="1"/>
  <c r="Y9" i="654"/>
  <c r="N3" i="518"/>
  <c r="AG3" i="518" s="1"/>
  <c r="AA4" i="654"/>
  <c r="P3" i="664"/>
  <c r="AL3" i="664" s="1"/>
  <c r="P3" i="65"/>
  <c r="AL3" i="65" s="1"/>
  <c r="AA5" i="654"/>
  <c r="AA9" i="654"/>
  <c r="N3" i="513"/>
  <c r="AG3" i="513" s="1"/>
  <c r="P3" i="658"/>
  <c r="AL3" i="658" s="1"/>
  <c r="P3" i="522"/>
  <c r="AL3" i="522" s="1"/>
  <c r="P3" i="656"/>
  <c r="AL3" i="656" s="1"/>
  <c r="P3" i="663"/>
  <c r="AM3" i="663" s="1"/>
  <c r="N3" i="521"/>
  <c r="AG3" i="521" s="1"/>
  <c r="N3" i="66"/>
  <c r="AG3" i="66" s="1"/>
  <c r="K20" i="635"/>
  <c r="K21" i="635"/>
  <c r="K19" i="635"/>
  <c r="K25" i="635"/>
  <c r="L23" i="635"/>
  <c r="L22" i="635"/>
  <c r="L25" i="635"/>
  <c r="K22" i="635"/>
  <c r="K23" i="635"/>
  <c r="Y16" i="654"/>
  <c r="Z13" i="654"/>
  <c r="L24" i="635"/>
  <c r="AA11" i="654"/>
  <c r="X14" i="654"/>
  <c r="Z11" i="654"/>
  <c r="X13" i="654"/>
  <c r="Z9" i="654"/>
  <c r="Z8" i="654"/>
  <c r="AA7" i="654"/>
  <c r="Y7" i="654"/>
  <c r="AC3" i="635"/>
  <c r="Y10" i="654"/>
  <c r="Z16" i="654"/>
  <c r="Z4" i="654"/>
  <c r="O3" i="576"/>
  <c r="AD3" i="575"/>
  <c r="X9" i="654"/>
  <c r="Z14" i="654"/>
  <c r="X16" i="654"/>
  <c r="AH3" i="508"/>
  <c r="O3" i="521"/>
  <c r="AH3" i="521" s="1"/>
  <c r="Q3" i="522"/>
  <c r="AM3" i="522" s="1"/>
  <c r="AB3" i="635"/>
  <c r="AD3" i="635"/>
  <c r="Y6" i="654"/>
  <c r="AC3" i="576"/>
  <c r="N3" i="578"/>
  <c r="P4" i="579"/>
  <c r="M3" i="576"/>
  <c r="AB3" i="575"/>
  <c r="X5" i="654"/>
  <c r="X12" i="654" l="1"/>
  <c r="Y12" i="654"/>
  <c r="AA12" i="654"/>
  <c r="Z12" i="654"/>
  <c r="AC3" i="578"/>
  <c r="O3" i="578"/>
  <c r="Q3" i="579"/>
  <c r="AD3" i="576"/>
  <c r="O4" i="579"/>
  <c r="M3" i="578"/>
  <c r="AB3" i="576"/>
  <c r="AD3" i="578" l="1"/>
  <c r="AB3" i="578"/>
  <c r="L4" i="663" l="1"/>
  <c r="G4" i="522" l="1"/>
  <c r="G3" i="518"/>
  <c r="G3" i="66"/>
  <c r="G3" i="521"/>
  <c r="G4" i="664"/>
  <c r="G3" i="632"/>
  <c r="G3" i="508"/>
  <c r="G3" i="513"/>
  <c r="G4" i="658"/>
  <c r="G4" i="657"/>
  <c r="G4" i="656"/>
  <c r="G3" i="63"/>
  <c r="G4" i="663"/>
  <c r="G4" i="65"/>
  <c r="G4" i="64"/>
  <c r="J3" i="578"/>
  <c r="Y3" i="578" s="1"/>
  <c r="J3" i="579"/>
  <c r="AB4" i="579" s="1"/>
  <c r="J4" i="661"/>
  <c r="AB4" i="661" s="1"/>
  <c r="J4" i="660"/>
  <c r="AB4" i="660" s="1"/>
  <c r="J4" i="662"/>
  <c r="AB4" i="662" s="1"/>
  <c r="J4" i="570"/>
  <c r="AB4" i="570" s="1"/>
  <c r="J3" i="568"/>
  <c r="Y3" i="568" s="1"/>
  <c r="J3" i="575"/>
  <c r="Y3" i="575" s="1"/>
  <c r="J3" i="569"/>
  <c r="Y3" i="569" s="1"/>
  <c r="J3" i="576"/>
  <c r="Y3" i="576" s="1"/>
  <c r="J4" i="571"/>
  <c r="AB4" i="571" s="1"/>
  <c r="J3" i="635"/>
  <c r="Y3" i="635" s="1"/>
  <c r="J3" i="573"/>
  <c r="C3" i="576"/>
  <c r="R3" i="576" s="1"/>
  <c r="C3" i="578"/>
  <c r="R3" i="578" s="1"/>
  <c r="C4" i="660"/>
  <c r="U4" i="660" s="1"/>
  <c r="C3" i="635"/>
  <c r="R3" i="635" s="1"/>
  <c r="C4" i="571"/>
  <c r="U4" i="571" s="1"/>
  <c r="C3" i="579"/>
  <c r="U4" i="579" s="1"/>
  <c r="C3" i="575"/>
  <c r="R3" i="575" s="1"/>
  <c r="C4" i="661"/>
  <c r="U4" i="661" s="1"/>
  <c r="C4" i="662"/>
  <c r="U4" i="662" s="1"/>
  <c r="C3" i="573"/>
  <c r="C3" i="569"/>
  <c r="R3" i="569" s="1"/>
  <c r="C4" i="570"/>
  <c r="U4" i="570" s="1"/>
  <c r="C3" i="568"/>
  <c r="R3" i="568" s="1"/>
  <c r="D3" i="508"/>
  <c r="D4" i="658"/>
  <c r="D4" i="656"/>
  <c r="D3" i="632"/>
  <c r="D3" i="513"/>
  <c r="D3" i="518"/>
  <c r="D4" i="65"/>
  <c r="D3" i="63"/>
  <c r="D3" i="521"/>
  <c r="D4" i="64"/>
  <c r="D3" i="66"/>
  <c r="D4" i="664"/>
  <c r="D4" i="657"/>
  <c r="D4" i="663"/>
  <c r="D4" i="522"/>
  <c r="H3" i="578"/>
  <c r="W3" i="578" s="1"/>
  <c r="H3" i="575"/>
  <c r="W3" i="575" s="1"/>
  <c r="H3" i="579"/>
  <c r="Z4" i="579" s="1"/>
  <c r="H3" i="576"/>
  <c r="W3" i="576" s="1"/>
  <c r="H4" i="570"/>
  <c r="Z4" i="570" s="1"/>
  <c r="H4" i="661"/>
  <c r="Z4" i="661" s="1"/>
  <c r="H4" i="660"/>
  <c r="Z4" i="660" s="1"/>
  <c r="H3" i="573"/>
  <c r="H4" i="571"/>
  <c r="Z4" i="571" s="1"/>
  <c r="H3" i="635"/>
  <c r="W3" i="635" s="1"/>
  <c r="H4" i="662"/>
  <c r="Z4" i="662" s="1"/>
  <c r="H3" i="568"/>
  <c r="W3" i="568" s="1"/>
  <c r="H3" i="569"/>
  <c r="W3" i="569" s="1"/>
  <c r="J3" i="521"/>
  <c r="J4" i="657"/>
  <c r="J4" i="664"/>
  <c r="J4" i="65"/>
  <c r="J3" i="508"/>
  <c r="J3" i="513"/>
  <c r="J4" i="658"/>
  <c r="J3" i="66"/>
  <c r="J4" i="663"/>
  <c r="J4" i="522"/>
  <c r="J4" i="64"/>
  <c r="J3" i="632"/>
  <c r="J3" i="63"/>
  <c r="J4" i="656"/>
  <c r="J3" i="518"/>
  <c r="I3" i="513"/>
  <c r="I4" i="64"/>
  <c r="I3" i="508"/>
  <c r="I4" i="658"/>
  <c r="I4" i="656"/>
  <c r="I3" i="518"/>
  <c r="I4" i="65"/>
  <c r="I3" i="521"/>
  <c r="I3" i="66"/>
  <c r="I4" i="663"/>
  <c r="I4" i="522"/>
  <c r="I4" i="664"/>
  <c r="I3" i="632"/>
  <c r="I4" i="657"/>
  <c r="I3" i="63"/>
  <c r="C4" i="522"/>
  <c r="Y4" i="522" s="1"/>
  <c r="C3" i="518"/>
  <c r="V3" i="518" s="1"/>
  <c r="C3" i="66"/>
  <c r="V3" i="66" s="1"/>
  <c r="C3" i="508"/>
  <c r="V3" i="508" s="1"/>
  <c r="C3" i="513"/>
  <c r="V3" i="513" s="1"/>
  <c r="C4" i="658"/>
  <c r="Y4" i="658" s="1"/>
  <c r="C4" i="657"/>
  <c r="Y4" i="657" s="1"/>
  <c r="C4" i="656"/>
  <c r="Y4" i="656" s="1"/>
  <c r="C4" i="65"/>
  <c r="Y4" i="65" s="1"/>
  <c r="C3" i="63"/>
  <c r="C3" i="521"/>
  <c r="V3" i="521" s="1"/>
  <c r="C4" i="64"/>
  <c r="Y4" i="64" s="1"/>
  <c r="C4" i="664"/>
  <c r="C3" i="632"/>
  <c r="V3" i="632" s="1"/>
  <c r="C4" i="663"/>
  <c r="Y4" i="663" s="1"/>
  <c r="K4" i="522"/>
  <c r="AG4" i="522" s="1"/>
  <c r="K3" i="518"/>
  <c r="AD3" i="518" s="1"/>
  <c r="K3" i="66"/>
  <c r="AD3" i="66" s="1"/>
  <c r="M4" i="522"/>
  <c r="AI4" i="522" s="1"/>
  <c r="K3" i="521"/>
  <c r="AD3" i="521" s="1"/>
  <c r="K4" i="64"/>
  <c r="K4" i="664"/>
  <c r="K3" i="632"/>
  <c r="AD3" i="632" s="1"/>
  <c r="K3" i="63"/>
  <c r="AD3" i="63" s="1"/>
  <c r="K4" i="663"/>
  <c r="K4" i="65"/>
  <c r="K3" i="513"/>
  <c r="AD3" i="513" s="1"/>
  <c r="K4" i="658"/>
  <c r="K4" i="657"/>
  <c r="K4" i="656"/>
  <c r="K3" i="508"/>
  <c r="AD3" i="508" s="1"/>
  <c r="E3" i="578"/>
  <c r="T3" i="578" s="1"/>
  <c r="E4" i="662"/>
  <c r="W4" i="662" s="1"/>
  <c r="E3" i="579"/>
  <c r="W4" i="579" s="1"/>
  <c r="E3" i="576"/>
  <c r="T3" i="576" s="1"/>
  <c r="E4" i="661"/>
  <c r="W4" i="661" s="1"/>
  <c r="E3" i="573"/>
  <c r="E3" i="575"/>
  <c r="T3" i="575" s="1"/>
  <c r="E4" i="570"/>
  <c r="W4" i="570" s="1"/>
  <c r="E4" i="660"/>
  <c r="W4" i="660" s="1"/>
  <c r="E3" i="568"/>
  <c r="T3" i="568" s="1"/>
  <c r="E4" i="571"/>
  <c r="W4" i="571" s="1"/>
  <c r="E3" i="569"/>
  <c r="T3" i="569" s="1"/>
  <c r="E3" i="635"/>
  <c r="T3" i="635" s="1"/>
  <c r="D3" i="578"/>
  <c r="S3" i="578" s="1"/>
  <c r="D3" i="575"/>
  <c r="S3" i="575" s="1"/>
  <c r="D3" i="576"/>
  <c r="S3" i="576" s="1"/>
  <c r="D3" i="579"/>
  <c r="V4" i="579" s="1"/>
  <c r="D4" i="570"/>
  <c r="V4" i="570" s="1"/>
  <c r="D4" i="661"/>
  <c r="V4" i="661" s="1"/>
  <c r="D4" i="662"/>
  <c r="V4" i="662" s="1"/>
  <c r="D3" i="635"/>
  <c r="S3" i="635" s="1"/>
  <c r="D4" i="660"/>
  <c r="V4" i="660" s="1"/>
  <c r="D4" i="571"/>
  <c r="V4" i="571" s="1"/>
  <c r="D3" i="569"/>
  <c r="S3" i="569" s="1"/>
  <c r="D3" i="568"/>
  <c r="S3" i="568" s="1"/>
  <c r="D3" i="573"/>
  <c r="E3" i="513"/>
  <c r="E4" i="64"/>
  <c r="E3" i="508"/>
  <c r="E4" i="658"/>
  <c r="E3" i="521"/>
  <c r="E3" i="66"/>
  <c r="E4" i="522"/>
  <c r="E4" i="664"/>
  <c r="E4" i="663"/>
  <c r="E4" i="657"/>
  <c r="E3" i="632"/>
  <c r="E4" i="656"/>
  <c r="E3" i="518"/>
  <c r="E3" i="63"/>
  <c r="E4" i="65"/>
  <c r="F3" i="579"/>
  <c r="X4" i="579" s="1"/>
  <c r="F4" i="661"/>
  <c r="X4" i="661" s="1"/>
  <c r="F3" i="578"/>
  <c r="U3" i="578" s="1"/>
  <c r="F3" i="576"/>
  <c r="U3" i="576" s="1"/>
  <c r="F3" i="575"/>
  <c r="U3" i="575" s="1"/>
  <c r="F4" i="662"/>
  <c r="X4" i="662" s="1"/>
  <c r="F4" i="660"/>
  <c r="X4" i="660" s="1"/>
  <c r="F3" i="568"/>
  <c r="U3" i="568" s="1"/>
  <c r="F4" i="571"/>
  <c r="X4" i="571" s="1"/>
  <c r="F3" i="569"/>
  <c r="U3" i="569" s="1"/>
  <c r="F3" i="635"/>
  <c r="U3" i="635" s="1"/>
  <c r="F3" i="573"/>
  <c r="F4" i="570"/>
  <c r="X4" i="570" s="1"/>
  <c r="H3" i="508"/>
  <c r="H4" i="658"/>
  <c r="H4" i="656"/>
  <c r="H3" i="632"/>
  <c r="H4" i="522"/>
  <c r="H3" i="513"/>
  <c r="H4" i="657"/>
  <c r="H3" i="63"/>
  <c r="H3" i="518"/>
  <c r="H4" i="65"/>
  <c r="H3" i="66"/>
  <c r="H4" i="663"/>
  <c r="H4" i="64"/>
  <c r="H3" i="521"/>
  <c r="H4" i="664"/>
  <c r="L3" i="508"/>
  <c r="AE3" i="508" s="1"/>
  <c r="L4" i="658"/>
  <c r="L4" i="656"/>
  <c r="L3" i="632"/>
  <c r="AE3" i="632" s="1"/>
  <c r="L3" i="521"/>
  <c r="AE3" i="521" s="1"/>
  <c r="L4" i="522"/>
  <c r="L4" i="664"/>
  <c r="L3" i="63"/>
  <c r="AE3" i="63" s="1"/>
  <c r="L3" i="513"/>
  <c r="AE3" i="513" s="1"/>
  <c r="L4" i="657"/>
  <c r="L4" i="65"/>
  <c r="L4" i="64"/>
  <c r="L3" i="518"/>
  <c r="AE3" i="518" s="1"/>
  <c r="L3" i="66"/>
  <c r="AE3" i="66" s="1"/>
  <c r="G3" i="576"/>
  <c r="V3" i="576" s="1"/>
  <c r="G3" i="579"/>
  <c r="Y4" i="579" s="1"/>
  <c r="G3" i="575"/>
  <c r="V3" i="575" s="1"/>
  <c r="G4" i="662"/>
  <c r="Y4" i="662" s="1"/>
  <c r="G4" i="660"/>
  <c r="Y4" i="660" s="1"/>
  <c r="G3" i="635"/>
  <c r="V3" i="635" s="1"/>
  <c r="G4" i="571"/>
  <c r="Y4" i="571" s="1"/>
  <c r="G3" i="578"/>
  <c r="V3" i="578" s="1"/>
  <c r="G3" i="569"/>
  <c r="V3" i="569" s="1"/>
  <c r="G4" i="661"/>
  <c r="Y4" i="661" s="1"/>
  <c r="G3" i="573"/>
  <c r="G4" i="570"/>
  <c r="Y4" i="570" s="1"/>
  <c r="G3" i="568"/>
  <c r="V3" i="568" s="1"/>
  <c r="F3" i="521"/>
  <c r="F4" i="657"/>
  <c r="F4" i="664"/>
  <c r="F4" i="65"/>
  <c r="F4" i="522"/>
  <c r="F4" i="64"/>
  <c r="F4" i="663"/>
  <c r="F3" i="632"/>
  <c r="F3" i="508"/>
  <c r="F4" i="656"/>
  <c r="F3" i="518"/>
  <c r="F3" i="63"/>
  <c r="F3" i="66"/>
  <c r="F3" i="513"/>
  <c r="F4" i="658"/>
  <c r="I4" i="662"/>
  <c r="AA4" i="662" s="1"/>
  <c r="I3" i="578"/>
  <c r="X3" i="578" s="1"/>
  <c r="I3" i="579"/>
  <c r="AA4" i="579" s="1"/>
  <c r="I3" i="576"/>
  <c r="X3" i="576" s="1"/>
  <c r="I3" i="575"/>
  <c r="X3" i="575" s="1"/>
  <c r="I3" i="573"/>
  <c r="I4" i="661"/>
  <c r="AA4" i="661" s="1"/>
  <c r="I3" i="635"/>
  <c r="X3" i="635" s="1"/>
  <c r="I4" i="570"/>
  <c r="AA4" i="570" s="1"/>
  <c r="I3" i="568"/>
  <c r="X3" i="568" s="1"/>
  <c r="I3" i="569"/>
  <c r="X3" i="569" s="1"/>
  <c r="I4" i="571"/>
  <c r="AA4" i="571" s="1"/>
  <c r="I4" i="660"/>
  <c r="AA4" i="660" s="1"/>
  <c r="K3" i="576"/>
  <c r="Z3" i="576" s="1"/>
  <c r="K3" i="578"/>
  <c r="Z3" i="578" s="1"/>
  <c r="K3" i="575"/>
  <c r="Z3" i="575" s="1"/>
  <c r="K4" i="661"/>
  <c r="K4" i="660"/>
  <c r="K3" i="635"/>
  <c r="Z3" i="635" s="1"/>
  <c r="K4" i="571"/>
  <c r="K3" i="579"/>
  <c r="K4" i="662"/>
  <c r="K3" i="569"/>
  <c r="Z3" i="569" s="1"/>
  <c r="K3" i="573"/>
  <c r="K4" i="570"/>
  <c r="K3" i="568"/>
  <c r="Z3" i="568" s="1"/>
  <c r="L3" i="578"/>
  <c r="AA3" i="578" s="1"/>
  <c r="L3" i="575"/>
  <c r="AA3" i="575" s="1"/>
  <c r="L3" i="579"/>
  <c r="L3" i="576"/>
  <c r="AA3" i="576" s="1"/>
  <c r="L4" i="662"/>
  <c r="L4" i="570"/>
  <c r="L4" i="661"/>
  <c r="L3" i="573"/>
  <c r="L4" i="571"/>
  <c r="L4" i="660"/>
  <c r="L3" i="635"/>
  <c r="AA3" i="635" s="1"/>
  <c r="L3" i="568"/>
  <c r="AA3" i="568" s="1"/>
  <c r="L3" i="569"/>
  <c r="AA3" i="569" s="1"/>
  <c r="Y4" i="664" l="1"/>
  <c r="AD4" i="579"/>
  <c r="N4" i="579"/>
  <c r="G57" i="518"/>
  <c r="Y57" i="518" s="1"/>
  <c r="AA3" i="518"/>
  <c r="D57" i="518"/>
  <c r="V57" i="518" s="1"/>
  <c r="X3" i="518"/>
  <c r="D51" i="632"/>
  <c r="V51" i="632" s="1"/>
  <c r="X3" i="632"/>
  <c r="H57" i="664"/>
  <c r="AC57" i="664" s="1"/>
  <c r="AE4" i="664"/>
  <c r="H53" i="508"/>
  <c r="Z53" i="508" s="1"/>
  <c r="AB3" i="508"/>
  <c r="AF4" i="663"/>
  <c r="I58" i="663"/>
  <c r="AD58" i="663" s="1"/>
  <c r="C52" i="521"/>
  <c r="U52" i="521" s="1"/>
  <c r="W3" i="521"/>
  <c r="C53" i="508"/>
  <c r="U53" i="508" s="1"/>
  <c r="W3" i="508"/>
  <c r="F57" i="65"/>
  <c r="AA57" i="65" s="1"/>
  <c r="AC4" i="65"/>
  <c r="E56" i="63"/>
  <c r="W56" i="63" s="1"/>
  <c r="Y3" i="63"/>
  <c r="G56" i="63"/>
  <c r="Y56" i="63" s="1"/>
  <c r="AA3" i="63"/>
  <c r="AA4" i="656"/>
  <c r="D57" i="656"/>
  <c r="Y57" i="656" s="1"/>
  <c r="D57" i="657"/>
  <c r="Y57" i="657" s="1"/>
  <c r="AA4" i="657"/>
  <c r="AA4" i="64"/>
  <c r="D57" i="64"/>
  <c r="Y57" i="64" s="1"/>
  <c r="M4" i="657"/>
  <c r="AI4" i="657" s="1"/>
  <c r="AG4" i="657"/>
  <c r="AG4" i="65"/>
  <c r="M4" i="65"/>
  <c r="AI4" i="65" s="1"/>
  <c r="AG4" i="64"/>
  <c r="M4" i="64"/>
  <c r="AI4" i="64" s="1"/>
  <c r="AE4" i="522"/>
  <c r="H54" i="522"/>
  <c r="AD54" i="522" s="1"/>
  <c r="H58" i="663"/>
  <c r="AC58" i="663" s="1"/>
  <c r="AE4" i="663"/>
  <c r="H57" i="518"/>
  <c r="Z57" i="518" s="1"/>
  <c r="AB3" i="518"/>
  <c r="H57" i="64"/>
  <c r="AC57" i="64" s="1"/>
  <c r="AE4" i="64"/>
  <c r="AC3" i="66"/>
  <c r="I56" i="66"/>
  <c r="AA56" i="66" s="1"/>
  <c r="AF4" i="658"/>
  <c r="I57" i="658"/>
  <c r="AD57" i="658" s="1"/>
  <c r="I57" i="664"/>
  <c r="AD57" i="664" s="1"/>
  <c r="AF4" i="664"/>
  <c r="Z4" i="522"/>
  <c r="C54" i="522"/>
  <c r="Y54" i="522" s="1"/>
  <c r="Z4" i="663"/>
  <c r="C58" i="663"/>
  <c r="X58" i="663" s="1"/>
  <c r="Z4" i="657"/>
  <c r="C57" i="657"/>
  <c r="X57" i="657" s="1"/>
  <c r="C56" i="66"/>
  <c r="U56" i="66" s="1"/>
  <c r="W3" i="66"/>
  <c r="C57" i="518"/>
  <c r="U57" i="518" s="1"/>
  <c r="W3" i="518"/>
  <c r="W3" i="632"/>
  <c r="C51" i="632"/>
  <c r="U51" i="632" s="1"/>
  <c r="F57" i="656"/>
  <c r="AA57" i="656" s="1"/>
  <c r="AC4" i="656"/>
  <c r="Z3" i="508"/>
  <c r="F53" i="508"/>
  <c r="X53" i="508" s="1"/>
  <c r="F57" i="664"/>
  <c r="AA57" i="664" s="1"/>
  <c r="AC4" i="664"/>
  <c r="AC4" i="522"/>
  <c r="F54" i="522"/>
  <c r="AB54" i="522" s="1"/>
  <c r="N4" i="570"/>
  <c r="AF4" i="570" s="1"/>
  <c r="AD4" i="570"/>
  <c r="AB4" i="658"/>
  <c r="E57" i="658"/>
  <c r="Z57" i="658" s="1"/>
  <c r="E57" i="657"/>
  <c r="Z57" i="657" s="1"/>
  <c r="AB4" i="657"/>
  <c r="AA4" i="522"/>
  <c r="D54" i="522"/>
  <c r="Z54" i="522" s="1"/>
  <c r="AB3" i="521"/>
  <c r="H52" i="521"/>
  <c r="Z52" i="521" s="1"/>
  <c r="I57" i="518"/>
  <c r="AA57" i="518" s="1"/>
  <c r="AC3" i="518"/>
  <c r="Z4" i="65"/>
  <c r="C57" i="65"/>
  <c r="X57" i="65" s="1"/>
  <c r="Z3" i="632"/>
  <c r="F51" i="632"/>
  <c r="X51" i="632" s="1"/>
  <c r="AC4" i="660"/>
  <c r="M4" i="660"/>
  <c r="AE4" i="660" s="1"/>
  <c r="E58" i="663"/>
  <c r="Z58" i="663" s="1"/>
  <c r="AB4" i="663"/>
  <c r="AH4" i="64"/>
  <c r="N4" i="64"/>
  <c r="AJ4" i="64" s="1"/>
  <c r="M4" i="661"/>
  <c r="AE4" i="661" s="1"/>
  <c r="AC4" i="661"/>
  <c r="E57" i="64"/>
  <c r="Z57" i="64" s="1"/>
  <c r="AB4" i="64"/>
  <c r="AD4" i="657"/>
  <c r="G57" i="657"/>
  <c r="AB57" i="657" s="1"/>
  <c r="AA3" i="508"/>
  <c r="G53" i="508"/>
  <c r="Y53" i="508" s="1"/>
  <c r="D58" i="663"/>
  <c r="Y58" i="663" s="1"/>
  <c r="AA4" i="663"/>
  <c r="D56" i="66"/>
  <c r="V56" i="66" s="1"/>
  <c r="X3" i="66"/>
  <c r="AH4" i="663"/>
  <c r="AG4" i="658"/>
  <c r="M4" i="658"/>
  <c r="AI4" i="658" s="1"/>
  <c r="M4" i="664"/>
  <c r="AI4" i="664" s="1"/>
  <c r="AG4" i="664"/>
  <c r="V3" i="63"/>
  <c r="H56" i="63"/>
  <c r="Z56" i="63" s="1"/>
  <c r="AB3" i="63"/>
  <c r="H56" i="66"/>
  <c r="Z56" i="66" s="1"/>
  <c r="AB3" i="66"/>
  <c r="H57" i="656"/>
  <c r="AC57" i="656" s="1"/>
  <c r="AE4" i="656"/>
  <c r="I56" i="63"/>
  <c r="AA56" i="63" s="1"/>
  <c r="AC3" i="63"/>
  <c r="I57" i="64"/>
  <c r="AD57" i="64" s="1"/>
  <c r="AF4" i="64"/>
  <c r="I52" i="513"/>
  <c r="AA52" i="513" s="1"/>
  <c r="AC3" i="513"/>
  <c r="I57" i="657"/>
  <c r="AD57" i="657" s="1"/>
  <c r="AF4" i="657"/>
  <c r="C57" i="64"/>
  <c r="X57" i="64" s="1"/>
  <c r="Z4" i="64"/>
  <c r="C57" i="656"/>
  <c r="X57" i="656" s="1"/>
  <c r="Z4" i="656"/>
  <c r="AC4" i="657"/>
  <c r="F57" i="657"/>
  <c r="AA57" i="657" s="1"/>
  <c r="Z3" i="66"/>
  <c r="F56" i="66"/>
  <c r="X56" i="66" s="1"/>
  <c r="AD4" i="571"/>
  <c r="N4" i="571"/>
  <c r="AF4" i="571" s="1"/>
  <c r="AC4" i="570"/>
  <c r="M4" i="570"/>
  <c r="AE4" i="570" s="1"/>
  <c r="AB4" i="656"/>
  <c r="E57" i="656"/>
  <c r="Z57" i="656" s="1"/>
  <c r="AH4" i="657"/>
  <c r="N4" i="657"/>
  <c r="AJ4" i="657" s="1"/>
  <c r="N4" i="658"/>
  <c r="AJ4" i="658" s="1"/>
  <c r="AH4" i="658"/>
  <c r="AA3" i="521"/>
  <c r="G52" i="521"/>
  <c r="Y52" i="521" s="1"/>
  <c r="AD4" i="663"/>
  <c r="G58" i="663"/>
  <c r="AB58" i="663" s="1"/>
  <c r="G57" i="656"/>
  <c r="AB57" i="656" s="1"/>
  <c r="AD4" i="656"/>
  <c r="X3" i="521"/>
  <c r="D52" i="521"/>
  <c r="V52" i="521" s="1"/>
  <c r="D53" i="508"/>
  <c r="V53" i="508" s="1"/>
  <c r="X3" i="508"/>
  <c r="M4" i="656"/>
  <c r="AI4" i="656" s="1"/>
  <c r="AG4" i="656"/>
  <c r="H57" i="65"/>
  <c r="AC57" i="65" s="1"/>
  <c r="AE4" i="65"/>
  <c r="I57" i="65"/>
  <c r="AD57" i="65" s="1"/>
  <c r="AF4" i="65"/>
  <c r="F56" i="63"/>
  <c r="X56" i="63" s="1"/>
  <c r="Z3" i="63"/>
  <c r="F52" i="513"/>
  <c r="X52" i="513" s="1"/>
  <c r="Z3" i="513"/>
  <c r="AD4" i="662"/>
  <c r="N4" i="662"/>
  <c r="AF4" i="662" s="1"/>
  <c r="M4" i="662"/>
  <c r="AE4" i="662" s="1"/>
  <c r="AC4" i="662"/>
  <c r="Y3" i="66"/>
  <c r="E56" i="66"/>
  <c r="W56" i="66" s="1"/>
  <c r="E53" i="508"/>
  <c r="W53" i="508" s="1"/>
  <c r="Y3" i="508"/>
  <c r="E52" i="521"/>
  <c r="W52" i="521" s="1"/>
  <c r="Y3" i="521"/>
  <c r="AH4" i="522"/>
  <c r="N4" i="522"/>
  <c r="AJ4" i="522" s="1"/>
  <c r="AD4" i="664"/>
  <c r="G57" i="664"/>
  <c r="AB57" i="664" s="1"/>
  <c r="G56" i="66"/>
  <c r="Y56" i="66" s="1"/>
  <c r="AA3" i="66"/>
  <c r="G54" i="522"/>
  <c r="AC54" i="522" s="1"/>
  <c r="AD4" i="522"/>
  <c r="G57" i="658"/>
  <c r="AB57" i="658" s="1"/>
  <c r="AD4" i="658"/>
  <c r="N4" i="660"/>
  <c r="AF4" i="660" s="1"/>
  <c r="AD4" i="660"/>
  <c r="AC4" i="579"/>
  <c r="M4" i="579"/>
  <c r="E57" i="518"/>
  <c r="W57" i="518" s="1"/>
  <c r="Y3" i="518"/>
  <c r="E51" i="632"/>
  <c r="W51" i="632" s="1"/>
  <c r="Y3" i="632"/>
  <c r="E57" i="65"/>
  <c r="Z57" i="65" s="1"/>
  <c r="AB4" i="65"/>
  <c r="AH4" i="65"/>
  <c r="N4" i="65"/>
  <c r="AJ4" i="65" s="1"/>
  <c r="D57" i="65"/>
  <c r="Y57" i="65" s="1"/>
  <c r="AA4" i="65"/>
  <c r="N4" i="661"/>
  <c r="AF4" i="661" s="1"/>
  <c r="AD4" i="661"/>
  <c r="M4" i="571"/>
  <c r="AE4" i="571" s="1"/>
  <c r="AC4" i="571"/>
  <c r="Y3" i="513"/>
  <c r="E52" i="513"/>
  <c r="W52" i="513" s="1"/>
  <c r="E54" i="522"/>
  <c r="AA54" i="522" s="1"/>
  <c r="AB4" i="522"/>
  <c r="E57" i="664"/>
  <c r="Z57" i="664" s="1"/>
  <c r="AB4" i="664"/>
  <c r="AH4" i="664"/>
  <c r="N4" i="664"/>
  <c r="AJ4" i="664" s="1"/>
  <c r="N4" i="656"/>
  <c r="AJ4" i="656" s="1"/>
  <c r="AH4" i="656"/>
  <c r="AD4" i="64"/>
  <c r="G57" i="64"/>
  <c r="AB57" i="64" s="1"/>
  <c r="AD4" i="65"/>
  <c r="G57" i="65"/>
  <c r="AB57" i="65" s="1"/>
  <c r="G52" i="513"/>
  <c r="Y52" i="513" s="1"/>
  <c r="AA3" i="513"/>
  <c r="AA3" i="632"/>
  <c r="G51" i="632"/>
  <c r="Y51" i="632" s="1"/>
  <c r="D56" i="63"/>
  <c r="V56" i="63" s="1"/>
  <c r="X3" i="63"/>
  <c r="D57" i="664"/>
  <c r="Y57" i="664" s="1"/>
  <c r="AA4" i="664"/>
  <c r="D57" i="658"/>
  <c r="Y57" i="658" s="1"/>
  <c r="AA4" i="658"/>
  <c r="D52" i="513"/>
  <c r="V52" i="513" s="1"/>
  <c r="X3" i="513"/>
  <c r="AI4" i="663"/>
  <c r="N4" i="663"/>
  <c r="AK4" i="663" s="1"/>
  <c r="H57" i="657"/>
  <c r="AC57" i="657" s="1"/>
  <c r="AE4" i="657"/>
  <c r="H51" i="632"/>
  <c r="Z51" i="632" s="1"/>
  <c r="AB3" i="632"/>
  <c r="H57" i="658"/>
  <c r="AC57" i="658" s="1"/>
  <c r="AE4" i="658"/>
  <c r="H52" i="513"/>
  <c r="Z52" i="513" s="1"/>
  <c r="AB3" i="513"/>
  <c r="AF4" i="656"/>
  <c r="I57" i="656"/>
  <c r="AD57" i="656" s="1"/>
  <c r="AC3" i="632"/>
  <c r="I51" i="632"/>
  <c r="AA51" i="632" s="1"/>
  <c r="I54" i="522"/>
  <c r="AE54" i="522" s="1"/>
  <c r="AF4" i="522"/>
  <c r="I53" i="508"/>
  <c r="AA53" i="508" s="1"/>
  <c r="AC3" i="508"/>
  <c r="I52" i="521"/>
  <c r="AA52" i="521" s="1"/>
  <c r="AC3" i="521"/>
  <c r="Z4" i="664"/>
  <c r="C57" i="664"/>
  <c r="X57" i="664" s="1"/>
  <c r="W3" i="63"/>
  <c r="C56" i="63"/>
  <c r="U56" i="63" s="1"/>
  <c r="C52" i="513"/>
  <c r="U52" i="513" s="1"/>
  <c r="W3" i="513"/>
  <c r="C57" i="658"/>
  <c r="X57" i="658" s="1"/>
  <c r="Z4" i="658"/>
  <c r="AC4" i="64"/>
  <c r="F57" i="64"/>
  <c r="AA57" i="64" s="1"/>
  <c r="AC4" i="663"/>
  <c r="F58" i="663"/>
  <c r="AA58" i="663" s="1"/>
  <c r="F57" i="658"/>
  <c r="AA57" i="658" s="1"/>
  <c r="AC4" i="658"/>
  <c r="F52" i="521"/>
  <c r="X52" i="521" s="1"/>
  <c r="Z3" i="521"/>
  <c r="Z3" i="518"/>
  <c r="F57" i="518"/>
  <c r="X57" i="518" s="1"/>
  <c r="M4" i="663" l="1"/>
  <c r="AJ4" i="66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Landström, Anders</author>
  </authors>
  <commentList>
    <comment ref="Y59" authorId="0" shapeId="0" xr:uid="{00000000-0006-0000-0A00-000001000000}">
      <text>
        <r>
          <rPr>
            <b/>
            <sz val="9"/>
            <color indexed="81"/>
            <rFont val="Tahoma"/>
            <family val="2"/>
          </rPr>
          <t>Rounding due to other restatements</t>
        </r>
      </text>
    </comment>
    <comment ref="Z59" authorId="0" shapeId="0" xr:uid="{00000000-0006-0000-0A00-000002000000}">
      <text>
        <r>
          <rPr>
            <b/>
            <sz val="9"/>
            <color indexed="81"/>
            <rFont val="Tahoma"/>
            <family val="2"/>
          </rPr>
          <t>Rounding due to other restatements</t>
        </r>
      </text>
    </comment>
    <comment ref="X60" authorId="0" shapeId="0" xr:uid="{00000000-0006-0000-0A00-000003000000}">
      <text>
        <r>
          <rPr>
            <b/>
            <sz val="9"/>
            <color indexed="81"/>
            <rFont val="Tahoma"/>
            <family val="2"/>
          </rPr>
          <t>Swapback restatement</t>
        </r>
      </text>
    </comment>
    <comment ref="X61" authorId="0" shapeId="0" xr:uid="{00000000-0006-0000-0A00-000004000000}">
      <text>
        <r>
          <rPr>
            <b/>
            <sz val="9"/>
            <color indexed="81"/>
            <rFont val="Tahoma"/>
            <family val="2"/>
          </rPr>
          <t>Restated FX allocations</t>
        </r>
      </text>
    </comment>
    <comment ref="Y61" authorId="0" shapeId="0" xr:uid="{00000000-0006-0000-0A00-000005000000}">
      <text>
        <r>
          <rPr>
            <b/>
            <sz val="9"/>
            <color indexed="81"/>
            <rFont val="Tahoma"/>
            <family val="2"/>
          </rPr>
          <t>Restated FX allocations</t>
        </r>
      </text>
    </comment>
    <comment ref="Z61" authorId="0" shapeId="0" xr:uid="{00000000-0006-0000-0A00-000006000000}">
      <text>
        <r>
          <rPr>
            <b/>
            <sz val="9"/>
            <color indexed="81"/>
            <rFont val="Tahoma"/>
            <family val="2"/>
          </rPr>
          <t>Restated FX allocations</t>
        </r>
      </text>
    </comment>
    <comment ref="AA61" authorId="0" shapeId="0" xr:uid="{00000000-0006-0000-0A00-000007000000}">
      <text>
        <r>
          <rPr>
            <b/>
            <sz val="9"/>
            <color indexed="81"/>
            <rFont val="Tahoma"/>
            <family val="2"/>
          </rPr>
          <t>Restated FX allocations</t>
        </r>
      </text>
    </comment>
    <comment ref="AB61" authorId="0" shapeId="0" xr:uid="{00000000-0006-0000-0A00-000008000000}">
      <text>
        <r>
          <rPr>
            <b/>
            <sz val="9"/>
            <color indexed="81"/>
            <rFont val="Tahoma"/>
            <family val="2"/>
          </rPr>
          <t>Restated FX allocations</t>
        </r>
      </text>
    </comment>
    <comment ref="AC61" authorId="0" shapeId="0" xr:uid="{00000000-0006-0000-0A00-000009000000}">
      <text>
        <r>
          <rPr>
            <b/>
            <sz val="9"/>
            <color indexed="81"/>
            <rFont val="Tahoma"/>
            <family val="2"/>
          </rPr>
          <t>Restated FX allocations</t>
        </r>
      </text>
    </comment>
    <comment ref="AD61" authorId="0" shapeId="0" xr:uid="{00000000-0006-0000-0A00-00000A000000}">
      <text>
        <r>
          <rPr>
            <b/>
            <sz val="9"/>
            <color indexed="81"/>
            <rFont val="Tahoma"/>
            <family val="2"/>
          </rPr>
          <t>Restated FX allocations</t>
        </r>
      </text>
    </comment>
    <comment ref="Z62" authorId="0" shapeId="0" xr:uid="{00000000-0006-0000-0A00-00000B000000}">
      <text>
        <r>
          <rPr>
            <b/>
            <sz val="9"/>
            <color indexed="81"/>
            <rFont val="Tahoma"/>
            <family val="2"/>
          </rPr>
          <t>Restated Nets income</t>
        </r>
      </text>
    </comment>
    <comment ref="AA62" authorId="0" shapeId="0" xr:uid="{00000000-0006-0000-0A00-00000C000000}">
      <text>
        <r>
          <rPr>
            <b/>
            <sz val="9"/>
            <color indexed="81"/>
            <rFont val="Tahoma"/>
            <family val="2"/>
          </rPr>
          <t>Restated Nets income</t>
        </r>
      </text>
    </comment>
    <comment ref="AB62" authorId="0" shapeId="0" xr:uid="{00000000-0006-0000-0A00-00000D000000}">
      <text>
        <r>
          <rPr>
            <b/>
            <sz val="9"/>
            <color indexed="81"/>
            <rFont val="Tahoma"/>
            <family val="2"/>
          </rPr>
          <t>Restated Nets income</t>
        </r>
      </text>
    </comment>
    <comment ref="AC62" authorId="0" shapeId="0" xr:uid="{00000000-0006-0000-0A00-00000E000000}">
      <text>
        <r>
          <rPr>
            <b/>
            <sz val="9"/>
            <color indexed="81"/>
            <rFont val="Tahoma"/>
            <family val="2"/>
          </rPr>
          <t>Restated Nets income</t>
        </r>
      </text>
    </comment>
    <comment ref="AD62" authorId="0" shapeId="0" xr:uid="{00000000-0006-0000-0A00-00000F000000}">
      <text>
        <r>
          <rPr>
            <b/>
            <sz val="9"/>
            <color indexed="81"/>
            <rFont val="Tahoma"/>
            <family val="2"/>
          </rPr>
          <t>Restated Nets income</t>
        </r>
      </text>
    </comment>
    <comment ref="X82" authorId="0" shapeId="0" xr:uid="{00000000-0006-0000-0A00-000010000000}">
      <text>
        <r>
          <rPr>
            <b/>
            <sz val="9"/>
            <color indexed="81"/>
            <rFont val="Tahoma"/>
            <family val="2"/>
          </rPr>
          <t>Changed segmentation in Banking Norway</t>
        </r>
      </text>
    </comment>
    <comment ref="Y82" authorId="0" shapeId="0" xr:uid="{00000000-0006-0000-0A00-000011000000}">
      <text>
        <r>
          <rPr>
            <b/>
            <sz val="9"/>
            <color indexed="81"/>
            <rFont val="Tahoma"/>
            <family val="2"/>
          </rPr>
          <t>Changed segmentation in Banking Norway</t>
        </r>
      </text>
    </comment>
    <comment ref="Z82" authorId="0" shapeId="0" xr:uid="{00000000-0006-0000-0A00-000012000000}">
      <text>
        <r>
          <rPr>
            <b/>
            <sz val="9"/>
            <color indexed="81"/>
            <rFont val="Tahoma"/>
            <family val="2"/>
          </rPr>
          <t>Changed segmentation in Banking Norway</t>
        </r>
      </text>
    </comment>
    <comment ref="AA82" authorId="0" shapeId="0" xr:uid="{00000000-0006-0000-0A00-000013000000}">
      <text>
        <r>
          <rPr>
            <b/>
            <sz val="9"/>
            <color indexed="81"/>
            <rFont val="Tahoma"/>
            <family val="2"/>
          </rPr>
          <t>Changed segmentation in Banking Norway</t>
        </r>
      </text>
    </comment>
    <comment ref="AB82" authorId="0" shapeId="0" xr:uid="{00000000-0006-0000-0A00-000014000000}">
      <text>
        <r>
          <rPr>
            <b/>
            <sz val="9"/>
            <color indexed="81"/>
            <rFont val="Tahoma"/>
            <family val="2"/>
          </rPr>
          <t>Changed segmentation in Banking Norway</t>
        </r>
      </text>
    </comment>
    <comment ref="AC82" authorId="0" shapeId="0" xr:uid="{00000000-0006-0000-0A00-000015000000}">
      <text>
        <r>
          <rPr>
            <b/>
            <sz val="9"/>
            <color indexed="81"/>
            <rFont val="Tahoma"/>
            <family val="2"/>
          </rPr>
          <t>Changed segmentation in Banking Norway</t>
        </r>
      </text>
    </comment>
    <comment ref="AD82" authorId="0" shapeId="0" xr:uid="{00000000-0006-0000-0A00-000016000000}">
      <text>
        <r>
          <rPr>
            <b/>
            <sz val="9"/>
            <color indexed="81"/>
            <rFont val="Tahoma"/>
            <family val="2"/>
          </rPr>
          <t>Changed segmentation in Banking Norway</t>
        </r>
      </text>
    </comment>
    <comment ref="X83" authorId="0" shapeId="0" xr:uid="{00000000-0006-0000-0A00-000017000000}">
      <text>
        <r>
          <rPr>
            <b/>
            <sz val="9"/>
            <color indexed="81"/>
            <rFont val="Tahoma"/>
            <family val="2"/>
          </rPr>
          <t>Changed segmentation in Banking Norway</t>
        </r>
      </text>
    </comment>
    <comment ref="Y83" authorId="0" shapeId="0" xr:uid="{00000000-0006-0000-0A00-000018000000}">
      <text>
        <r>
          <rPr>
            <b/>
            <sz val="9"/>
            <color indexed="81"/>
            <rFont val="Tahoma"/>
            <family val="2"/>
          </rPr>
          <t>Changed segmentation in Banking Norway</t>
        </r>
      </text>
    </comment>
    <comment ref="Z83" authorId="0" shapeId="0" xr:uid="{00000000-0006-0000-0A00-000019000000}">
      <text>
        <r>
          <rPr>
            <b/>
            <sz val="9"/>
            <color indexed="81"/>
            <rFont val="Tahoma"/>
            <family val="2"/>
          </rPr>
          <t>Changed segmentation in Banking Norway</t>
        </r>
      </text>
    </comment>
    <comment ref="AA83" authorId="0" shapeId="0" xr:uid="{00000000-0006-0000-0A00-00001A000000}">
      <text>
        <r>
          <rPr>
            <b/>
            <sz val="9"/>
            <color indexed="81"/>
            <rFont val="Tahoma"/>
            <family val="2"/>
          </rPr>
          <t>Changed segmentation in Banking Norway</t>
        </r>
      </text>
    </comment>
    <comment ref="AB83" authorId="0" shapeId="0" xr:uid="{00000000-0006-0000-0A00-00001B000000}">
      <text>
        <r>
          <rPr>
            <b/>
            <sz val="9"/>
            <color indexed="81"/>
            <rFont val="Tahoma"/>
            <family val="2"/>
          </rPr>
          <t>Changed segmentation in Banking Norway</t>
        </r>
      </text>
    </comment>
    <comment ref="AC83" authorId="0" shapeId="0" xr:uid="{00000000-0006-0000-0A00-00001C000000}">
      <text>
        <r>
          <rPr>
            <b/>
            <sz val="9"/>
            <color indexed="81"/>
            <rFont val="Tahoma"/>
            <family val="2"/>
          </rPr>
          <t>Changed segmentation in Banking Norway</t>
        </r>
      </text>
    </comment>
    <comment ref="AD83" authorId="0" shapeId="0" xr:uid="{00000000-0006-0000-0A00-00001D000000}">
      <text>
        <r>
          <rPr>
            <b/>
            <sz val="9"/>
            <color indexed="81"/>
            <rFont val="Tahoma"/>
            <family val="2"/>
          </rPr>
          <t>Changed segmentation in Banking Norway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Kempe, Caroline</author>
  </authors>
  <commentList>
    <comment ref="S74" authorId="0" shapeId="0" xr:uid="{00000000-0006-0000-0C00-000001000000}">
      <text>
        <r>
          <rPr>
            <b/>
            <sz val="9"/>
            <color indexed="81"/>
            <rFont val="Tahoma"/>
            <family val="2"/>
          </rPr>
          <t>Kempe, Caroline:</t>
        </r>
        <r>
          <rPr>
            <sz val="9"/>
            <color indexed="81"/>
            <rFont val="Tahoma"/>
            <family val="2"/>
          </rPr>
          <t xml:space="preserve">
FTE change due to corrected sourcing.</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Landström, Anders</author>
  </authors>
  <commentList>
    <comment ref="Y58" authorId="0" shapeId="0" xr:uid="{00000000-0006-0000-1200-000001000000}">
      <text>
        <r>
          <rPr>
            <b/>
            <sz val="9"/>
            <color indexed="81"/>
            <rFont val="Tahoma"/>
            <family val="2"/>
          </rPr>
          <t>Rounding due to other restatements</t>
        </r>
      </text>
    </comment>
    <comment ref="Z58" authorId="0" shapeId="0" xr:uid="{00000000-0006-0000-1200-000002000000}">
      <text>
        <r>
          <rPr>
            <b/>
            <sz val="9"/>
            <color indexed="81"/>
            <rFont val="Tahoma"/>
            <family val="2"/>
          </rPr>
          <t>Rounding due to other restatements</t>
        </r>
      </text>
    </comment>
    <comment ref="X59" authorId="0" shapeId="0" xr:uid="{00000000-0006-0000-1200-000003000000}">
      <text>
        <r>
          <rPr>
            <b/>
            <sz val="9"/>
            <color indexed="81"/>
            <rFont val="Tahoma"/>
            <family val="2"/>
          </rPr>
          <t>Swapback restatement</t>
        </r>
      </text>
    </comment>
    <comment ref="X60" authorId="0" shapeId="0" xr:uid="{00000000-0006-0000-1200-000004000000}">
      <text>
        <r>
          <rPr>
            <b/>
            <sz val="9"/>
            <color indexed="81"/>
            <rFont val="Tahoma"/>
            <family val="2"/>
          </rPr>
          <t>Restated FX allocations</t>
        </r>
      </text>
    </comment>
    <comment ref="Y60" authorId="0" shapeId="0" xr:uid="{00000000-0006-0000-1200-000005000000}">
      <text>
        <r>
          <rPr>
            <b/>
            <sz val="9"/>
            <color indexed="81"/>
            <rFont val="Tahoma"/>
            <family val="2"/>
          </rPr>
          <t>Restated FX allocations</t>
        </r>
      </text>
    </comment>
    <comment ref="Z60" authorId="0" shapeId="0" xr:uid="{00000000-0006-0000-1200-000006000000}">
      <text>
        <r>
          <rPr>
            <b/>
            <sz val="9"/>
            <color indexed="81"/>
            <rFont val="Tahoma"/>
            <family val="2"/>
          </rPr>
          <t>Restated FX allocations</t>
        </r>
      </text>
    </comment>
    <comment ref="AA60" authorId="0" shapeId="0" xr:uid="{00000000-0006-0000-1200-000007000000}">
      <text>
        <r>
          <rPr>
            <b/>
            <sz val="9"/>
            <color indexed="81"/>
            <rFont val="Tahoma"/>
            <family val="2"/>
          </rPr>
          <t>Restated FX allocations</t>
        </r>
      </text>
    </comment>
    <comment ref="AB60" authorId="0" shapeId="0" xr:uid="{00000000-0006-0000-1200-000008000000}">
      <text>
        <r>
          <rPr>
            <b/>
            <sz val="9"/>
            <color indexed="81"/>
            <rFont val="Tahoma"/>
            <family val="2"/>
          </rPr>
          <t>Restated FX allocations</t>
        </r>
      </text>
    </comment>
    <comment ref="AC60" authorId="0" shapeId="0" xr:uid="{00000000-0006-0000-1200-000009000000}">
      <text>
        <r>
          <rPr>
            <b/>
            <sz val="9"/>
            <color indexed="81"/>
            <rFont val="Tahoma"/>
            <family val="2"/>
          </rPr>
          <t>Restated FX allocations</t>
        </r>
      </text>
    </comment>
    <comment ref="AD60" authorId="0" shapeId="0" xr:uid="{00000000-0006-0000-1200-00000A000000}">
      <text>
        <r>
          <rPr>
            <b/>
            <sz val="9"/>
            <color indexed="81"/>
            <rFont val="Tahoma"/>
            <family val="2"/>
          </rPr>
          <t>Restated FX allocations</t>
        </r>
      </text>
    </comment>
    <comment ref="Z61" authorId="0" shapeId="0" xr:uid="{00000000-0006-0000-1200-00000B000000}">
      <text>
        <r>
          <rPr>
            <b/>
            <sz val="9"/>
            <color indexed="81"/>
            <rFont val="Tahoma"/>
            <family val="2"/>
          </rPr>
          <t>Restated Nets income</t>
        </r>
      </text>
    </comment>
    <comment ref="AA61" authorId="0" shapeId="0" xr:uid="{00000000-0006-0000-1200-00000C000000}">
      <text>
        <r>
          <rPr>
            <b/>
            <sz val="9"/>
            <color indexed="81"/>
            <rFont val="Tahoma"/>
            <family val="2"/>
          </rPr>
          <t>Restated Nets income</t>
        </r>
      </text>
    </comment>
    <comment ref="AB61" authorId="0" shapeId="0" xr:uid="{00000000-0006-0000-1200-00000D000000}">
      <text>
        <r>
          <rPr>
            <b/>
            <sz val="9"/>
            <color indexed="81"/>
            <rFont val="Tahoma"/>
            <family val="2"/>
          </rPr>
          <t>Restated Nets income</t>
        </r>
      </text>
    </comment>
    <comment ref="AC61" authorId="0" shapeId="0" xr:uid="{00000000-0006-0000-1200-00000E000000}">
      <text>
        <r>
          <rPr>
            <b/>
            <sz val="9"/>
            <color indexed="81"/>
            <rFont val="Tahoma"/>
            <family val="2"/>
          </rPr>
          <t>Restated Nets income</t>
        </r>
      </text>
    </comment>
    <comment ref="AD61" authorId="0" shapeId="0" xr:uid="{00000000-0006-0000-1200-00000F000000}">
      <text>
        <r>
          <rPr>
            <b/>
            <sz val="9"/>
            <color indexed="81"/>
            <rFont val="Tahoma"/>
            <family val="2"/>
          </rPr>
          <t>Restated Nets income</t>
        </r>
      </text>
    </comment>
    <comment ref="X81" authorId="0" shapeId="0" xr:uid="{00000000-0006-0000-1200-000010000000}">
      <text>
        <r>
          <rPr>
            <b/>
            <sz val="9"/>
            <color indexed="81"/>
            <rFont val="Tahoma"/>
            <family val="2"/>
          </rPr>
          <t>Changed segmentation in Banking Norway</t>
        </r>
      </text>
    </comment>
    <comment ref="Y81" authorId="0" shapeId="0" xr:uid="{00000000-0006-0000-1200-000011000000}">
      <text>
        <r>
          <rPr>
            <b/>
            <sz val="9"/>
            <color indexed="81"/>
            <rFont val="Tahoma"/>
            <family val="2"/>
          </rPr>
          <t>Changed segmentation in Banking Norway</t>
        </r>
      </text>
    </comment>
    <comment ref="Z81" authorId="0" shapeId="0" xr:uid="{00000000-0006-0000-1200-000012000000}">
      <text>
        <r>
          <rPr>
            <b/>
            <sz val="9"/>
            <color indexed="81"/>
            <rFont val="Tahoma"/>
            <family val="2"/>
          </rPr>
          <t>Changed segmentation in Banking Norway</t>
        </r>
      </text>
    </comment>
    <comment ref="AA81" authorId="0" shapeId="0" xr:uid="{00000000-0006-0000-1200-000013000000}">
      <text>
        <r>
          <rPr>
            <b/>
            <sz val="9"/>
            <color indexed="81"/>
            <rFont val="Tahoma"/>
            <family val="2"/>
          </rPr>
          <t>Changed segmentation in Banking Norway</t>
        </r>
      </text>
    </comment>
    <comment ref="AB81" authorId="0" shapeId="0" xr:uid="{00000000-0006-0000-1200-000014000000}">
      <text>
        <r>
          <rPr>
            <b/>
            <sz val="9"/>
            <color indexed="81"/>
            <rFont val="Tahoma"/>
            <family val="2"/>
          </rPr>
          <t>Changed segmentation in Banking Norway</t>
        </r>
      </text>
    </comment>
    <comment ref="AC81" authorId="0" shapeId="0" xr:uid="{00000000-0006-0000-1200-000015000000}">
      <text>
        <r>
          <rPr>
            <b/>
            <sz val="9"/>
            <color indexed="81"/>
            <rFont val="Tahoma"/>
            <family val="2"/>
          </rPr>
          <t>Changed segmentation in Banking Norway</t>
        </r>
      </text>
    </comment>
    <comment ref="AD81" authorId="0" shapeId="0" xr:uid="{00000000-0006-0000-1200-000016000000}">
      <text>
        <r>
          <rPr>
            <b/>
            <sz val="9"/>
            <color indexed="81"/>
            <rFont val="Tahoma"/>
            <family val="2"/>
          </rPr>
          <t>Changed segmentation in Banking Norway</t>
        </r>
      </text>
    </comment>
    <comment ref="X82" authorId="0" shapeId="0" xr:uid="{00000000-0006-0000-1200-000017000000}">
      <text>
        <r>
          <rPr>
            <b/>
            <sz val="9"/>
            <color indexed="81"/>
            <rFont val="Tahoma"/>
            <family val="2"/>
          </rPr>
          <t>Changed segmentation in Banking Norway</t>
        </r>
      </text>
    </comment>
    <comment ref="Y82" authorId="0" shapeId="0" xr:uid="{00000000-0006-0000-1200-000018000000}">
      <text>
        <r>
          <rPr>
            <b/>
            <sz val="9"/>
            <color indexed="81"/>
            <rFont val="Tahoma"/>
            <family val="2"/>
          </rPr>
          <t>Changed segmentation in Banking Norway</t>
        </r>
      </text>
    </comment>
    <comment ref="Z82" authorId="0" shapeId="0" xr:uid="{00000000-0006-0000-1200-000019000000}">
      <text>
        <r>
          <rPr>
            <b/>
            <sz val="9"/>
            <color indexed="81"/>
            <rFont val="Tahoma"/>
            <family val="2"/>
          </rPr>
          <t>Changed segmentation in Banking Norway</t>
        </r>
      </text>
    </comment>
    <comment ref="AA82" authorId="0" shapeId="0" xr:uid="{00000000-0006-0000-1200-00001A000000}">
      <text>
        <r>
          <rPr>
            <b/>
            <sz val="9"/>
            <color indexed="81"/>
            <rFont val="Tahoma"/>
            <family val="2"/>
          </rPr>
          <t>Changed segmentation in Banking Norway</t>
        </r>
      </text>
    </comment>
    <comment ref="AB82" authorId="0" shapeId="0" xr:uid="{00000000-0006-0000-1200-00001B000000}">
      <text>
        <r>
          <rPr>
            <b/>
            <sz val="9"/>
            <color indexed="81"/>
            <rFont val="Tahoma"/>
            <family val="2"/>
          </rPr>
          <t>Changed segmentation in Banking Norway</t>
        </r>
      </text>
    </comment>
    <comment ref="AC82" authorId="0" shapeId="0" xr:uid="{00000000-0006-0000-1200-00001C000000}">
      <text>
        <r>
          <rPr>
            <b/>
            <sz val="9"/>
            <color indexed="81"/>
            <rFont val="Tahoma"/>
            <family val="2"/>
          </rPr>
          <t>Changed segmentation in Banking Norway</t>
        </r>
      </text>
    </comment>
    <comment ref="AD82" authorId="0" shapeId="0" xr:uid="{00000000-0006-0000-1200-00001D000000}">
      <text>
        <r>
          <rPr>
            <b/>
            <sz val="9"/>
            <color indexed="81"/>
            <rFont val="Tahoma"/>
            <family val="2"/>
          </rPr>
          <t>Changed segmentation in Banking Norway</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Landström, Anders</author>
  </authors>
  <commentList>
    <comment ref="Y58" authorId="0" shapeId="0" xr:uid="{00000000-0006-0000-1400-000001000000}">
      <text>
        <r>
          <rPr>
            <b/>
            <sz val="9"/>
            <color indexed="81"/>
            <rFont val="Tahoma"/>
            <family val="2"/>
          </rPr>
          <t>Rounding due to other restatements</t>
        </r>
      </text>
    </comment>
    <comment ref="Z58" authorId="0" shapeId="0" xr:uid="{00000000-0006-0000-1400-000002000000}">
      <text>
        <r>
          <rPr>
            <b/>
            <sz val="9"/>
            <color indexed="81"/>
            <rFont val="Tahoma"/>
            <family val="2"/>
          </rPr>
          <t>Rounding due to other restatements</t>
        </r>
      </text>
    </comment>
    <comment ref="X59" authorId="0" shapeId="0" xr:uid="{00000000-0006-0000-1400-000003000000}">
      <text>
        <r>
          <rPr>
            <b/>
            <sz val="9"/>
            <color indexed="81"/>
            <rFont val="Tahoma"/>
            <family val="2"/>
          </rPr>
          <t>Swapback restatement</t>
        </r>
      </text>
    </comment>
    <comment ref="X60" authorId="0" shapeId="0" xr:uid="{00000000-0006-0000-1400-000004000000}">
      <text>
        <r>
          <rPr>
            <b/>
            <sz val="9"/>
            <color indexed="81"/>
            <rFont val="Tahoma"/>
            <family val="2"/>
          </rPr>
          <t>Restated FX allocations</t>
        </r>
      </text>
    </comment>
    <comment ref="Y60" authorId="0" shapeId="0" xr:uid="{00000000-0006-0000-1400-000005000000}">
      <text>
        <r>
          <rPr>
            <b/>
            <sz val="9"/>
            <color indexed="81"/>
            <rFont val="Tahoma"/>
            <family val="2"/>
          </rPr>
          <t>Restated FX allocations</t>
        </r>
      </text>
    </comment>
    <comment ref="Z60" authorId="0" shapeId="0" xr:uid="{00000000-0006-0000-1400-000006000000}">
      <text>
        <r>
          <rPr>
            <b/>
            <sz val="9"/>
            <color indexed="81"/>
            <rFont val="Tahoma"/>
            <family val="2"/>
          </rPr>
          <t>Restated FX allocations</t>
        </r>
      </text>
    </comment>
    <comment ref="AA60" authorId="0" shapeId="0" xr:uid="{00000000-0006-0000-1400-000007000000}">
      <text>
        <r>
          <rPr>
            <b/>
            <sz val="9"/>
            <color indexed="81"/>
            <rFont val="Tahoma"/>
            <family val="2"/>
          </rPr>
          <t>Restated FX allocations</t>
        </r>
      </text>
    </comment>
    <comment ref="AB60" authorId="0" shapeId="0" xr:uid="{00000000-0006-0000-1400-000008000000}">
      <text>
        <r>
          <rPr>
            <b/>
            <sz val="9"/>
            <color indexed="81"/>
            <rFont val="Tahoma"/>
            <family val="2"/>
          </rPr>
          <t>Restated FX allocations</t>
        </r>
      </text>
    </comment>
    <comment ref="AC60" authorId="0" shapeId="0" xr:uid="{00000000-0006-0000-1400-000009000000}">
      <text>
        <r>
          <rPr>
            <b/>
            <sz val="9"/>
            <color indexed="81"/>
            <rFont val="Tahoma"/>
            <family val="2"/>
          </rPr>
          <t>Restated FX allocations</t>
        </r>
      </text>
    </comment>
    <comment ref="AD60" authorId="0" shapeId="0" xr:uid="{00000000-0006-0000-1400-00000A000000}">
      <text>
        <r>
          <rPr>
            <b/>
            <sz val="9"/>
            <color indexed="81"/>
            <rFont val="Tahoma"/>
            <family val="2"/>
          </rPr>
          <t>Restated FX allocations</t>
        </r>
      </text>
    </comment>
    <comment ref="Z61" authorId="0" shapeId="0" xr:uid="{00000000-0006-0000-1400-00000B000000}">
      <text>
        <r>
          <rPr>
            <b/>
            <sz val="9"/>
            <color indexed="81"/>
            <rFont val="Tahoma"/>
            <family val="2"/>
          </rPr>
          <t>Restated Nets income</t>
        </r>
      </text>
    </comment>
    <comment ref="AA61" authorId="0" shapeId="0" xr:uid="{00000000-0006-0000-1400-00000C000000}">
      <text>
        <r>
          <rPr>
            <b/>
            <sz val="9"/>
            <color indexed="81"/>
            <rFont val="Tahoma"/>
            <family val="2"/>
          </rPr>
          <t>Restated Nets income</t>
        </r>
      </text>
    </comment>
    <comment ref="AB61" authorId="0" shapeId="0" xr:uid="{00000000-0006-0000-1400-00000D000000}">
      <text>
        <r>
          <rPr>
            <b/>
            <sz val="9"/>
            <color indexed="81"/>
            <rFont val="Tahoma"/>
            <family val="2"/>
          </rPr>
          <t>Restated Nets income</t>
        </r>
      </text>
    </comment>
    <comment ref="AC61" authorId="0" shapeId="0" xr:uid="{00000000-0006-0000-1400-00000E000000}">
      <text>
        <r>
          <rPr>
            <b/>
            <sz val="9"/>
            <color indexed="81"/>
            <rFont val="Tahoma"/>
            <family val="2"/>
          </rPr>
          <t>Restated Nets income</t>
        </r>
      </text>
    </comment>
    <comment ref="AD61" authorId="0" shapeId="0" xr:uid="{00000000-0006-0000-1400-00000F000000}">
      <text>
        <r>
          <rPr>
            <b/>
            <sz val="9"/>
            <color indexed="81"/>
            <rFont val="Tahoma"/>
            <family val="2"/>
          </rPr>
          <t>Restated Nets income</t>
        </r>
      </text>
    </comment>
    <comment ref="X81" authorId="0" shapeId="0" xr:uid="{00000000-0006-0000-1400-000010000000}">
      <text>
        <r>
          <rPr>
            <b/>
            <sz val="9"/>
            <color indexed="81"/>
            <rFont val="Tahoma"/>
            <family val="2"/>
          </rPr>
          <t>Changed segmentation in Banking Norway</t>
        </r>
      </text>
    </comment>
    <comment ref="Y81" authorId="0" shapeId="0" xr:uid="{00000000-0006-0000-1400-000011000000}">
      <text>
        <r>
          <rPr>
            <b/>
            <sz val="9"/>
            <color indexed="81"/>
            <rFont val="Tahoma"/>
            <family val="2"/>
          </rPr>
          <t>Changed segmentation in Banking Norway</t>
        </r>
      </text>
    </comment>
    <comment ref="Z81" authorId="0" shapeId="0" xr:uid="{00000000-0006-0000-1400-000012000000}">
      <text>
        <r>
          <rPr>
            <b/>
            <sz val="9"/>
            <color indexed="81"/>
            <rFont val="Tahoma"/>
            <family val="2"/>
          </rPr>
          <t>Changed segmentation in Banking Norway</t>
        </r>
      </text>
    </comment>
    <comment ref="AA81" authorId="0" shapeId="0" xr:uid="{00000000-0006-0000-1400-000013000000}">
      <text>
        <r>
          <rPr>
            <b/>
            <sz val="9"/>
            <color indexed="81"/>
            <rFont val="Tahoma"/>
            <family val="2"/>
          </rPr>
          <t>Changed segmentation in Banking Norway</t>
        </r>
      </text>
    </comment>
    <comment ref="AB81" authorId="0" shapeId="0" xr:uid="{00000000-0006-0000-1400-000014000000}">
      <text>
        <r>
          <rPr>
            <b/>
            <sz val="9"/>
            <color indexed="81"/>
            <rFont val="Tahoma"/>
            <family val="2"/>
          </rPr>
          <t>Changed segmentation in Banking Norway</t>
        </r>
      </text>
    </comment>
    <comment ref="AC81" authorId="0" shapeId="0" xr:uid="{00000000-0006-0000-1400-000015000000}">
      <text>
        <r>
          <rPr>
            <b/>
            <sz val="9"/>
            <color indexed="81"/>
            <rFont val="Tahoma"/>
            <family val="2"/>
          </rPr>
          <t>Changed segmentation in Banking Norway</t>
        </r>
      </text>
    </comment>
    <comment ref="AD81" authorId="0" shapeId="0" xr:uid="{00000000-0006-0000-1400-000016000000}">
      <text>
        <r>
          <rPr>
            <b/>
            <sz val="9"/>
            <color indexed="81"/>
            <rFont val="Tahoma"/>
            <family val="2"/>
          </rPr>
          <t>Changed segmentation in Banking Norway</t>
        </r>
      </text>
    </comment>
    <comment ref="X82" authorId="0" shapeId="0" xr:uid="{00000000-0006-0000-1400-000017000000}">
      <text>
        <r>
          <rPr>
            <b/>
            <sz val="9"/>
            <color indexed="81"/>
            <rFont val="Tahoma"/>
            <family val="2"/>
          </rPr>
          <t>Changed segmentation in Banking Norway</t>
        </r>
      </text>
    </comment>
    <comment ref="Y82" authorId="0" shapeId="0" xr:uid="{00000000-0006-0000-1400-000018000000}">
      <text>
        <r>
          <rPr>
            <b/>
            <sz val="9"/>
            <color indexed="81"/>
            <rFont val="Tahoma"/>
            <family val="2"/>
          </rPr>
          <t>Changed segmentation in Banking Norway</t>
        </r>
      </text>
    </comment>
    <comment ref="Z82" authorId="0" shapeId="0" xr:uid="{00000000-0006-0000-1400-000019000000}">
      <text>
        <r>
          <rPr>
            <b/>
            <sz val="9"/>
            <color indexed="81"/>
            <rFont val="Tahoma"/>
            <family val="2"/>
          </rPr>
          <t>Changed segmentation in Banking Norway</t>
        </r>
      </text>
    </comment>
    <comment ref="AA82" authorId="0" shapeId="0" xr:uid="{00000000-0006-0000-1400-00001A000000}">
      <text>
        <r>
          <rPr>
            <b/>
            <sz val="9"/>
            <color indexed="81"/>
            <rFont val="Tahoma"/>
            <family val="2"/>
          </rPr>
          <t>Changed segmentation in Banking Norway</t>
        </r>
      </text>
    </comment>
    <comment ref="AB82" authorId="0" shapeId="0" xr:uid="{00000000-0006-0000-1400-00001B000000}">
      <text>
        <r>
          <rPr>
            <b/>
            <sz val="9"/>
            <color indexed="81"/>
            <rFont val="Tahoma"/>
            <family val="2"/>
          </rPr>
          <t>Changed segmentation in Banking Norway</t>
        </r>
      </text>
    </comment>
    <comment ref="AC82" authorId="0" shapeId="0" xr:uid="{00000000-0006-0000-1400-00001C000000}">
      <text>
        <r>
          <rPr>
            <b/>
            <sz val="9"/>
            <color indexed="81"/>
            <rFont val="Tahoma"/>
            <family val="2"/>
          </rPr>
          <t>Changed segmentation in Banking Norway</t>
        </r>
      </text>
    </comment>
    <comment ref="AD82" authorId="0" shapeId="0" xr:uid="{00000000-0006-0000-1400-00001D000000}">
      <text>
        <r>
          <rPr>
            <b/>
            <sz val="9"/>
            <color indexed="81"/>
            <rFont val="Tahoma"/>
            <family val="2"/>
          </rPr>
          <t>Changed segmentation in Banking Norway</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Landström, Anders</author>
  </authors>
  <commentList>
    <comment ref="Y58" authorId="0" shapeId="0" xr:uid="{00000000-0006-0000-1500-000001000000}">
      <text>
        <r>
          <rPr>
            <b/>
            <sz val="9"/>
            <color indexed="81"/>
            <rFont val="Tahoma"/>
            <family val="2"/>
          </rPr>
          <t>Rounding due to other restatements</t>
        </r>
      </text>
    </comment>
    <comment ref="Z58" authorId="0" shapeId="0" xr:uid="{00000000-0006-0000-1500-000002000000}">
      <text>
        <r>
          <rPr>
            <b/>
            <sz val="9"/>
            <color indexed="81"/>
            <rFont val="Tahoma"/>
            <family val="2"/>
          </rPr>
          <t>Rounding due to other restatements</t>
        </r>
      </text>
    </comment>
    <comment ref="X59" authorId="0" shapeId="0" xr:uid="{00000000-0006-0000-1500-000003000000}">
      <text>
        <r>
          <rPr>
            <b/>
            <sz val="9"/>
            <color indexed="81"/>
            <rFont val="Tahoma"/>
            <family val="2"/>
          </rPr>
          <t>Swapback restatement</t>
        </r>
      </text>
    </comment>
    <comment ref="X60" authorId="0" shapeId="0" xr:uid="{00000000-0006-0000-1500-000004000000}">
      <text>
        <r>
          <rPr>
            <b/>
            <sz val="9"/>
            <color indexed="81"/>
            <rFont val="Tahoma"/>
            <family val="2"/>
          </rPr>
          <t>Restated FX allocations</t>
        </r>
      </text>
    </comment>
    <comment ref="Y60" authorId="0" shapeId="0" xr:uid="{00000000-0006-0000-1500-000005000000}">
      <text>
        <r>
          <rPr>
            <b/>
            <sz val="9"/>
            <color indexed="81"/>
            <rFont val="Tahoma"/>
            <family val="2"/>
          </rPr>
          <t>Restated FX allocations</t>
        </r>
      </text>
    </comment>
    <comment ref="Z60" authorId="0" shapeId="0" xr:uid="{00000000-0006-0000-1500-000006000000}">
      <text>
        <r>
          <rPr>
            <b/>
            <sz val="9"/>
            <color indexed="81"/>
            <rFont val="Tahoma"/>
            <family val="2"/>
          </rPr>
          <t>Restated FX allocations</t>
        </r>
      </text>
    </comment>
    <comment ref="AA60" authorId="0" shapeId="0" xr:uid="{00000000-0006-0000-1500-000007000000}">
      <text>
        <r>
          <rPr>
            <b/>
            <sz val="9"/>
            <color indexed="81"/>
            <rFont val="Tahoma"/>
            <family val="2"/>
          </rPr>
          <t>Restated FX allocations</t>
        </r>
      </text>
    </comment>
    <comment ref="AB60" authorId="0" shapeId="0" xr:uid="{00000000-0006-0000-1500-000008000000}">
      <text>
        <r>
          <rPr>
            <b/>
            <sz val="9"/>
            <color indexed="81"/>
            <rFont val="Tahoma"/>
            <family val="2"/>
          </rPr>
          <t>Restated FX allocations</t>
        </r>
      </text>
    </comment>
    <comment ref="AC60" authorId="0" shapeId="0" xr:uid="{00000000-0006-0000-1500-000009000000}">
      <text>
        <r>
          <rPr>
            <b/>
            <sz val="9"/>
            <color indexed="81"/>
            <rFont val="Tahoma"/>
            <family val="2"/>
          </rPr>
          <t>Restated FX allocations</t>
        </r>
      </text>
    </comment>
    <comment ref="AD60" authorId="0" shapeId="0" xr:uid="{00000000-0006-0000-1500-00000A000000}">
      <text>
        <r>
          <rPr>
            <b/>
            <sz val="9"/>
            <color indexed="81"/>
            <rFont val="Tahoma"/>
            <family val="2"/>
          </rPr>
          <t>Restated FX allocations</t>
        </r>
      </text>
    </comment>
    <comment ref="Z61" authorId="0" shapeId="0" xr:uid="{00000000-0006-0000-1500-00000B000000}">
      <text>
        <r>
          <rPr>
            <b/>
            <sz val="9"/>
            <color indexed="81"/>
            <rFont val="Tahoma"/>
            <family val="2"/>
          </rPr>
          <t>Restated Nets income</t>
        </r>
      </text>
    </comment>
    <comment ref="AA61" authorId="0" shapeId="0" xr:uid="{00000000-0006-0000-1500-00000C000000}">
      <text>
        <r>
          <rPr>
            <b/>
            <sz val="9"/>
            <color indexed="81"/>
            <rFont val="Tahoma"/>
            <family val="2"/>
          </rPr>
          <t>Restated Nets income</t>
        </r>
      </text>
    </comment>
    <comment ref="AB61" authorId="0" shapeId="0" xr:uid="{00000000-0006-0000-1500-00000D000000}">
      <text>
        <r>
          <rPr>
            <b/>
            <sz val="9"/>
            <color indexed="81"/>
            <rFont val="Tahoma"/>
            <family val="2"/>
          </rPr>
          <t>Restated Nets income</t>
        </r>
      </text>
    </comment>
    <comment ref="AC61" authorId="0" shapeId="0" xr:uid="{00000000-0006-0000-1500-00000E000000}">
      <text>
        <r>
          <rPr>
            <b/>
            <sz val="9"/>
            <color indexed="81"/>
            <rFont val="Tahoma"/>
            <family val="2"/>
          </rPr>
          <t>Restated Nets income</t>
        </r>
      </text>
    </comment>
    <comment ref="AD61" authorId="0" shapeId="0" xr:uid="{00000000-0006-0000-1500-00000F000000}">
      <text>
        <r>
          <rPr>
            <b/>
            <sz val="9"/>
            <color indexed="81"/>
            <rFont val="Tahoma"/>
            <family val="2"/>
          </rPr>
          <t>Restated Nets income</t>
        </r>
      </text>
    </comment>
    <comment ref="X81" authorId="0" shapeId="0" xr:uid="{00000000-0006-0000-1500-000010000000}">
      <text>
        <r>
          <rPr>
            <b/>
            <sz val="9"/>
            <color indexed="81"/>
            <rFont val="Tahoma"/>
            <family val="2"/>
          </rPr>
          <t>Changed segmentation in Banking Norway</t>
        </r>
      </text>
    </comment>
    <comment ref="Y81" authorId="0" shapeId="0" xr:uid="{00000000-0006-0000-1500-000011000000}">
      <text>
        <r>
          <rPr>
            <b/>
            <sz val="9"/>
            <color indexed="81"/>
            <rFont val="Tahoma"/>
            <family val="2"/>
          </rPr>
          <t>Changed segmentation in Banking Norway</t>
        </r>
      </text>
    </comment>
    <comment ref="Z81" authorId="0" shapeId="0" xr:uid="{00000000-0006-0000-1500-000012000000}">
      <text>
        <r>
          <rPr>
            <b/>
            <sz val="9"/>
            <color indexed="81"/>
            <rFont val="Tahoma"/>
            <family val="2"/>
          </rPr>
          <t>Changed segmentation in Banking Norway</t>
        </r>
      </text>
    </comment>
    <comment ref="AA81" authorId="0" shapeId="0" xr:uid="{00000000-0006-0000-1500-000013000000}">
      <text>
        <r>
          <rPr>
            <b/>
            <sz val="9"/>
            <color indexed="81"/>
            <rFont val="Tahoma"/>
            <family val="2"/>
          </rPr>
          <t>Changed segmentation in Banking Norway</t>
        </r>
      </text>
    </comment>
    <comment ref="AB81" authorId="0" shapeId="0" xr:uid="{00000000-0006-0000-1500-000014000000}">
      <text>
        <r>
          <rPr>
            <b/>
            <sz val="9"/>
            <color indexed="81"/>
            <rFont val="Tahoma"/>
            <family val="2"/>
          </rPr>
          <t>Changed segmentation in Banking Norway</t>
        </r>
      </text>
    </comment>
    <comment ref="AC81" authorId="0" shapeId="0" xr:uid="{00000000-0006-0000-1500-000015000000}">
      <text>
        <r>
          <rPr>
            <b/>
            <sz val="9"/>
            <color indexed="81"/>
            <rFont val="Tahoma"/>
            <family val="2"/>
          </rPr>
          <t>Changed segmentation in Banking Norway</t>
        </r>
      </text>
    </comment>
    <comment ref="AD81" authorId="0" shapeId="0" xr:uid="{00000000-0006-0000-1500-000016000000}">
      <text>
        <r>
          <rPr>
            <b/>
            <sz val="9"/>
            <color indexed="81"/>
            <rFont val="Tahoma"/>
            <family val="2"/>
          </rPr>
          <t>Changed segmentation in Banking Norway</t>
        </r>
      </text>
    </comment>
    <comment ref="X82" authorId="0" shapeId="0" xr:uid="{00000000-0006-0000-1500-000017000000}">
      <text>
        <r>
          <rPr>
            <b/>
            <sz val="9"/>
            <color indexed="81"/>
            <rFont val="Tahoma"/>
            <family val="2"/>
          </rPr>
          <t>Changed segmentation in Banking Norway</t>
        </r>
      </text>
    </comment>
    <comment ref="Y82" authorId="0" shapeId="0" xr:uid="{00000000-0006-0000-1500-000018000000}">
      <text>
        <r>
          <rPr>
            <b/>
            <sz val="9"/>
            <color indexed="81"/>
            <rFont val="Tahoma"/>
            <family val="2"/>
          </rPr>
          <t>Changed segmentation in Banking Norway</t>
        </r>
      </text>
    </comment>
    <comment ref="Z82" authorId="0" shapeId="0" xr:uid="{00000000-0006-0000-1500-000019000000}">
      <text>
        <r>
          <rPr>
            <b/>
            <sz val="9"/>
            <color indexed="81"/>
            <rFont val="Tahoma"/>
            <family val="2"/>
          </rPr>
          <t>Changed segmentation in Banking Norway</t>
        </r>
      </text>
    </comment>
    <comment ref="AA82" authorId="0" shapeId="0" xr:uid="{00000000-0006-0000-1500-00001A000000}">
      <text>
        <r>
          <rPr>
            <b/>
            <sz val="9"/>
            <color indexed="81"/>
            <rFont val="Tahoma"/>
            <family val="2"/>
          </rPr>
          <t>Changed segmentation in Banking Norway</t>
        </r>
      </text>
    </comment>
    <comment ref="AB82" authorId="0" shapeId="0" xr:uid="{00000000-0006-0000-1500-00001B000000}">
      <text>
        <r>
          <rPr>
            <b/>
            <sz val="9"/>
            <color indexed="81"/>
            <rFont val="Tahoma"/>
            <family val="2"/>
          </rPr>
          <t>Changed segmentation in Banking Norway</t>
        </r>
      </text>
    </comment>
    <comment ref="AC82" authorId="0" shapeId="0" xr:uid="{00000000-0006-0000-1500-00001C000000}">
      <text>
        <r>
          <rPr>
            <b/>
            <sz val="9"/>
            <color indexed="81"/>
            <rFont val="Tahoma"/>
            <family val="2"/>
          </rPr>
          <t>Changed segmentation in Banking Norway</t>
        </r>
      </text>
    </comment>
    <comment ref="AD82" authorId="0" shapeId="0" xr:uid="{00000000-0006-0000-1500-00001D000000}">
      <text>
        <r>
          <rPr>
            <b/>
            <sz val="9"/>
            <color indexed="81"/>
            <rFont val="Tahoma"/>
            <family val="2"/>
          </rPr>
          <t>Changed segmentation in Banking Norway</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Landström, Anders</author>
  </authors>
  <commentList>
    <comment ref="Y58" authorId="0" shapeId="0" xr:uid="{00000000-0006-0000-1600-000001000000}">
      <text>
        <r>
          <rPr>
            <b/>
            <sz val="9"/>
            <color indexed="81"/>
            <rFont val="Tahoma"/>
            <family val="2"/>
          </rPr>
          <t>Rounding due to other restatements</t>
        </r>
      </text>
    </comment>
    <comment ref="Z58" authorId="0" shapeId="0" xr:uid="{00000000-0006-0000-1600-000002000000}">
      <text>
        <r>
          <rPr>
            <b/>
            <sz val="9"/>
            <color indexed="81"/>
            <rFont val="Tahoma"/>
            <family val="2"/>
          </rPr>
          <t>Rounding due to other restatements</t>
        </r>
      </text>
    </comment>
    <comment ref="X59" authorId="0" shapeId="0" xr:uid="{00000000-0006-0000-1600-000003000000}">
      <text>
        <r>
          <rPr>
            <b/>
            <sz val="9"/>
            <color indexed="81"/>
            <rFont val="Tahoma"/>
            <family val="2"/>
          </rPr>
          <t>Swapback restatement</t>
        </r>
      </text>
    </comment>
    <comment ref="X60" authorId="0" shapeId="0" xr:uid="{00000000-0006-0000-1600-000004000000}">
      <text>
        <r>
          <rPr>
            <b/>
            <sz val="9"/>
            <color indexed="81"/>
            <rFont val="Tahoma"/>
            <family val="2"/>
          </rPr>
          <t>Restated FX allocations</t>
        </r>
      </text>
    </comment>
    <comment ref="Y60" authorId="0" shapeId="0" xr:uid="{00000000-0006-0000-1600-000005000000}">
      <text>
        <r>
          <rPr>
            <b/>
            <sz val="9"/>
            <color indexed="81"/>
            <rFont val="Tahoma"/>
            <family val="2"/>
          </rPr>
          <t>Restated FX allocations</t>
        </r>
      </text>
    </comment>
    <comment ref="Z60" authorId="0" shapeId="0" xr:uid="{00000000-0006-0000-1600-000006000000}">
      <text>
        <r>
          <rPr>
            <b/>
            <sz val="9"/>
            <color indexed="81"/>
            <rFont val="Tahoma"/>
            <family val="2"/>
          </rPr>
          <t>Restated FX allocations</t>
        </r>
      </text>
    </comment>
    <comment ref="AA60" authorId="0" shapeId="0" xr:uid="{00000000-0006-0000-1600-000007000000}">
      <text>
        <r>
          <rPr>
            <b/>
            <sz val="9"/>
            <color indexed="81"/>
            <rFont val="Tahoma"/>
            <family val="2"/>
          </rPr>
          <t>Restated FX allocations</t>
        </r>
      </text>
    </comment>
    <comment ref="AB60" authorId="0" shapeId="0" xr:uid="{00000000-0006-0000-1600-000008000000}">
      <text>
        <r>
          <rPr>
            <b/>
            <sz val="9"/>
            <color indexed="81"/>
            <rFont val="Tahoma"/>
            <family val="2"/>
          </rPr>
          <t>Restated FX allocations</t>
        </r>
      </text>
    </comment>
    <comment ref="AC60" authorId="0" shapeId="0" xr:uid="{00000000-0006-0000-1600-000009000000}">
      <text>
        <r>
          <rPr>
            <b/>
            <sz val="9"/>
            <color indexed="81"/>
            <rFont val="Tahoma"/>
            <family val="2"/>
          </rPr>
          <t>Restated FX allocations</t>
        </r>
      </text>
    </comment>
    <comment ref="AD60" authorId="0" shapeId="0" xr:uid="{00000000-0006-0000-1600-00000A000000}">
      <text>
        <r>
          <rPr>
            <b/>
            <sz val="9"/>
            <color indexed="81"/>
            <rFont val="Tahoma"/>
            <family val="2"/>
          </rPr>
          <t>Restated FX allocations</t>
        </r>
      </text>
    </comment>
    <comment ref="Z61" authorId="0" shapeId="0" xr:uid="{00000000-0006-0000-1600-00000B000000}">
      <text>
        <r>
          <rPr>
            <b/>
            <sz val="9"/>
            <color indexed="81"/>
            <rFont val="Tahoma"/>
            <family val="2"/>
          </rPr>
          <t>Restated Nets income</t>
        </r>
      </text>
    </comment>
    <comment ref="AA61" authorId="0" shapeId="0" xr:uid="{00000000-0006-0000-1600-00000C000000}">
      <text>
        <r>
          <rPr>
            <b/>
            <sz val="9"/>
            <color indexed="81"/>
            <rFont val="Tahoma"/>
            <family val="2"/>
          </rPr>
          <t>Restated Nets income</t>
        </r>
      </text>
    </comment>
    <comment ref="AB61" authorId="0" shapeId="0" xr:uid="{00000000-0006-0000-1600-00000D000000}">
      <text>
        <r>
          <rPr>
            <b/>
            <sz val="9"/>
            <color indexed="81"/>
            <rFont val="Tahoma"/>
            <family val="2"/>
          </rPr>
          <t>Restated Nets income</t>
        </r>
      </text>
    </comment>
    <comment ref="AC61" authorId="0" shapeId="0" xr:uid="{00000000-0006-0000-1600-00000E000000}">
      <text>
        <r>
          <rPr>
            <b/>
            <sz val="9"/>
            <color indexed="81"/>
            <rFont val="Tahoma"/>
            <family val="2"/>
          </rPr>
          <t>Restated Nets income</t>
        </r>
      </text>
    </comment>
    <comment ref="AD61" authorId="0" shapeId="0" xr:uid="{00000000-0006-0000-1600-00000F000000}">
      <text>
        <r>
          <rPr>
            <b/>
            <sz val="9"/>
            <color indexed="81"/>
            <rFont val="Tahoma"/>
            <family val="2"/>
          </rPr>
          <t>Restated Nets income</t>
        </r>
      </text>
    </comment>
    <comment ref="X81" authorId="0" shapeId="0" xr:uid="{00000000-0006-0000-1600-000010000000}">
      <text>
        <r>
          <rPr>
            <b/>
            <sz val="9"/>
            <color indexed="81"/>
            <rFont val="Tahoma"/>
            <family val="2"/>
          </rPr>
          <t>Changed segmentation in Banking Norway</t>
        </r>
      </text>
    </comment>
    <comment ref="Y81" authorId="0" shapeId="0" xr:uid="{00000000-0006-0000-1600-000011000000}">
      <text>
        <r>
          <rPr>
            <b/>
            <sz val="9"/>
            <color indexed="81"/>
            <rFont val="Tahoma"/>
            <family val="2"/>
          </rPr>
          <t>Changed segmentation in Banking Norway</t>
        </r>
      </text>
    </comment>
    <comment ref="Z81" authorId="0" shapeId="0" xr:uid="{00000000-0006-0000-1600-000012000000}">
      <text>
        <r>
          <rPr>
            <b/>
            <sz val="9"/>
            <color indexed="81"/>
            <rFont val="Tahoma"/>
            <family val="2"/>
          </rPr>
          <t>Changed segmentation in Banking Norway</t>
        </r>
      </text>
    </comment>
    <comment ref="AA81" authorId="0" shapeId="0" xr:uid="{00000000-0006-0000-1600-000013000000}">
      <text>
        <r>
          <rPr>
            <b/>
            <sz val="9"/>
            <color indexed="81"/>
            <rFont val="Tahoma"/>
            <family val="2"/>
          </rPr>
          <t>Changed segmentation in Banking Norway</t>
        </r>
      </text>
    </comment>
    <comment ref="AB81" authorId="0" shapeId="0" xr:uid="{00000000-0006-0000-1600-000014000000}">
      <text>
        <r>
          <rPr>
            <b/>
            <sz val="9"/>
            <color indexed="81"/>
            <rFont val="Tahoma"/>
            <family val="2"/>
          </rPr>
          <t>Changed segmentation in Banking Norway</t>
        </r>
      </text>
    </comment>
    <comment ref="AC81" authorId="0" shapeId="0" xr:uid="{00000000-0006-0000-1600-000015000000}">
      <text>
        <r>
          <rPr>
            <b/>
            <sz val="9"/>
            <color indexed="81"/>
            <rFont val="Tahoma"/>
            <family val="2"/>
          </rPr>
          <t>Changed segmentation in Banking Norway</t>
        </r>
      </text>
    </comment>
    <comment ref="AD81" authorId="0" shapeId="0" xr:uid="{00000000-0006-0000-1600-000016000000}">
      <text>
        <r>
          <rPr>
            <b/>
            <sz val="9"/>
            <color indexed="81"/>
            <rFont val="Tahoma"/>
            <family val="2"/>
          </rPr>
          <t>Changed segmentation in Banking Norway</t>
        </r>
      </text>
    </comment>
    <comment ref="X82" authorId="0" shapeId="0" xr:uid="{00000000-0006-0000-1600-000017000000}">
      <text>
        <r>
          <rPr>
            <b/>
            <sz val="9"/>
            <color indexed="81"/>
            <rFont val="Tahoma"/>
            <family val="2"/>
          </rPr>
          <t>Changed segmentation in Banking Norway</t>
        </r>
      </text>
    </comment>
    <comment ref="Y82" authorId="0" shapeId="0" xr:uid="{00000000-0006-0000-1600-000018000000}">
      <text>
        <r>
          <rPr>
            <b/>
            <sz val="9"/>
            <color indexed="81"/>
            <rFont val="Tahoma"/>
            <family val="2"/>
          </rPr>
          <t>Changed segmentation in Banking Norway</t>
        </r>
      </text>
    </comment>
    <comment ref="Z82" authorId="0" shapeId="0" xr:uid="{00000000-0006-0000-1600-000019000000}">
      <text>
        <r>
          <rPr>
            <b/>
            <sz val="9"/>
            <color indexed="81"/>
            <rFont val="Tahoma"/>
            <family val="2"/>
          </rPr>
          <t>Changed segmentation in Banking Norway</t>
        </r>
      </text>
    </comment>
    <comment ref="AA82" authorId="0" shapeId="0" xr:uid="{00000000-0006-0000-1600-00001A000000}">
      <text>
        <r>
          <rPr>
            <b/>
            <sz val="9"/>
            <color indexed="81"/>
            <rFont val="Tahoma"/>
            <family val="2"/>
          </rPr>
          <t>Changed segmentation in Banking Norway</t>
        </r>
      </text>
    </comment>
    <comment ref="AB82" authorId="0" shapeId="0" xr:uid="{00000000-0006-0000-1600-00001B000000}">
      <text>
        <r>
          <rPr>
            <b/>
            <sz val="9"/>
            <color indexed="81"/>
            <rFont val="Tahoma"/>
            <family val="2"/>
          </rPr>
          <t>Changed segmentation in Banking Norway</t>
        </r>
      </text>
    </comment>
    <comment ref="AC82" authorId="0" shapeId="0" xr:uid="{00000000-0006-0000-1600-00001C000000}">
      <text>
        <r>
          <rPr>
            <b/>
            <sz val="9"/>
            <color indexed="81"/>
            <rFont val="Tahoma"/>
            <family val="2"/>
          </rPr>
          <t>Changed segmentation in Banking Norway</t>
        </r>
      </text>
    </comment>
    <comment ref="AD82" authorId="0" shapeId="0" xr:uid="{00000000-0006-0000-1600-00001D000000}">
      <text>
        <r>
          <rPr>
            <b/>
            <sz val="9"/>
            <color indexed="81"/>
            <rFont val="Tahoma"/>
            <family val="2"/>
          </rPr>
          <t>Changed segmentation in Banking Norway</t>
        </r>
      </text>
    </comment>
  </commentList>
</comments>
</file>

<file path=xl/sharedStrings.xml><?xml version="1.0" encoding="utf-8"?>
<sst xmlns="http://schemas.openxmlformats.org/spreadsheetml/2006/main" count="2957" uniqueCount="242">
  <si>
    <t>Net result from items at fair value</t>
  </si>
  <si>
    <t>Nordea Group</t>
  </si>
  <si>
    <t>EURm</t>
  </si>
  <si>
    <t>Net fee and commission income</t>
  </si>
  <si>
    <t>Staff costs</t>
  </si>
  <si>
    <t>Operating profit</t>
  </si>
  <si>
    <t>RAROCAR, %</t>
  </si>
  <si>
    <t>Total</t>
  </si>
  <si>
    <t>Net interest income</t>
  </si>
  <si>
    <t>Total income incl. allocations</t>
  </si>
  <si>
    <t>Cost/income ratio, %</t>
  </si>
  <si>
    <t>Total operating income</t>
  </si>
  <si>
    <t>Total operating expenses</t>
  </si>
  <si>
    <t>EURbn</t>
  </si>
  <si>
    <t>Profit before loan losses</t>
  </si>
  <si>
    <t>Number of employees (FTEs)</t>
  </si>
  <si>
    <t>Total deposits</t>
  </si>
  <si>
    <t>Household deposits</t>
  </si>
  <si>
    <t>Corporate deposits</t>
  </si>
  <si>
    <t>Equity method &amp; other income</t>
  </si>
  <si>
    <t>Lending to corporates</t>
  </si>
  <si>
    <t>Household mortgage lending</t>
  </si>
  <si>
    <t>Consumer lending</t>
  </si>
  <si>
    <t>Volumes, EURbn:</t>
  </si>
  <si>
    <t>Net loan losses</t>
  </si>
  <si>
    <t>Total expenses incl. allocations</t>
  </si>
  <si>
    <t>Total lending</t>
  </si>
  <si>
    <t>Life &amp; Pensions</t>
  </si>
  <si>
    <t>Risk-weighted assets (RWA)</t>
  </si>
  <si>
    <t>Economic capital (EC)</t>
  </si>
  <si>
    <t>Total lending volumes</t>
  </si>
  <si>
    <t>Total deposits volumes</t>
  </si>
  <si>
    <t>Banking Russia</t>
  </si>
  <si>
    <t>Asset Management</t>
  </si>
  <si>
    <t>Wealth Management</t>
  </si>
  <si>
    <t xml:space="preserve">Banking Finland </t>
  </si>
  <si>
    <t>Personalkostnader</t>
  </si>
  <si>
    <t xml:space="preserve">Banking Danmark </t>
  </si>
  <si>
    <t xml:space="preserve">Banking Baltikum </t>
  </si>
  <si>
    <t>Antal anställda (omr. till heltidstjänster)</t>
  </si>
  <si>
    <t xml:space="preserve">Banking Norge </t>
  </si>
  <si>
    <t xml:space="preserve">Banking Sverige </t>
  </si>
  <si>
    <t>AuM, EURbn</t>
  </si>
  <si>
    <t>Premiums</t>
  </si>
  <si>
    <t>Profit drivers</t>
  </si>
  <si>
    <t>Total product result</t>
  </si>
  <si>
    <t>K/I-tal, %</t>
  </si>
  <si>
    <t>Economic capital</t>
  </si>
  <si>
    <t>Rörelseresultat</t>
  </si>
  <si>
    <t>Household lending</t>
  </si>
  <si>
    <t>Avgifts- och provisionsnetto</t>
  </si>
  <si>
    <t>Nettoresultat av poster till verkligt värde</t>
  </si>
  <si>
    <t>Kreditförluster</t>
  </si>
  <si>
    <t>Volymer, md euro:</t>
  </si>
  <si>
    <t>Utlåning till företag</t>
  </si>
  <si>
    <t>Bolån till privatkunder</t>
  </si>
  <si>
    <t>Konsumtionslån</t>
  </si>
  <si>
    <t>Summa utlåning</t>
  </si>
  <si>
    <t>Inlåning från företag</t>
  </si>
  <si>
    <t>Inlåning från privatkunder</t>
  </si>
  <si>
    <t>Summa inlåning</t>
  </si>
  <si>
    <t>Denmark</t>
  </si>
  <si>
    <t>Finland</t>
  </si>
  <si>
    <t>Norway</t>
  </si>
  <si>
    <t>Sweden</t>
  </si>
  <si>
    <t>Räntenetto</t>
  </si>
  <si>
    <t>Summa intäkter inkl. allokeringar</t>
  </si>
  <si>
    <t>Summa kostnader inkl. allokeringar</t>
  </si>
  <si>
    <t>Resultat före kreditförluster</t>
  </si>
  <si>
    <t>Utlåning till privatkunder</t>
  </si>
  <si>
    <t>Corporate &amp; Institutional Banking</t>
  </si>
  <si>
    <t>Total lending spreads</t>
  </si>
  <si>
    <t>Total deposits spreads</t>
  </si>
  <si>
    <t>Lending to households</t>
  </si>
  <si>
    <t>Private Banking</t>
  </si>
  <si>
    <t>Institutional sales</t>
  </si>
  <si>
    <t>Previous figures</t>
  </si>
  <si>
    <t>Wholesale Banking Other</t>
  </si>
  <si>
    <t>Wholesale Banking, övrigt</t>
  </si>
  <si>
    <t>AuM</t>
  </si>
  <si>
    <t>Resultatandelar i intr.företag + övr. intäkter</t>
  </si>
  <si>
    <t/>
  </si>
  <si>
    <t xml:space="preserve"> </t>
  </si>
  <si>
    <t>Banking Ryssland</t>
  </si>
  <si>
    <t>Group</t>
  </si>
  <si>
    <t>SWE</t>
  </si>
  <si>
    <t>Other exp, excl depriciations</t>
  </si>
  <si>
    <t>Övriga kostnader exkl. avskrivningar</t>
  </si>
  <si>
    <t>Change vs last Inteim report</t>
  </si>
  <si>
    <t>Shipping, Offshore &amp; Oil Services</t>
  </si>
  <si>
    <t>Other exp. excl. depreciations</t>
  </si>
  <si>
    <t>Net interest income, EURm</t>
  </si>
  <si>
    <t>Risk exposure amount (REA)</t>
  </si>
  <si>
    <t>Riskexponeringsbelopp</t>
  </si>
  <si>
    <t>14 vs
EUR</t>
  </si>
  <si>
    <t>13
Local</t>
  </si>
  <si>
    <t xml:space="preserve">RB fil </t>
  </si>
  <si>
    <t xml:space="preserve">WB fil </t>
  </si>
  <si>
    <t>EUR</t>
  </si>
  <si>
    <t>Lokal</t>
  </si>
  <si>
    <t>Check IS</t>
  </si>
  <si>
    <t>Check Lend/Dep</t>
  </si>
  <si>
    <t>2014/ 2013</t>
  </si>
  <si>
    <t>Q115</t>
  </si>
  <si>
    <t>Check Tot Lend</t>
  </si>
  <si>
    <t>Check Tot Dep</t>
  </si>
  <si>
    <t>Assets under Management (AuM), volumes and net inflow</t>
  </si>
  <si>
    <t>Q215</t>
  </si>
  <si>
    <t>ROCAR, %</t>
  </si>
  <si>
    <t>Q315</t>
  </si>
  <si>
    <t>Local curr.</t>
  </si>
  <si>
    <t>Lokal val.</t>
  </si>
  <si>
    <t>Q415</t>
  </si>
  <si>
    <t xml:space="preserve">  </t>
  </si>
  <si>
    <t>Retail funds</t>
  </si>
  <si>
    <t>Q116</t>
  </si>
  <si>
    <t>Nordea Group Change</t>
  </si>
  <si>
    <t>Total Lending</t>
  </si>
  <si>
    <t>Total Deposits</t>
  </si>
  <si>
    <t>Nordea Group New</t>
  </si>
  <si>
    <t>Nordea Group Old</t>
  </si>
  <si>
    <t>Beror på att vi inte har Tot Lend och Dep i tabellerna för GCC och Other.</t>
  </si>
  <si>
    <t xml:space="preserve">Changed presentation of refinancing fees and pay-out fees </t>
  </si>
  <si>
    <t>Refinancing fees and pay-out fees received in connection with mortgage lending in Denmark have been reclassified from “Net result from items at fair value” to “Net fee and commission income” in the income statement, in order to align with Nordea’s classification policy for loan processing fees. A refinancing fee is charged when an adjustable rate mortgage loan is refinanced, and a pay-out fee when a loan is initially paid out.</t>
  </si>
  <si>
    <t>Changed presentation of stability fees</t>
  </si>
  <si>
    <t xml:space="preserve">Nordea has, in order to align with local market practice, reclassified state guarantee fees from “Net fee and commission income” to “Net interest income”. </t>
  </si>
  <si>
    <t>Total deposits have been reclassified to the separate balance sheet line “Deposits in pooled schemes and unit-linked investment contracts” following that these liabilities behave differently than the normal deposits received from customers.</t>
  </si>
  <si>
    <t>Changed presentation of total deposits</t>
  </si>
  <si>
    <t>Imp. of sec. fin. non-cur. ass.</t>
  </si>
  <si>
    <t>Nedsk. värdepapper som fin. tillg.</t>
  </si>
  <si>
    <t>Personal Banking</t>
  </si>
  <si>
    <t xml:space="preserve">Personal Banking total </t>
  </si>
  <si>
    <t xml:space="preserve">PeB fil </t>
  </si>
  <si>
    <t>Personal Banking Other</t>
  </si>
  <si>
    <t>Personal Banking, övrigt</t>
  </si>
  <si>
    <t>Commercial Banking</t>
  </si>
  <si>
    <t>Business Banking</t>
  </si>
  <si>
    <t>CBB file</t>
  </si>
  <si>
    <t>PeB file</t>
  </si>
  <si>
    <t>CB fil</t>
  </si>
  <si>
    <t>BB fil</t>
  </si>
  <si>
    <t>Personal Banking Denmark</t>
  </si>
  <si>
    <t>Personal Banking Finland</t>
  </si>
  <si>
    <t>Personal Banking Norway</t>
  </si>
  <si>
    <t>Personal Banking Sweden</t>
  </si>
  <si>
    <t>Banking Baltic countries</t>
  </si>
  <si>
    <t>Personal Banking total EXCL SWAPBACK</t>
  </si>
  <si>
    <t>Historiska tal har räknats om på grund av organisatoriska förändringar.</t>
  </si>
  <si>
    <t>Commercial &amp; Business Banking, other</t>
  </si>
  <si>
    <t>Commercial &amp; Business Banking, övrigt</t>
  </si>
  <si>
    <t xml:space="preserve">PeB FI fil </t>
  </si>
  <si>
    <t>PeB DK file</t>
  </si>
  <si>
    <t>PeB NO file</t>
  </si>
  <si>
    <t>Other</t>
  </si>
  <si>
    <t>17/16</t>
  </si>
  <si>
    <t>Restatements due to organisational changes.</t>
  </si>
  <si>
    <t>Jan-dec 17/16</t>
  </si>
  <si>
    <t>Jan-Dec</t>
  </si>
  <si>
    <t>Jan-dec 16</t>
  </si>
  <si>
    <t>Jan-dec 17</t>
  </si>
  <si>
    <r>
      <rPr>
        <vertAlign val="superscript"/>
        <sz val="9"/>
        <rFont val="Arial"/>
        <family val="2"/>
        <scheme val="major"/>
      </rPr>
      <t>1</t>
    </r>
    <r>
      <rPr>
        <sz val="9"/>
        <rFont val="Arial"/>
        <family val="2"/>
        <scheme val="major"/>
      </rPr>
      <t xml:space="preserve"> Corporate lending and deposits of some household customers in Personal Banking (PeB) is served and reported in PeB.
</t>
    </r>
  </si>
  <si>
    <t>Keep % on FTEs</t>
  </si>
  <si>
    <t>Lending, EURbn</t>
  </si>
  <si>
    <t>Deposits, EURbn</t>
  </si>
  <si>
    <t>BB Denmark</t>
  </si>
  <si>
    <t>BB Finland</t>
  </si>
  <si>
    <t>BB Norway</t>
  </si>
  <si>
    <t>BB Sweden</t>
  </si>
  <si>
    <t>Ekonomiskt kapital</t>
  </si>
  <si>
    <t>Net inf., Nordic sales channels incl. Life, EURbn</t>
  </si>
  <si>
    <t>AuM, Nordic sales channels incl. Life, EURbn</t>
  </si>
  <si>
    <t>Asset &amp; Wealth Management total</t>
  </si>
  <si>
    <t>Asset &amp; Wealth Management Other</t>
  </si>
  <si>
    <t>Jan/Dec 19/18</t>
  </si>
  <si>
    <t>Q419</t>
  </si>
  <si>
    <t>PeB Denmark</t>
  </si>
  <si>
    <t>PeB Finland</t>
  </si>
  <si>
    <t>PeB Norway</t>
  </si>
  <si>
    <t>PeB Sweden</t>
  </si>
  <si>
    <t xml:space="preserve">Business Banking total </t>
  </si>
  <si>
    <t>Business Banking total EXCL SWAPBACK</t>
  </si>
  <si>
    <t>Large Corporates &amp; Institutions</t>
  </si>
  <si>
    <t>Large Corporates &amp; Institutions total</t>
  </si>
  <si>
    <t>Volumes</t>
  </si>
  <si>
    <t>UPPDATERA</t>
  </si>
  <si>
    <t>Cost/income ratio,1 %</t>
  </si>
  <si>
    <t>Lending to corporates2</t>
  </si>
  <si>
    <t>Corporate deposits2</t>
  </si>
  <si>
    <r>
      <rPr>
        <vertAlign val="superscript"/>
        <sz val="9"/>
        <rFont val="Arial"/>
        <family val="2"/>
        <scheme val="major"/>
      </rPr>
      <t>1</t>
    </r>
    <r>
      <rPr>
        <sz val="9"/>
        <rFont val="Arial"/>
        <family val="2"/>
        <scheme val="major"/>
      </rPr>
      <t xml:space="preserve"> Adjusted for resolution fees before tax.
</t>
    </r>
  </si>
  <si>
    <t>Consumer lending2</t>
  </si>
  <si>
    <t>Household deposits2</t>
  </si>
  <si>
    <t>1 Adjusted for resolution fees before tax</t>
  </si>
  <si>
    <t>2 Household lending and deposits of some corporate customers in Commercial &amp; Business Banking (CBB) is served and reported in CBB.</t>
  </si>
  <si>
    <r>
      <rPr>
        <vertAlign val="superscript"/>
        <sz val="9"/>
        <rFont val="Arial"/>
        <family val="2"/>
        <scheme val="major"/>
      </rPr>
      <t>1</t>
    </r>
    <r>
      <rPr>
        <sz val="9"/>
        <rFont val="Arial"/>
        <family val="2"/>
        <scheme val="major"/>
      </rPr>
      <t xml:space="preserve"> Adjusted for resolution fees before tax.
</t>
    </r>
  </si>
  <si>
    <t>Cost/income ratio1, %</t>
  </si>
  <si>
    <t>Q319</t>
  </si>
  <si>
    <t>Q219</t>
  </si>
  <si>
    <t>Q119</t>
  </si>
  <si>
    <t>Jan-Mar</t>
  </si>
  <si>
    <t>20/19</t>
  </si>
  <si>
    <t>AuM PB</t>
  </si>
  <si>
    <t>AuM NLP</t>
  </si>
  <si>
    <t>PB Denmark</t>
  </si>
  <si>
    <t>PB Finland</t>
  </si>
  <si>
    <t>PB Norway</t>
  </si>
  <si>
    <t>PB Sweden</t>
  </si>
  <si>
    <t>Q120</t>
  </si>
  <si>
    <t>Other lending</t>
  </si>
  <si>
    <t>Mortgage lending</t>
  </si>
  <si>
    <t>Q220</t>
  </si>
  <si>
    <t>Cost-to-income ratio, %</t>
  </si>
  <si>
    <t>Return on capital at risk, %</t>
  </si>
  <si>
    <r>
      <t>Cost-to-income ratio, %</t>
    </r>
    <r>
      <rPr>
        <vertAlign val="superscript"/>
        <sz val="9"/>
        <rFont val="Arial"/>
        <family val="2"/>
        <scheme val="major"/>
      </rPr>
      <t>1</t>
    </r>
  </si>
  <si>
    <r>
      <t>Return on capital at risk</t>
    </r>
    <r>
      <rPr>
        <vertAlign val="superscript"/>
        <sz val="9"/>
        <rFont val="Arial"/>
        <family val="2"/>
        <scheme val="major"/>
      </rPr>
      <t>1,</t>
    </r>
    <r>
      <rPr>
        <sz val="9"/>
        <rFont val="Arial"/>
        <family val="2"/>
        <scheme val="major"/>
      </rPr>
      <t xml:space="preserve"> %</t>
    </r>
  </si>
  <si>
    <t>AuM, ext. Inst. &amp; 3rd part. dist., EURbn</t>
  </si>
  <si>
    <t>Net inf., ext. Ins. &amp; 3rd part. dis., EURbn</t>
  </si>
  <si>
    <t>Net fee and commission income, EURm</t>
  </si>
  <si>
    <t>Profit traditional products</t>
  </si>
  <si>
    <t>Profit market return products</t>
  </si>
  <si>
    <t>Profit risk products</t>
  </si>
  <si>
    <t>Q420</t>
  </si>
  <si>
    <t>Net loan losses and similar net result</t>
  </si>
  <si>
    <t>Net loan losses and similar net result, EURm</t>
  </si>
  <si>
    <t>Q320</t>
  </si>
  <si>
    <t>Q420 Net inflow</t>
  </si>
  <si>
    <t xml:space="preserve">Net result on loans in hold portfolios </t>
  </si>
  <si>
    <t>mandatorily held at fair value</t>
  </si>
  <si>
    <t xml:space="preserve">Profit from associated undertakings and joint ventures </t>
  </si>
  <si>
    <t>accounted for under the equity method</t>
  </si>
  <si>
    <t>Other operating income</t>
  </si>
  <si>
    <t>Other expenses</t>
  </si>
  <si>
    <t xml:space="preserve">Depreciation, amortisation and impairment charges of </t>
  </si>
  <si>
    <t>tangible and intangible assets</t>
  </si>
  <si>
    <t>Income tax expense</t>
  </si>
  <si>
    <t>Net profit for the period</t>
  </si>
  <si>
    <t>Diluted earnings per share (DEPS), EUR</t>
  </si>
  <si>
    <t>DEPS, rolling 12 months up to period end, EUR</t>
  </si>
  <si>
    <t>No changes</t>
  </si>
  <si>
    <t>Group Functions</t>
  </si>
  <si>
    <t>Volumes, EURbn</t>
  </si>
  <si>
    <t>Restatements mainly due to changed presentation of net result on loans held at fair value, which is now included in the combined line “Net loan losses and similar net result”.</t>
  </si>
  <si>
    <t>Restatements mainly due to changed presentation of net result on loans held at fair value, which is now included in the combined line “Net loan losses and similar net result”, and also restatements of loans to the public due to reclassification of accrued interest on loans.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</si>
</sst>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1" formatCode="_-* #,##0_-;\-* #,##0_-;_-* &quot;-&quot;_-;_-@_-"/>
    <numFmt numFmtId="43" formatCode="_-* #,##0.00_-;\-* #,##0.00_-;_-* &quot;-&quot;??_-;_-@_-"/>
    <numFmt numFmtId="164" formatCode="_(* #,##0_);_(* \(#,##0\);_(* &quot;-&quot;_);_(@_)"/>
    <numFmt numFmtId="165" formatCode="_(* #,##0.00_);_(* \(#,##0.00\);_(* &quot;-&quot;??_);_(@_)"/>
    <numFmt numFmtId="166" formatCode="_(&quot;£&quot;\ * #,##0_);_(&quot;£&quot;\ * \(#,##0\);_(&quot;£&quot;\ * &quot;-&quot;_);_(@_)"/>
    <numFmt numFmtId="167" formatCode="0.0"/>
    <numFmt numFmtId="168" formatCode="#,##0.0"/>
    <numFmt numFmtId="169" formatCode="0.0%"/>
    <numFmt numFmtId="170" formatCode="#,##0.0_)"/>
    <numFmt numFmtId="171" formatCode="\ #,##0;[Red]\-#,##0"/>
    <numFmt numFmtId="172" formatCode="#,##0_)"/>
    <numFmt numFmtId="173" formatCode="_ * #,##0_ ;_ * \-#,##0_ ;_ * &quot;-&quot;??_ ;_ @_ "/>
    <numFmt numFmtId="174" formatCode="0.0000"/>
    <numFmt numFmtId="175" formatCode="0.000%"/>
    <numFmt numFmtId="176" formatCode="_(&quot;£&quot;* #,##0.00_);_(&quot;£&quot;* \(#,##0.00\);_(&quot;£&quot;* &quot;-&quot;??_);_(@_)"/>
    <numFmt numFmtId="177" formatCode="_(&quot;£&quot;* #,##0_);_(&quot;£&quot;* \(#,##0\);_(&quot;£&quot;* &quot;-&quot;_);_(@_)"/>
    <numFmt numFmtId="178" formatCode="_(&quot;$&quot;* #,##0.00_);_(&quot;$&quot;* \(#,##0.00\);_(&quot;$&quot;* &quot;-&quot;??_);_(@_)"/>
  </numFmts>
  <fonts count="134">
    <font>
      <sz val="10"/>
      <name val="Times New Roman"/>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1"/>
      <color theme="1"/>
      <name val="Arial"/>
      <family val="2"/>
      <scheme val="minor"/>
    </font>
    <font>
      <sz val="10"/>
      <name val="Times New Roman"/>
      <family val="1"/>
    </font>
    <font>
      <b/>
      <sz val="9"/>
      <name val="Times New Roman"/>
      <family val="1"/>
    </font>
    <font>
      <sz val="9"/>
      <name val="Times New Roman"/>
      <family val="1"/>
    </font>
    <font>
      <sz val="8"/>
      <name val="Times New Roman"/>
      <family val="1"/>
    </font>
    <font>
      <sz val="10"/>
      <name val="Arial"/>
      <family val="2"/>
    </font>
    <font>
      <sz val="10"/>
      <color indexed="8"/>
      <name val="Arial"/>
      <family val="2"/>
    </font>
    <font>
      <b/>
      <sz val="10"/>
      <color indexed="8"/>
      <name val="Arial"/>
      <family val="2"/>
    </font>
    <font>
      <sz val="10"/>
      <color indexed="9"/>
      <name val="Arial"/>
      <family val="2"/>
    </font>
    <font>
      <sz val="9"/>
      <name val="Arial"/>
      <family val="2"/>
    </font>
    <font>
      <sz val="11"/>
      <name val="Times New Roman"/>
      <family val="1"/>
    </font>
    <font>
      <b/>
      <sz val="9"/>
      <name val="Arial"/>
      <family val="2"/>
    </font>
    <font>
      <sz val="8"/>
      <name val="Times New Roman"/>
      <family val="1"/>
    </font>
    <font>
      <b/>
      <sz val="9"/>
      <color indexed="9"/>
      <name val="Times New Roman"/>
      <family val="1"/>
    </font>
    <font>
      <b/>
      <sz val="9"/>
      <color indexed="53"/>
      <name val="Tahoma"/>
      <family val="2"/>
    </font>
    <font>
      <sz val="10"/>
      <name val="Helv"/>
      <charset val="204"/>
    </font>
    <font>
      <b/>
      <sz val="8"/>
      <color indexed="8"/>
      <name val="Arial"/>
      <family val="2"/>
    </font>
    <font>
      <sz val="10"/>
      <color indexed="8"/>
      <name val="Arial"/>
      <family val="2"/>
    </font>
    <font>
      <sz val="8"/>
      <color indexed="8"/>
      <name val="Arial"/>
      <family val="2"/>
    </font>
    <font>
      <b/>
      <i/>
      <sz val="16"/>
      <color indexed="11"/>
      <name val="Arial"/>
      <family val="2"/>
    </font>
    <font>
      <sz val="9"/>
      <color indexed="9"/>
      <name val="Times New Roman"/>
      <family val="1"/>
    </font>
    <font>
      <sz val="10"/>
      <name val="Times New Roman"/>
      <family val="1"/>
      <charset val="238"/>
    </font>
    <font>
      <b/>
      <sz val="10"/>
      <name val="Arial"/>
      <family val="2"/>
    </font>
    <font>
      <i/>
      <sz val="10"/>
      <name val="Times New Roman"/>
      <family val="1"/>
    </font>
    <font>
      <u/>
      <sz val="7.5"/>
      <color indexed="12"/>
      <name val="Arial"/>
      <family val="2"/>
    </font>
    <font>
      <sz val="9"/>
      <color theme="0"/>
      <name val="Times New Roman"/>
      <family val="1"/>
    </font>
    <font>
      <sz val="12"/>
      <name val="Times New Roman"/>
      <family val="1"/>
    </font>
    <font>
      <b/>
      <sz val="10"/>
      <color indexed="9"/>
      <name val="Arial"/>
      <family val="2"/>
    </font>
    <font>
      <b/>
      <sz val="12"/>
      <name val="Arial"/>
      <family val="2"/>
    </font>
    <font>
      <sz val="10"/>
      <color indexed="10"/>
      <name val="Arial"/>
      <family val="2"/>
    </font>
    <font>
      <sz val="11"/>
      <color indexed="63"/>
      <name val="Arial"/>
      <family val="2"/>
    </font>
    <font>
      <sz val="11"/>
      <color indexed="63"/>
      <name val="Calibri"/>
      <family val="2"/>
    </font>
    <font>
      <sz val="11"/>
      <color indexed="9"/>
      <name val="Arial"/>
      <family val="2"/>
    </font>
    <font>
      <sz val="11"/>
      <color indexed="9"/>
      <name val="Calibri"/>
      <family val="2"/>
    </font>
    <font>
      <sz val="11"/>
      <color indexed="37"/>
      <name val="Calibri"/>
      <family val="2"/>
    </font>
    <font>
      <b/>
      <sz val="11"/>
      <color indexed="36"/>
      <name val="Calibri"/>
      <family val="2"/>
    </font>
    <font>
      <b/>
      <sz val="11"/>
      <color indexed="9"/>
      <name val="Calibri"/>
      <family val="2"/>
    </font>
    <font>
      <i/>
      <sz val="11"/>
      <color indexed="23"/>
      <name val="Calibri"/>
      <family val="2"/>
    </font>
    <font>
      <sz val="11"/>
      <color indexed="10"/>
      <name val="Calibri"/>
      <family val="2"/>
    </font>
    <font>
      <b/>
      <sz val="15"/>
      <color indexed="8"/>
      <name val="Calibri"/>
      <family val="2"/>
    </font>
    <font>
      <b/>
      <sz val="13"/>
      <color indexed="8"/>
      <name val="Calibri"/>
      <family val="2"/>
    </font>
    <font>
      <b/>
      <sz val="11"/>
      <color indexed="8"/>
      <name val="Calibri"/>
      <family val="2"/>
    </font>
    <font>
      <sz val="11"/>
      <color indexed="37"/>
      <name val="Arial"/>
      <family val="2"/>
    </font>
    <font>
      <sz val="11"/>
      <color indexed="10"/>
      <name val="Arial"/>
      <family val="2"/>
    </font>
    <font>
      <sz val="11"/>
      <color indexed="23"/>
      <name val="Calibri"/>
      <family val="2"/>
    </font>
    <font>
      <sz val="10"/>
      <name val="MS Sans Serif"/>
      <family val="2"/>
    </font>
    <font>
      <b/>
      <sz val="11"/>
      <color indexed="36"/>
      <name val="Arial"/>
      <family val="2"/>
    </font>
    <font>
      <sz val="11"/>
      <color indexed="36"/>
      <name val="Calibri"/>
      <family val="2"/>
    </font>
    <font>
      <sz val="11"/>
      <color indexed="36"/>
      <name val="Arial"/>
      <family val="2"/>
    </font>
    <font>
      <sz val="11"/>
      <color indexed="33"/>
      <name val="Arial"/>
      <family val="2"/>
    </font>
    <font>
      <sz val="11"/>
      <color indexed="33"/>
      <name val="Calibri"/>
      <family val="2"/>
    </font>
    <font>
      <b/>
      <sz val="18"/>
      <color indexed="8"/>
      <name val="Cambria"/>
      <family val="2"/>
    </font>
    <font>
      <b/>
      <sz val="15"/>
      <color indexed="8"/>
      <name val="Arial"/>
      <family val="2"/>
    </font>
    <font>
      <b/>
      <sz val="13"/>
      <color indexed="8"/>
      <name val="Arial"/>
      <family val="2"/>
    </font>
    <font>
      <b/>
      <sz val="11"/>
      <color indexed="8"/>
      <name val="Arial"/>
      <family val="2"/>
    </font>
    <font>
      <b/>
      <sz val="11"/>
      <color indexed="63"/>
      <name val="Calibri"/>
      <family val="2"/>
    </font>
    <font>
      <i/>
      <sz val="11"/>
      <color indexed="23"/>
      <name val="Arial"/>
      <family val="2"/>
    </font>
    <font>
      <b/>
      <sz val="11"/>
      <color indexed="63"/>
      <name val="Arial"/>
      <family val="2"/>
    </font>
    <font>
      <b/>
      <sz val="11"/>
      <color indexed="9"/>
      <name val="Arial"/>
      <family val="2"/>
    </font>
    <font>
      <sz val="11"/>
      <color indexed="13"/>
      <name val="Calibri"/>
      <family val="2"/>
    </font>
    <font>
      <sz val="11"/>
      <color indexed="13"/>
      <name val="Arial"/>
      <family val="2"/>
    </font>
    <font>
      <i/>
      <sz val="9"/>
      <name val="Times New Roman"/>
      <family val="1"/>
    </font>
    <font>
      <b/>
      <i/>
      <sz val="9"/>
      <name val="Times New Roman"/>
      <family val="1"/>
    </font>
    <font>
      <sz val="9"/>
      <color theme="1"/>
      <name val="Times New Roman"/>
      <family val="1"/>
    </font>
    <font>
      <sz val="9"/>
      <color indexed="10"/>
      <name val="Times New Roman"/>
      <family val="1"/>
    </font>
    <font>
      <b/>
      <sz val="9"/>
      <color theme="1"/>
      <name val="Times New Roman"/>
      <family val="1"/>
    </font>
    <font>
      <sz val="9"/>
      <color rgb="FFFF0000"/>
      <name val="Times New Roman"/>
      <family val="1"/>
    </font>
    <font>
      <b/>
      <sz val="9"/>
      <color rgb="FFFF0000"/>
      <name val="Times New Roman"/>
      <family val="1"/>
    </font>
    <font>
      <sz val="9"/>
      <color theme="0" tint="-4.9989318521683403E-2"/>
      <name val="Times New Roman"/>
      <family val="1"/>
    </font>
    <font>
      <b/>
      <sz val="9"/>
      <color theme="0" tint="-4.9989318521683403E-2"/>
      <name val="Times New Roman"/>
      <family val="1"/>
    </font>
    <font>
      <sz val="10"/>
      <color theme="0"/>
      <name val="Arial"/>
      <family val="2"/>
    </font>
    <font>
      <sz val="12"/>
      <name val="Arial"/>
      <family val="2"/>
    </font>
    <font>
      <sz val="8"/>
      <color rgb="FFFF0000"/>
      <name val="Times New Roman"/>
      <family val="1"/>
    </font>
    <font>
      <sz val="9"/>
      <color indexed="9"/>
      <name val="Arial"/>
      <family val="2"/>
    </font>
    <font>
      <sz val="9"/>
      <name val="Arial"/>
      <family val="2"/>
      <scheme val="major"/>
    </font>
    <font>
      <b/>
      <sz val="9"/>
      <name val="Arial"/>
      <family val="2"/>
      <scheme val="major"/>
    </font>
    <font>
      <i/>
      <sz val="9"/>
      <name val="Arial"/>
      <family val="2"/>
      <scheme val="major"/>
    </font>
    <font>
      <sz val="9"/>
      <color indexed="10"/>
      <name val="Arial"/>
      <family val="2"/>
      <scheme val="major"/>
    </font>
    <font>
      <sz val="9"/>
      <color indexed="8"/>
      <name val="Arial"/>
      <family val="2"/>
      <scheme val="major"/>
    </font>
    <font>
      <sz val="9"/>
      <color indexed="9"/>
      <name val="Arial"/>
      <family val="2"/>
      <scheme val="major"/>
    </font>
    <font>
      <sz val="9"/>
      <color rgb="FFFF0000"/>
      <name val="Arial"/>
      <family val="2"/>
      <scheme val="major"/>
    </font>
    <font>
      <b/>
      <sz val="9"/>
      <color rgb="FFFF0000"/>
      <name val="Arial"/>
      <family val="2"/>
      <scheme val="major"/>
    </font>
    <font>
      <sz val="9"/>
      <color theme="1"/>
      <name val="Arial"/>
      <family val="2"/>
      <scheme val="major"/>
    </font>
    <font>
      <sz val="9"/>
      <color indexed="81"/>
      <name val="Tahoma"/>
      <family val="2"/>
    </font>
    <font>
      <b/>
      <sz val="9"/>
      <color indexed="81"/>
      <name val="Tahoma"/>
      <family val="2"/>
    </font>
    <font>
      <sz val="8.5"/>
      <name val="Arial"/>
      <family val="2"/>
      <scheme val="major"/>
    </font>
    <font>
      <b/>
      <sz val="9"/>
      <name val="Arial"/>
      <family val="2"/>
      <scheme val="minor"/>
    </font>
    <font>
      <sz val="9"/>
      <name val="Arial"/>
      <family val="2"/>
      <scheme val="minor"/>
    </font>
    <font>
      <vertAlign val="superscript"/>
      <sz val="9"/>
      <name val="Arial"/>
      <family val="2"/>
      <scheme val="major"/>
    </font>
    <font>
      <sz val="9"/>
      <color theme="0" tint="-0.249977111117893"/>
      <name val="Times New Roman"/>
      <family val="1"/>
    </font>
    <font>
      <sz val="9"/>
      <color theme="0" tint="-0.249977111117893"/>
      <name val="Arial"/>
      <family val="2"/>
      <scheme val="major"/>
    </font>
    <font>
      <sz val="8"/>
      <color theme="0" tint="-0.249977111117893"/>
      <name val="Times New Roman"/>
      <family val="1"/>
    </font>
    <font>
      <sz val="10"/>
      <name val="Helv"/>
      <family val="2"/>
    </font>
    <font>
      <sz val="10"/>
      <name val="Times New Roman"/>
      <family val="2"/>
    </font>
    <font>
      <sz val="9"/>
      <color indexed="8"/>
      <name val="Arial"/>
      <family val="2"/>
    </font>
    <font>
      <sz val="11"/>
      <color indexed="8"/>
      <name val="Calibri"/>
      <family val="2"/>
    </font>
    <font>
      <sz val="9"/>
      <color indexed="10"/>
      <name val="Arial"/>
      <family val="2"/>
    </font>
    <font>
      <sz val="11"/>
      <color indexed="20"/>
      <name val="Calibri"/>
      <family val="2"/>
    </font>
    <font>
      <sz val="10"/>
      <color indexed="20"/>
      <name val="Arial"/>
      <family val="2"/>
    </font>
    <font>
      <sz val="11"/>
      <color indexed="16"/>
      <name val="Calibri"/>
      <family val="2"/>
    </font>
    <font>
      <b/>
      <sz val="11"/>
      <color indexed="52"/>
      <name val="Calibri"/>
      <family val="2"/>
    </font>
    <font>
      <sz val="11"/>
      <color indexed="62"/>
      <name val="Calibri"/>
      <family val="2"/>
    </font>
    <font>
      <sz val="11"/>
      <color indexed="17"/>
      <name val="Calibri"/>
      <family val="2"/>
    </font>
    <font>
      <b/>
      <sz val="10"/>
      <color indexed="52"/>
      <name val="Arial"/>
      <family val="2"/>
    </font>
    <font>
      <b/>
      <sz val="11"/>
      <color indexed="53"/>
      <name val="Calibri"/>
      <family val="2"/>
    </font>
    <font>
      <b/>
      <sz val="11"/>
      <color indexed="17"/>
      <name val="Calibri"/>
      <family val="2"/>
    </font>
    <font>
      <sz val="11"/>
      <color indexed="52"/>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0"/>
      <name val="Times New Roman"/>
      <family val="2"/>
    </font>
    <font>
      <i/>
      <sz val="10"/>
      <color indexed="23"/>
      <name val="Arial"/>
      <family val="2"/>
    </font>
    <font>
      <sz val="10"/>
      <color indexed="17"/>
      <name val="Arial"/>
      <family val="2"/>
    </font>
    <font>
      <b/>
      <sz val="15"/>
      <color indexed="56"/>
      <name val="Arial"/>
      <family val="2"/>
    </font>
    <font>
      <b/>
      <sz val="20"/>
      <name val="Arial"/>
      <family val="2"/>
    </font>
    <font>
      <b/>
      <sz val="15"/>
      <color indexed="62"/>
      <name val="Calibri"/>
      <family val="2"/>
    </font>
    <font>
      <b/>
      <sz val="13"/>
      <color indexed="56"/>
      <name val="Arial"/>
      <family val="2"/>
    </font>
    <font>
      <b/>
      <sz val="13"/>
      <color indexed="62"/>
      <name val="Calibri"/>
      <family val="2"/>
    </font>
    <font>
      <b/>
      <sz val="11"/>
      <color indexed="56"/>
      <name val="Arial"/>
      <family val="2"/>
    </font>
    <font>
      <b/>
      <sz val="11"/>
      <color indexed="62"/>
      <name val="Calibri"/>
      <family val="2"/>
    </font>
    <font>
      <u/>
      <sz val="10"/>
      <color indexed="12"/>
      <name val="Arial"/>
      <family val="2"/>
    </font>
    <font>
      <sz val="10"/>
      <name val="Arial"/>
      <family val="2"/>
      <scheme val="minor"/>
    </font>
  </fonts>
  <fills count="65">
    <fill>
      <patternFill patternType="none"/>
    </fill>
    <fill>
      <patternFill patternType="gray125"/>
    </fill>
    <fill>
      <patternFill patternType="solid">
        <fgColor indexed="44"/>
      </patternFill>
    </fill>
    <fill>
      <patternFill patternType="solid">
        <fgColor indexed="22"/>
      </patternFill>
    </fill>
    <fill>
      <patternFill patternType="solid">
        <fgColor indexed="43"/>
      </patternFill>
    </fill>
    <fill>
      <patternFill patternType="solid">
        <fgColor indexed="43"/>
        <bgColor indexed="64"/>
      </patternFill>
    </fill>
    <fill>
      <patternFill patternType="solid">
        <fgColor indexed="11"/>
        <bgColor indexed="64"/>
      </patternFill>
    </fill>
    <fill>
      <patternFill patternType="solid">
        <fgColor indexed="54"/>
      </patternFill>
    </fill>
    <fill>
      <patternFill patternType="lightUp">
        <fgColor indexed="48"/>
        <bgColor indexed="41"/>
      </patternFill>
    </fill>
    <fill>
      <patternFill patternType="solid">
        <fgColor indexed="40"/>
      </patternFill>
    </fill>
    <fill>
      <patternFill patternType="solid">
        <fgColor indexed="54"/>
        <bgColor indexed="64"/>
      </patternFill>
    </fill>
    <fill>
      <patternFill patternType="solid">
        <fgColor indexed="40"/>
        <bgColor indexed="64"/>
      </patternFill>
    </fill>
    <fill>
      <patternFill patternType="solid">
        <fgColor indexed="44"/>
        <bgColor indexed="64"/>
      </patternFill>
    </fill>
    <fill>
      <patternFill patternType="solid">
        <fgColor indexed="41"/>
        <bgColor indexed="64"/>
      </patternFill>
    </fill>
    <fill>
      <patternFill patternType="solid">
        <fgColor indexed="26"/>
        <bgColor indexed="64"/>
      </patternFill>
    </fill>
    <fill>
      <patternFill patternType="solid">
        <fgColor indexed="41"/>
      </patternFill>
    </fill>
    <fill>
      <patternFill patternType="solid">
        <fgColor indexed="9"/>
      </patternFill>
    </fill>
    <fill>
      <patternFill patternType="solid">
        <fgColor indexed="12"/>
      </patternFill>
    </fill>
    <fill>
      <patternFill patternType="solid">
        <fgColor indexed="9"/>
        <bgColor indexed="64"/>
      </patternFill>
    </fill>
    <fill>
      <patternFill patternType="solid">
        <fgColor indexed="17"/>
        <bgColor indexed="64"/>
      </patternFill>
    </fill>
    <fill>
      <patternFill patternType="solid">
        <fgColor indexed="57"/>
        <bgColor indexed="64"/>
      </patternFill>
    </fill>
    <fill>
      <patternFill patternType="solid">
        <fgColor theme="0"/>
        <bgColor indexed="64"/>
      </patternFill>
    </fill>
    <fill>
      <patternFill patternType="solid">
        <fgColor theme="4" tint="0.79998168889431442"/>
        <bgColor indexed="64"/>
      </patternFill>
    </fill>
    <fill>
      <patternFill patternType="solid">
        <fgColor indexed="22"/>
        <bgColor indexed="64"/>
      </patternFill>
    </fill>
    <fill>
      <patternFill patternType="solid">
        <fgColor indexed="60"/>
        <bgColor indexed="64"/>
      </patternFill>
    </fill>
    <fill>
      <patternFill patternType="solid">
        <fgColor indexed="58"/>
        <bgColor indexed="64"/>
      </patternFill>
    </fill>
    <fill>
      <patternFill patternType="solid">
        <fgColor indexed="45"/>
        <bgColor indexed="64"/>
      </patternFill>
    </fill>
    <fill>
      <patternFill patternType="solid">
        <fgColor indexed="27"/>
      </patternFill>
    </fill>
    <fill>
      <patternFill patternType="solid">
        <fgColor indexed="50"/>
      </patternFill>
    </fill>
    <fill>
      <patternFill patternType="solid">
        <fgColor indexed="26"/>
      </patternFill>
    </fill>
    <fill>
      <patternFill patternType="solid">
        <fgColor indexed="19"/>
      </patternFill>
    </fill>
    <fill>
      <patternFill patternType="solid">
        <fgColor indexed="29"/>
      </patternFill>
    </fill>
    <fill>
      <patternFill patternType="solid">
        <fgColor indexed="25"/>
      </patternFill>
    </fill>
    <fill>
      <patternFill patternType="solid">
        <fgColor indexed="53"/>
      </patternFill>
    </fill>
    <fill>
      <patternFill patternType="solid">
        <fgColor indexed="52"/>
      </patternFill>
    </fill>
    <fill>
      <patternFill patternType="solid">
        <fgColor indexed="23"/>
      </patternFill>
    </fill>
    <fill>
      <patternFill patternType="solid">
        <fgColor indexed="36"/>
      </patternFill>
    </fill>
    <fill>
      <patternFill patternType="solid">
        <fgColor indexed="37"/>
      </patternFill>
    </fill>
    <fill>
      <patternFill patternType="solid">
        <fgColor indexed="28"/>
      </patternFill>
    </fill>
    <fill>
      <patternFill patternType="solid">
        <fgColor rgb="FFFF0000"/>
        <bgColor indexed="64"/>
      </patternFill>
    </fill>
    <fill>
      <patternFill patternType="solid">
        <fgColor rgb="FFFFFF00"/>
        <bgColor indexed="64"/>
      </patternFill>
    </fill>
    <fill>
      <patternFill patternType="solid">
        <fgColor rgb="FFFFFFFF"/>
        <bgColor rgb="FF000000"/>
      </patternFill>
    </fill>
    <fill>
      <patternFill patternType="solid">
        <fgColor theme="0"/>
        <bgColor rgb="FF000000"/>
      </patternFill>
    </fill>
    <fill>
      <patternFill patternType="solid">
        <fgColor indexed="31"/>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29"/>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61"/>
        <bgColor indexed="64"/>
      </patternFill>
    </fill>
    <fill>
      <patternFill patternType="solid">
        <fgColor indexed="48"/>
        <bgColor indexed="64"/>
      </patternFill>
    </fill>
    <fill>
      <patternFill patternType="solid">
        <fgColor indexed="10"/>
        <bgColor indexed="64"/>
      </patternFill>
    </fill>
    <fill>
      <patternFill patternType="solid">
        <fgColor indexed="25"/>
        <bgColor indexed="64"/>
      </patternFill>
    </fill>
    <fill>
      <patternFill patternType="solid">
        <fgColor indexed="50"/>
        <bgColor indexed="64"/>
      </patternFill>
    </fill>
    <fill>
      <patternFill patternType="solid">
        <fgColor indexed="55"/>
        <bgColor indexed="64"/>
      </patternFill>
    </fill>
    <fill>
      <patternFill patternType="solid">
        <fgColor indexed="18"/>
        <bgColor indexed="64"/>
      </patternFill>
    </fill>
    <fill>
      <patternFill patternType="solid">
        <fgColor indexed="53"/>
        <bgColor indexed="64"/>
      </patternFill>
    </fill>
    <fill>
      <patternFill patternType="solid">
        <fgColor indexed="15"/>
        <bgColor indexed="64"/>
      </patternFill>
    </fill>
    <fill>
      <patternFill patternType="solid">
        <fgColor indexed="35"/>
        <bgColor indexed="64"/>
      </patternFill>
    </fill>
  </fills>
  <borders count="51">
    <border>
      <left/>
      <right/>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25"/>
      </bottom>
      <diagonal/>
    </border>
    <border>
      <left/>
      <right/>
      <top/>
      <bottom style="thick">
        <color indexed="26"/>
      </bottom>
      <diagonal/>
    </border>
    <border>
      <left/>
      <right/>
      <top/>
      <bottom style="medium">
        <color indexed="25"/>
      </bottom>
      <diagonal/>
    </border>
    <border>
      <left style="thin">
        <color indexed="28"/>
      </left>
      <right style="thin">
        <color indexed="28"/>
      </right>
      <top style="thin">
        <color indexed="28"/>
      </top>
      <bottom style="thin">
        <color indexed="28"/>
      </bottom>
      <diagonal/>
    </border>
    <border>
      <left/>
      <right/>
      <top/>
      <bottom style="double">
        <color indexed="36"/>
      </bottom>
      <diagonal/>
    </border>
    <border>
      <left style="thin">
        <color indexed="63"/>
      </left>
      <right style="thin">
        <color indexed="63"/>
      </right>
      <top style="thin">
        <color indexed="63"/>
      </top>
      <bottom style="thin">
        <color indexed="63"/>
      </bottom>
      <diagonal/>
    </border>
    <border>
      <left/>
      <right/>
      <top style="thin">
        <color indexed="25"/>
      </top>
      <bottom style="double">
        <color indexed="25"/>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auto="1"/>
      </top>
      <bottom style="thin">
        <color indexed="64"/>
      </bottom>
      <diagonal/>
    </border>
    <border>
      <left style="thin">
        <color indexed="22"/>
      </left>
      <right style="thin">
        <color indexed="22"/>
      </right>
      <top style="thin">
        <color indexed="22"/>
      </top>
      <bottom style="thin">
        <color indexed="22"/>
      </bottom>
      <diagonal/>
    </border>
    <border>
      <left style="thin">
        <color indexed="18"/>
      </left>
      <right style="thin">
        <color indexed="18"/>
      </right>
      <top style="thin">
        <color indexed="18"/>
      </top>
      <bottom style="thin">
        <color indexed="18"/>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48"/>
      </bottom>
      <diagonal/>
    </border>
    <border>
      <left/>
      <right/>
      <top/>
      <bottom style="thick">
        <color indexed="58"/>
      </bottom>
      <diagonal/>
    </border>
    <border>
      <left/>
      <right/>
      <top/>
      <bottom style="medium">
        <color indexed="24"/>
      </bottom>
      <diagonal/>
    </border>
    <border>
      <left/>
      <right/>
      <top/>
      <bottom style="medium">
        <color indexed="58"/>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24913">
    <xf numFmtId="0" fontId="0" fillId="0" borderId="0"/>
    <xf numFmtId="0" fontId="16" fillId="0" borderId="0">
      <alignment vertical="top"/>
    </xf>
    <xf numFmtId="0" fontId="26" fillId="0" borderId="0"/>
    <xf numFmtId="3" fontId="25" fillId="0" borderId="0"/>
    <xf numFmtId="0" fontId="16" fillId="0" borderId="0"/>
    <xf numFmtId="0" fontId="12" fillId="0" borderId="0"/>
    <xf numFmtId="0" fontId="16" fillId="0" borderId="0"/>
    <xf numFmtId="0" fontId="16" fillId="0" borderId="0"/>
    <xf numFmtId="0" fontId="12" fillId="0" borderId="0"/>
    <xf numFmtId="0" fontId="32" fillId="0" borderId="0"/>
    <xf numFmtId="9" fontId="12" fillId="0" borderId="0" applyFont="0" applyFill="0" applyBorder="0" applyAlignment="0" applyProtection="0"/>
    <xf numFmtId="4" fontId="18" fillId="4" borderId="1" applyNumberFormat="0" applyProtection="0">
      <alignment vertical="center"/>
    </xf>
    <xf numFmtId="0" fontId="18" fillId="5" borderId="1" applyNumberFormat="0" applyProtection="0">
      <alignment horizontal="left" vertical="top"/>
    </xf>
    <xf numFmtId="0" fontId="16" fillId="6" borderId="0"/>
    <xf numFmtId="4" fontId="27" fillId="7" borderId="0" applyNumberFormat="0" applyProtection="0">
      <alignment horizontal="left" vertical="center"/>
    </xf>
    <xf numFmtId="4" fontId="18" fillId="8" borderId="2" applyNumberFormat="0" applyProtection="0">
      <alignment horizontal="left" vertical="center"/>
    </xf>
    <xf numFmtId="4" fontId="17" fillId="2" borderId="0" applyNumberFormat="0" applyProtection="0">
      <alignment horizontal="left" vertical="center"/>
    </xf>
    <xf numFmtId="4" fontId="17" fillId="9" borderId="1" applyNumberFormat="0" applyProtection="0">
      <alignment horizontal="right" vertical="center"/>
    </xf>
    <xf numFmtId="4" fontId="28" fillId="2" borderId="0" applyNumberFormat="0" applyProtection="0">
      <alignment horizontal="left" vertical="center"/>
    </xf>
    <xf numFmtId="4" fontId="29" fillId="7" borderId="0" applyNumberFormat="0" applyProtection="0">
      <alignment horizontal="left" vertical="center"/>
    </xf>
    <xf numFmtId="0" fontId="16" fillId="10" borderId="1" applyNumberFormat="0" applyProtection="0">
      <alignment horizontal="left" vertical="center"/>
    </xf>
    <xf numFmtId="0" fontId="16" fillId="10" borderId="1" applyNumberFormat="0" applyProtection="0">
      <alignment horizontal="left" vertical="top"/>
    </xf>
    <xf numFmtId="0" fontId="16" fillId="11" borderId="1" applyNumberFormat="0" applyProtection="0">
      <alignment horizontal="left" vertical="center"/>
    </xf>
    <xf numFmtId="0" fontId="16" fillId="11" borderId="1" applyNumberFormat="0" applyProtection="0">
      <alignment horizontal="left" vertical="top"/>
    </xf>
    <xf numFmtId="0" fontId="16" fillId="12" borderId="1" applyNumberFormat="0" applyProtection="0">
      <alignment horizontal="left" vertical="center"/>
    </xf>
    <xf numFmtId="0" fontId="16" fillId="12" borderId="1" applyNumberFormat="0" applyProtection="0">
      <alignment horizontal="left" vertical="top"/>
    </xf>
    <xf numFmtId="0" fontId="16" fillId="13" borderId="1" applyNumberFormat="0" applyProtection="0">
      <alignment horizontal="left" vertical="center"/>
    </xf>
    <xf numFmtId="4" fontId="17" fillId="14" borderId="1" applyNumberFormat="0" applyProtection="0">
      <alignment horizontal="left" vertical="center"/>
    </xf>
    <xf numFmtId="4" fontId="17" fillId="15" borderId="1" applyNumberFormat="0" applyProtection="0">
      <alignment horizontal="right" vertical="center"/>
    </xf>
    <xf numFmtId="0" fontId="17" fillId="11" borderId="1" applyNumberFormat="0" applyProtection="0">
      <alignment horizontal="left" vertical="top"/>
    </xf>
    <xf numFmtId="4" fontId="30" fillId="16" borderId="0" applyNumberFormat="0" applyProtection="0">
      <alignment horizontal="left" vertical="center"/>
    </xf>
    <xf numFmtId="171" fontId="17" fillId="3" borderId="0"/>
    <xf numFmtId="0" fontId="18" fillId="3" borderId="0"/>
    <xf numFmtId="171" fontId="19" fillId="17" borderId="0">
      <protection locked="0"/>
    </xf>
    <xf numFmtId="171" fontId="18" fillId="3" borderId="3"/>
    <xf numFmtId="171" fontId="18" fillId="3" borderId="0"/>
    <xf numFmtId="172" fontId="20" fillId="14" borderId="0" applyBorder="0">
      <protection locked="0"/>
    </xf>
    <xf numFmtId="170" fontId="21" fillId="0" borderId="0" applyBorder="0"/>
    <xf numFmtId="41" fontId="16" fillId="0" borderId="0" applyFont="0" applyFill="0" applyBorder="0" applyAlignment="0" applyProtection="0"/>
    <xf numFmtId="166" fontId="16" fillId="0" borderId="0" applyFont="0" applyFill="0" applyBorder="0" applyAlignment="0" applyProtection="0"/>
    <xf numFmtId="0" fontId="12" fillId="0" borderId="0"/>
    <xf numFmtId="0" fontId="35" fillId="0" borderId="0" applyNumberFormat="0" applyFill="0" applyBorder="0" applyAlignment="0" applyProtection="0">
      <alignment vertical="top"/>
      <protection locked="0"/>
    </xf>
    <xf numFmtId="0" fontId="16" fillId="0" borderId="0"/>
    <xf numFmtId="9" fontId="16" fillId="0" borderId="0" applyFont="0" applyFill="0" applyBorder="0" applyAlignment="0" applyProtection="0"/>
    <xf numFmtId="0" fontId="26" fillId="0" borderId="0"/>
    <xf numFmtId="0" fontId="11" fillId="0" borderId="0"/>
    <xf numFmtId="0" fontId="10" fillId="0" borderId="0"/>
    <xf numFmtId="0" fontId="9" fillId="0" borderId="0"/>
    <xf numFmtId="0" fontId="37" fillId="0" borderId="0" applyNumberFormat="0" applyFill="0" applyBorder="0" applyAlignment="0" applyProtection="0"/>
    <xf numFmtId="0" fontId="37" fillId="0" borderId="0" applyNumberFormat="0" applyFill="0" applyBorder="0" applyAlignment="0" applyProtection="0"/>
    <xf numFmtId="0" fontId="16" fillId="0" borderId="0">
      <alignment vertical="top"/>
    </xf>
    <xf numFmtId="0" fontId="37" fillId="0" borderId="0">
      <alignment vertical="top"/>
    </xf>
    <xf numFmtId="0" fontId="37" fillId="0" borderId="0">
      <alignment vertical="top"/>
    </xf>
    <xf numFmtId="0" fontId="41" fillId="27" borderId="0" applyNumberFormat="0" applyBorder="0" applyAlignment="0" applyProtection="0"/>
    <xf numFmtId="0" fontId="41" fillId="15" borderId="0" applyNumberFormat="0" applyBorder="0" applyAlignment="0" applyProtection="0"/>
    <xf numFmtId="0" fontId="41" fillId="28" borderId="0" applyNumberFormat="0" applyBorder="0" applyAlignment="0" applyProtection="0"/>
    <xf numFmtId="0" fontId="41" fillId="16" borderId="0" applyNumberFormat="0" applyBorder="0" applyAlignment="0" applyProtection="0"/>
    <xf numFmtId="0" fontId="41" fillId="27" borderId="0" applyNumberFormat="0" applyBorder="0" applyAlignment="0" applyProtection="0"/>
    <xf numFmtId="0" fontId="41" fillId="15" borderId="0" applyNumberFormat="0" applyBorder="0" applyAlignment="0" applyProtection="0"/>
    <xf numFmtId="0" fontId="42" fillId="27" borderId="0" applyNumberFormat="0" applyBorder="0" applyAlignment="0" applyProtection="0"/>
    <xf numFmtId="0" fontId="42" fillId="15" borderId="0" applyNumberFormat="0" applyBorder="0" applyAlignment="0" applyProtection="0"/>
    <xf numFmtId="0" fontId="42" fillId="28" borderId="0" applyNumberFormat="0" applyBorder="0" applyAlignment="0" applyProtection="0"/>
    <xf numFmtId="0" fontId="42" fillId="16" borderId="0" applyNumberFormat="0" applyBorder="0" applyAlignment="0" applyProtection="0"/>
    <xf numFmtId="0" fontId="42" fillId="27" borderId="0" applyNumberFormat="0" applyBorder="0" applyAlignment="0" applyProtection="0"/>
    <xf numFmtId="0" fontId="42" fillId="15" borderId="0" applyNumberFormat="0" applyBorder="0" applyAlignment="0" applyProtection="0"/>
    <xf numFmtId="0" fontId="41" fillId="29" borderId="0" applyNumberFormat="0" applyBorder="0" applyAlignment="0" applyProtection="0"/>
    <xf numFmtId="0" fontId="41" fillId="30" borderId="0" applyNumberFormat="0" applyBorder="0" applyAlignment="0" applyProtection="0"/>
    <xf numFmtId="0" fontId="41" fillId="28" borderId="0" applyNumberFormat="0" applyBorder="0" applyAlignment="0" applyProtection="0"/>
    <xf numFmtId="0" fontId="41" fillId="31" borderId="0" applyNumberFormat="0" applyBorder="0" applyAlignment="0" applyProtection="0"/>
    <xf numFmtId="0" fontId="41" fillId="29" borderId="0" applyNumberFormat="0" applyBorder="0" applyAlignment="0" applyProtection="0"/>
    <xf numFmtId="0" fontId="41" fillId="15" borderId="0" applyNumberFormat="0" applyBorder="0" applyAlignment="0" applyProtection="0"/>
    <xf numFmtId="0" fontId="42" fillId="29" borderId="0" applyNumberFormat="0" applyBorder="0" applyAlignment="0" applyProtection="0"/>
    <xf numFmtId="0" fontId="42" fillId="30" borderId="0" applyNumberFormat="0" applyBorder="0" applyAlignment="0" applyProtection="0"/>
    <xf numFmtId="0" fontId="42" fillId="28" borderId="0" applyNumberFormat="0" applyBorder="0" applyAlignment="0" applyProtection="0"/>
    <xf numFmtId="0" fontId="42" fillId="31" borderId="0" applyNumberFormat="0" applyBorder="0" applyAlignment="0" applyProtection="0"/>
    <xf numFmtId="0" fontId="42" fillId="29" borderId="0" applyNumberFormat="0" applyBorder="0" applyAlignment="0" applyProtection="0"/>
    <xf numFmtId="0" fontId="42" fillId="15" borderId="0" applyNumberFormat="0" applyBorder="0" applyAlignment="0" applyProtection="0"/>
    <xf numFmtId="0" fontId="43" fillId="32" borderId="0" applyNumberFormat="0" applyBorder="0" applyAlignment="0" applyProtection="0"/>
    <xf numFmtId="0" fontId="43" fillId="33" borderId="0" applyNumberFormat="0" applyBorder="0" applyAlignment="0" applyProtection="0"/>
    <xf numFmtId="0" fontId="43" fillId="34" borderId="0" applyNumberFormat="0" applyBorder="0" applyAlignment="0" applyProtection="0"/>
    <xf numFmtId="0" fontId="43" fillId="31" borderId="0" applyNumberFormat="0" applyBorder="0" applyAlignment="0" applyProtection="0"/>
    <xf numFmtId="0" fontId="43" fillId="32" borderId="0" applyNumberFormat="0" applyBorder="0" applyAlignment="0" applyProtection="0"/>
    <xf numFmtId="0" fontId="43" fillId="15" borderId="0" applyNumberFormat="0" applyBorder="0" applyAlignment="0" applyProtection="0"/>
    <xf numFmtId="0" fontId="44" fillId="32" borderId="0" applyNumberFormat="0" applyBorder="0" applyAlignment="0" applyProtection="0"/>
    <xf numFmtId="0" fontId="44" fillId="33" borderId="0" applyNumberFormat="0" applyBorder="0" applyAlignment="0" applyProtection="0"/>
    <xf numFmtId="0" fontId="44" fillId="34" borderId="0" applyNumberFormat="0" applyBorder="0" applyAlignment="0" applyProtection="0"/>
    <xf numFmtId="0" fontId="44" fillId="31" borderId="0" applyNumberFormat="0" applyBorder="0" applyAlignment="0" applyProtection="0"/>
    <xf numFmtId="0" fontId="44" fillId="32" borderId="0" applyNumberFormat="0" applyBorder="0" applyAlignment="0" applyProtection="0"/>
    <xf numFmtId="0" fontId="44" fillId="15" borderId="0" applyNumberFormat="0" applyBorder="0" applyAlignment="0" applyProtection="0"/>
    <xf numFmtId="0" fontId="44" fillId="32" borderId="0" applyNumberFormat="0" applyBorder="0" applyAlignment="0" applyProtection="0"/>
    <xf numFmtId="0" fontId="44" fillId="33" borderId="0" applyNumberFormat="0" applyBorder="0" applyAlignment="0" applyProtection="0"/>
    <xf numFmtId="0" fontId="44" fillId="33" borderId="0" applyNumberFormat="0" applyBorder="0" applyAlignment="0" applyProtection="0"/>
    <xf numFmtId="0" fontId="44" fillId="35" borderId="0" applyNumberFormat="0" applyBorder="0" applyAlignment="0" applyProtection="0"/>
    <xf numFmtId="0" fontId="44" fillId="32" borderId="0" applyNumberFormat="0" applyBorder="0" applyAlignment="0" applyProtection="0"/>
    <xf numFmtId="0" fontId="44" fillId="36" borderId="0" applyNumberFormat="0" applyBorder="0" applyAlignment="0" applyProtection="0"/>
    <xf numFmtId="0" fontId="43" fillId="32" borderId="0" applyNumberFormat="0" applyBorder="0" applyAlignment="0" applyProtection="0"/>
    <xf numFmtId="0" fontId="43" fillId="33" borderId="0" applyNumberFormat="0" applyBorder="0" applyAlignment="0" applyProtection="0"/>
    <xf numFmtId="0" fontId="43" fillId="33" borderId="0" applyNumberFormat="0" applyBorder="0" applyAlignment="0" applyProtection="0"/>
    <xf numFmtId="0" fontId="43" fillId="35" borderId="0" applyNumberFormat="0" applyBorder="0" applyAlignment="0" applyProtection="0"/>
    <xf numFmtId="0" fontId="43" fillId="32" borderId="0" applyNumberFormat="0" applyBorder="0" applyAlignment="0" applyProtection="0"/>
    <xf numFmtId="0" fontId="43" fillId="36" borderId="0" applyNumberFormat="0" applyBorder="0" applyAlignment="0" applyProtection="0"/>
    <xf numFmtId="0" fontId="45" fillId="37" borderId="0" applyNumberFormat="0" applyBorder="0" applyAlignment="0" applyProtection="0"/>
    <xf numFmtId="0" fontId="46" fillId="27" borderId="20" applyNumberFormat="0" applyAlignment="0" applyProtection="0"/>
    <xf numFmtId="0" fontId="47" fillId="38" borderId="21" applyNumberFormat="0" applyAlignment="0" applyProtection="0"/>
    <xf numFmtId="43" fontId="16" fillId="0" borderId="0" applyFont="0" applyFill="0" applyBorder="0" applyAlignment="0" applyProtection="0"/>
    <xf numFmtId="43" fontId="16" fillId="0" borderId="0" applyFont="0" applyFill="0" applyBorder="0" applyAlignment="0" applyProtection="0"/>
    <xf numFmtId="0" fontId="48" fillId="0" borderId="0" applyNumberFormat="0" applyFill="0" applyBorder="0" applyAlignment="0" applyProtection="0"/>
    <xf numFmtId="0" fontId="49" fillId="28" borderId="0" applyNumberFormat="0" applyBorder="0" applyAlignment="0" applyProtection="0"/>
    <xf numFmtId="0" fontId="50" fillId="0" borderId="22" applyNumberFormat="0" applyFill="0" applyAlignment="0" applyProtection="0"/>
    <xf numFmtId="0" fontId="51" fillId="0" borderId="23" applyNumberFormat="0" applyFill="0" applyAlignment="0" applyProtection="0"/>
    <xf numFmtId="0" fontId="52" fillId="0" borderId="24" applyNumberFormat="0" applyFill="0" applyAlignment="0" applyProtection="0"/>
    <xf numFmtId="0" fontId="52" fillId="0" borderId="0" applyNumberFormat="0" applyFill="0" applyBorder="0" applyAlignment="0" applyProtection="0"/>
    <xf numFmtId="0" fontId="16" fillId="15" borderId="25" applyNumberFormat="0" applyFont="0" applyAlignment="0" applyProtection="0"/>
    <xf numFmtId="0" fontId="53" fillId="37" borderId="0" applyNumberFormat="0" applyBorder="0" applyAlignment="0" applyProtection="0"/>
    <xf numFmtId="0" fontId="54" fillId="28" borderId="0" applyNumberFormat="0" applyBorder="0" applyAlignment="0" applyProtection="0"/>
    <xf numFmtId="0" fontId="55" fillId="15" borderId="20" applyNumberFormat="0" applyAlignment="0" applyProtection="0"/>
    <xf numFmtId="38" fontId="56" fillId="0" borderId="0" applyFont="0" applyFill="0" applyBorder="0" applyAlignment="0" applyProtection="0"/>
    <xf numFmtId="0" fontId="57" fillId="27" borderId="20" applyNumberFormat="0" applyAlignment="0" applyProtection="0"/>
    <xf numFmtId="0" fontId="58" fillId="0" borderId="26" applyNumberFormat="0" applyFill="0" applyAlignment="0" applyProtection="0"/>
    <xf numFmtId="0" fontId="59" fillId="0" borderId="26" applyNumberFormat="0" applyFill="0" applyAlignment="0" applyProtection="0"/>
    <xf numFmtId="0" fontId="60" fillId="15" borderId="0" applyNumberFormat="0" applyBorder="0" applyAlignment="0" applyProtection="0"/>
    <xf numFmtId="0" fontId="61" fillId="15" borderId="0" applyNumberFormat="0" applyBorder="0" applyAlignment="0" applyProtection="0"/>
    <xf numFmtId="0" fontId="12" fillId="0" borderId="0"/>
    <xf numFmtId="0" fontId="16" fillId="0" borderId="0"/>
    <xf numFmtId="0" fontId="12" fillId="0" borderId="0"/>
    <xf numFmtId="0" fontId="8" fillId="0" borderId="0"/>
    <xf numFmtId="0" fontId="16" fillId="0" borderId="0"/>
    <xf numFmtId="0" fontId="16" fillId="0" borderId="0">
      <alignment vertical="top"/>
    </xf>
    <xf numFmtId="0" fontId="12" fillId="0" borderId="0"/>
    <xf numFmtId="0" fontId="8" fillId="0" borderId="0"/>
    <xf numFmtId="0" fontId="16" fillId="15" borderId="25" applyNumberFormat="0" applyFont="0" applyAlignment="0" applyProtection="0"/>
    <xf numFmtId="0" fontId="62" fillId="0" borderId="0" applyNumberFormat="0" applyFill="0" applyBorder="0" applyAlignment="0" applyProtection="0"/>
    <xf numFmtId="0" fontId="63" fillId="0" borderId="22" applyNumberFormat="0" applyFill="0" applyAlignment="0" applyProtection="0"/>
    <xf numFmtId="0" fontId="64" fillId="0" borderId="23" applyNumberFormat="0" applyFill="0" applyAlignment="0" applyProtection="0"/>
    <xf numFmtId="0" fontId="65" fillId="0" borderId="24" applyNumberFormat="0" applyFill="0" applyAlignment="0" applyProtection="0"/>
    <xf numFmtId="0" fontId="65" fillId="0" borderId="0" applyNumberFormat="0" applyFill="0" applyBorder="0" applyAlignment="0" applyProtection="0"/>
    <xf numFmtId="0" fontId="66" fillId="27" borderId="27" applyNumberFormat="0" applyAlignment="0" applyProtection="0"/>
    <xf numFmtId="9" fontId="12"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0" fontId="67" fillId="0" borderId="0" applyNumberFormat="0" applyFill="0" applyBorder="0" applyAlignment="0" applyProtection="0"/>
    <xf numFmtId="0" fontId="26" fillId="0" borderId="0"/>
    <xf numFmtId="0" fontId="68" fillId="0" borderId="28" applyNumberFormat="0" applyFill="0" applyAlignment="0" applyProtection="0"/>
    <xf numFmtId="0" fontId="69" fillId="38" borderId="21" applyNumberFormat="0" applyAlignment="0" applyProtection="0"/>
    <xf numFmtId="0" fontId="62" fillId="0" borderId="0" applyNumberFormat="0" applyFill="0" applyBorder="0" applyAlignment="0" applyProtection="0"/>
    <xf numFmtId="0" fontId="66" fillId="0" borderId="28" applyNumberFormat="0" applyFill="0" applyAlignment="0" applyProtection="0"/>
    <xf numFmtId="0" fontId="68" fillId="27" borderId="27" applyNumberFormat="0" applyAlignment="0" applyProtection="0"/>
    <xf numFmtId="164" fontId="16" fillId="0" borderId="0" applyFont="0" applyFill="0" applyBorder="0" applyAlignment="0" applyProtection="0"/>
    <xf numFmtId="165" fontId="16" fillId="0" borderId="0" applyFont="0" applyFill="0" applyBorder="0" applyAlignment="0" applyProtection="0"/>
    <xf numFmtId="43" fontId="16" fillId="0" borderId="0" applyFont="0" applyFill="0" applyBorder="0" applyAlignment="0" applyProtection="0"/>
    <xf numFmtId="0" fontId="26" fillId="0" borderId="0"/>
    <xf numFmtId="0" fontId="70" fillId="0" borderId="0" applyNumberFormat="0" applyFill="0" applyBorder="0" applyAlignment="0" applyProtection="0"/>
    <xf numFmtId="0" fontId="71" fillId="0" borderId="0" applyNumberFormat="0" applyFill="0" applyBorder="0" applyAlignment="0" applyProtection="0"/>
    <xf numFmtId="0" fontId="12" fillId="0" borderId="0"/>
    <xf numFmtId="9" fontId="12" fillId="0" borderId="0" applyFont="0" applyFill="0" applyBorder="0" applyAlignment="0" applyProtection="0"/>
    <xf numFmtId="4" fontId="17" fillId="2" borderId="0" applyNumberFormat="0" applyProtection="0">
      <alignment horizontal="left" vertical="center"/>
    </xf>
    <xf numFmtId="0" fontId="8" fillId="0" borderId="0"/>
    <xf numFmtId="0" fontId="8" fillId="0" borderId="0"/>
    <xf numFmtId="0" fontId="8" fillId="0" borderId="0"/>
    <xf numFmtId="0" fontId="12" fillId="0" borderId="0"/>
    <xf numFmtId="0" fontId="12" fillId="0" borderId="0"/>
    <xf numFmtId="0" fontId="12" fillId="0" borderId="0"/>
    <xf numFmtId="9" fontId="12" fillId="0" borderId="0" applyFont="0" applyFill="0" applyBorder="0" applyAlignment="0" applyProtection="0"/>
    <xf numFmtId="0" fontId="12" fillId="0" borderId="0">
      <alignment vertical="top"/>
    </xf>
    <xf numFmtId="0" fontId="7" fillId="0" borderId="0"/>
    <xf numFmtId="0" fontId="6"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2" fillId="0" borderId="0"/>
    <xf numFmtId="9" fontId="2" fillId="0" borderId="0" applyFont="0" applyFill="0" applyBorder="0" applyAlignment="0" applyProtection="0"/>
    <xf numFmtId="0" fontId="1" fillId="0" borderId="0"/>
    <xf numFmtId="0" fontId="1"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6" fillId="0" borderId="0">
      <alignment vertical="center"/>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6"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4" fillId="0" borderId="0">
      <alignment vertical="top"/>
    </xf>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43"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26"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4"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6"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5" fillId="47"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26"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26"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4"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6"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48"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6"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45"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12"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5" fillId="49"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7" fillId="49"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48"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45"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12"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106" fillId="49"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50"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48"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6"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1"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2"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84" fillId="53"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50"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48"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19" fillId="53"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50"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44" fillId="53"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55"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106" fillId="23"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6"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106" fillId="11"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26"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19"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8"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59"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43"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106" fillId="60"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19"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6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3"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106" fillId="10"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14"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106" fillId="47"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82" fillId="63" borderId="0" applyNumberFormat="0">
      <alignment horizontal="center"/>
    </xf>
    <xf numFmtId="0" fontId="107" fillId="0" borderId="0" applyNumberFormat="0" applyFill="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9"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110" fillId="26"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45" fillId="14" borderId="0" applyNumberFormat="0" applyBorder="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6" fillId="14" borderId="36" applyNumberFormat="0" applyFon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4"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5" fillId="18" borderId="20"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6" fillId="64" borderId="37"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11" fillId="23" borderId="20" applyNumberFormat="0" applyAlignment="0" applyProtection="0"/>
    <xf numFmtId="0" fontId="106" fillId="0" borderId="0" applyNumberFormat="0" applyFont="0" applyFill="0" applyBorder="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117" fillId="0" borderId="38" applyNumberFormat="0" applyFill="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38"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0" fontId="47" fillId="61" borderId="21" applyNumberFormat="0" applyAlignment="0" applyProtection="0"/>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3" fontId="40" fillId="18" borderId="17" applyFont="0" applyFill="0" applyProtection="0">
      <alignment horizontal="right" vertical="center"/>
    </xf>
    <xf numFmtId="0" fontId="118" fillId="0" borderId="0" applyNumberFormat="0" applyFill="0" applyBorder="0" applyAlignment="0" applyProtection="0"/>
    <xf numFmtId="0" fontId="119" fillId="0" borderId="39" applyNumberFormat="0" applyFill="0" applyAlignment="0" applyProtection="0"/>
    <xf numFmtId="0" fontId="120" fillId="0" borderId="40" applyNumberFormat="0" applyFill="0" applyAlignment="0" applyProtection="0"/>
    <xf numFmtId="0" fontId="121" fillId="0" borderId="41" applyNumberFormat="0" applyFill="0" applyAlignment="0" applyProtection="0"/>
    <xf numFmtId="0" fontId="121" fillId="0" borderId="0" applyNumberFormat="0" applyFill="0" applyBorder="0" applyAlignment="0" applyProtection="0"/>
    <xf numFmtId="164" fontId="16"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6" fillId="0" borderId="0" applyFont="0" applyFill="0" applyBorder="0" applyAlignment="0" applyProtection="0"/>
    <xf numFmtId="165" fontId="16"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6"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06" fillId="0" borderId="0" applyFont="0" applyFill="0" applyBorder="0" applyAlignment="0" applyProtection="0"/>
    <xf numFmtId="165" fontId="16"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165" fontId="104" fillId="0" borderId="0" applyFont="0" applyFill="0" applyBorder="0" applyAlignment="0" applyProtection="0"/>
    <xf numFmtId="0" fontId="52" fillId="0" borderId="0" applyNumberFormat="0" applyFill="0" applyBorder="0" applyAlignment="0" applyProtection="0"/>
    <xf numFmtId="0" fontId="122" fillId="0" borderId="0" applyNumberFormat="0" applyFill="0" applyBorder="0" applyProtection="0"/>
    <xf numFmtId="0" fontId="106" fillId="0" borderId="19" applyNumberFormat="0" applyFont="0" applyFill="0" applyAlignment="0" applyProtection="0"/>
    <xf numFmtId="0" fontId="104" fillId="0" borderId="19" applyNumberFormat="0" applyFont="0" applyFill="0" applyProtection="0"/>
    <xf numFmtId="0" fontId="106" fillId="0" borderId="18" applyNumberFormat="0" applyFont="0" applyFill="0" applyAlignment="0" applyProtection="0"/>
    <xf numFmtId="0" fontId="104" fillId="0" borderId="18" applyNumberFormat="0" applyFont="0" applyFill="0" applyProtection="0"/>
    <xf numFmtId="177" fontId="16" fillId="0" borderId="0" applyFont="0" applyFill="0" applyBorder="0" applyAlignment="0" applyProtection="0"/>
    <xf numFmtId="176" fontId="16" fillId="0" borderId="0" applyFont="0" applyFill="0" applyBorder="0" applyAlignment="0" applyProtection="0"/>
    <xf numFmtId="176" fontId="16"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6" fontId="16"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178" fontId="104" fillId="0" borderId="0" applyFont="0" applyFill="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47" fillId="60" borderId="21" applyNumberFormat="0" applyAlignment="0" applyProtection="0"/>
    <xf numFmtId="0" fontId="121" fillId="0" borderId="0" applyNumberFormat="0" applyFill="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23" fillId="0" borderId="0" applyNumberFormat="0" applyFill="0" applyBorder="0" applyAlignment="0" applyProtection="0"/>
    <xf numFmtId="0" fontId="48" fillId="0" borderId="0" applyNumberFormat="0" applyFill="0" applyBorder="0" applyAlignment="0" applyProtection="0"/>
    <xf numFmtId="0" fontId="123" fillId="0" borderId="0" applyNumberFormat="0" applyFill="0" applyBorder="0" applyAlignment="0" applyProtection="0"/>
    <xf numFmtId="0" fontId="49" fillId="0" borderId="0" applyNumberFormat="0" applyFill="0" applyBorder="0" applyAlignment="0" applyProtection="0"/>
    <xf numFmtId="0" fontId="48" fillId="0" borderId="0" applyNumberFormat="0" applyFill="0" applyBorder="0" applyAlignment="0" applyProtection="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4"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57"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5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44" fillId="62"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24"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13" fillId="44"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06" fillId="6" borderId="0" applyNumberFormat="0" applyBorder="0" applyAlignment="0" applyProtection="0"/>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6" fillId="23" borderId="17" applyNumberFormat="0" applyFont="0" applyBorder="0" applyProtection="0">
      <alignment horizontal="center" vertical="center"/>
    </xf>
    <xf numFmtId="0" fontId="125" fillId="0" borderId="39" applyNumberFormat="0" applyFill="0" applyAlignment="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6" fillId="18" borderId="10" applyNumberFormat="0" applyFill="0" applyBorder="0" applyProtection="0"/>
    <xf numFmtId="0" fontId="125" fillId="0" borderId="39" applyNumberFormat="0" applyFill="0" applyAlignment="0" applyProtection="0"/>
    <xf numFmtId="0" fontId="119" fillId="0" borderId="39" applyNumberFormat="0" applyFill="0" applyAlignment="0" applyProtection="0"/>
    <xf numFmtId="0" fontId="127" fillId="0" borderId="42" applyNumberFormat="0" applyFill="0" applyAlignment="0" applyProtection="0"/>
    <xf numFmtId="0" fontId="128" fillId="0" borderId="40" applyNumberFormat="0" applyFill="0" applyAlignment="0" applyProtection="0"/>
    <xf numFmtId="0" fontId="39" fillId="0" borderId="0" applyNumberFormat="0" applyFill="0" applyBorder="0" applyAlignment="0" applyProtection="0"/>
    <xf numFmtId="0" fontId="128"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9" fillId="0" borderId="40" applyNumberFormat="0" applyFill="0" applyAlignment="0" applyProtection="0"/>
    <xf numFmtId="0" fontId="129" fillId="0" borderId="43" applyNumberFormat="0" applyFill="0" applyAlignment="0" applyProtection="0"/>
    <xf numFmtId="0" fontId="130" fillId="0" borderId="41" applyNumberFormat="0" applyFill="0" applyAlignment="0" applyProtection="0"/>
    <xf numFmtId="0" fontId="121" fillId="0" borderId="41" applyNumberFormat="0" applyFill="0" applyAlignment="0" applyProtection="0"/>
    <xf numFmtId="0" fontId="131" fillId="0" borderId="44" applyNumberFormat="0" applyFill="0" applyAlignment="0" applyProtection="0"/>
    <xf numFmtId="0" fontId="131" fillId="0" borderId="45" applyNumberFormat="0" applyFill="0" applyAlignment="0" applyProtection="0"/>
    <xf numFmtId="0" fontId="130" fillId="0" borderId="0" applyNumberFormat="0" applyFill="0" applyBorder="0" applyAlignment="0" applyProtection="0"/>
    <xf numFmtId="0" fontId="121" fillId="0" borderId="0" applyNumberFormat="0" applyFill="0" applyBorder="0" applyAlignment="0" applyProtection="0"/>
    <xf numFmtId="0" fontId="131" fillId="0" borderId="0" applyNumberFormat="0" applyFill="0" applyBorder="0" applyAlignment="0" applyProtection="0"/>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0" fontId="33" fillId="18" borderId="11" applyFont="0" applyBorder="0">
      <alignment horizontal="center" wrapText="1"/>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3"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10"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9" fontId="16" fillId="47" borderId="17" applyFont="0" applyProtection="0">
      <alignment horizontal="righ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6" fillId="47" borderId="11" applyNumberFormat="0" applyFont="0" applyBorder="0" applyProtection="0">
      <alignment horizontal="left" vertical="center"/>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17" fillId="0" borderId="38" applyNumberFormat="0" applyFill="0" applyAlignment="0" applyProtection="0"/>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32" fillId="0" borderId="0" applyNumberFormat="0" applyFill="0" applyBorder="0">
      <protection locked="0"/>
    </xf>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08" fillId="26" borderId="0" applyNumberFormat="0" applyBorder="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12" fillId="47" borderId="20" applyNumberFormat="0" applyAlignment="0" applyProtection="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cellStyleXfs>
  <cellXfs count="1382">
    <xf numFmtId="0" fontId="0" fillId="0" borderId="0" xfId="0"/>
    <xf numFmtId="0" fontId="14" fillId="18" borderId="0" xfId="5" applyFont="1" applyFill="1" applyBorder="1" applyProtection="1">
      <protection hidden="1"/>
    </xf>
    <xf numFmtId="167" fontId="14" fillId="18" borderId="0" xfId="5" applyNumberFormat="1" applyFont="1" applyFill="1" applyBorder="1" applyProtection="1">
      <protection hidden="1"/>
    </xf>
    <xf numFmtId="2" fontId="14" fillId="18" borderId="0" xfId="10" applyNumberFormat="1" applyFont="1" applyFill="1" applyBorder="1" applyProtection="1">
      <protection hidden="1"/>
    </xf>
    <xf numFmtId="2" fontId="14" fillId="18" borderId="0" xfId="5" applyNumberFormat="1" applyFont="1" applyFill="1" applyBorder="1" applyProtection="1">
      <protection hidden="1"/>
    </xf>
    <xf numFmtId="0" fontId="14" fillId="18" borderId="0" xfId="0" applyFont="1" applyFill="1" applyAlignment="1" applyProtection="1">
      <protection hidden="1"/>
    </xf>
    <xf numFmtId="0" fontId="14" fillId="18" borderId="0" xfId="0" applyFont="1" applyFill="1" applyProtection="1">
      <protection hidden="1"/>
    </xf>
    <xf numFmtId="2" fontId="14" fillId="21" borderId="0" xfId="10" applyNumberFormat="1" applyFont="1" applyFill="1" applyBorder="1" applyProtection="1">
      <protection hidden="1"/>
    </xf>
    <xf numFmtId="167" fontId="13" fillId="18" borderId="0" xfId="5" applyNumberFormat="1" applyFont="1" applyFill="1" applyBorder="1" applyProtection="1">
      <protection hidden="1"/>
    </xf>
    <xf numFmtId="0" fontId="14" fillId="21" borderId="0" xfId="5" applyFont="1" applyFill="1" applyBorder="1" applyProtection="1">
      <protection hidden="1"/>
    </xf>
    <xf numFmtId="0" fontId="14" fillId="21" borderId="0" xfId="0" applyFont="1" applyFill="1" applyProtection="1">
      <protection hidden="1"/>
    </xf>
    <xf numFmtId="0" fontId="31" fillId="21" borderId="0" xfId="5" applyFont="1" applyFill="1" applyProtection="1">
      <protection hidden="1"/>
    </xf>
    <xf numFmtId="0" fontId="13" fillId="21" borderId="0" xfId="5" applyFont="1" applyFill="1" applyBorder="1" applyProtection="1">
      <protection hidden="1"/>
    </xf>
    <xf numFmtId="0" fontId="14" fillId="21" borderId="0" xfId="5" applyFont="1" applyFill="1" applyProtection="1">
      <protection hidden="1"/>
    </xf>
    <xf numFmtId="1" fontId="14" fillId="21" borderId="10" xfId="5" applyNumberFormat="1" applyFont="1" applyFill="1" applyBorder="1" applyAlignment="1" applyProtection="1">
      <alignment horizontal="right"/>
      <protection hidden="1"/>
    </xf>
    <xf numFmtId="1" fontId="14" fillId="21" borderId="0" xfId="5" applyNumberFormat="1" applyFont="1" applyFill="1" applyBorder="1" applyProtection="1">
      <protection hidden="1"/>
    </xf>
    <xf numFmtId="9" fontId="14" fillId="21" borderId="10" xfId="10" applyNumberFormat="1" applyFont="1" applyFill="1" applyBorder="1" applyProtection="1">
      <protection hidden="1"/>
    </xf>
    <xf numFmtId="9" fontId="14" fillId="21" borderId="9" xfId="10" applyFont="1" applyFill="1" applyBorder="1" applyProtection="1">
      <protection hidden="1"/>
    </xf>
    <xf numFmtId="0" fontId="14" fillId="21" borderId="10" xfId="5" applyFont="1" applyFill="1" applyBorder="1" applyAlignment="1" applyProtection="1">
      <alignment horizontal="right"/>
      <protection hidden="1"/>
    </xf>
    <xf numFmtId="0" fontId="14" fillId="21" borderId="0" xfId="5" applyFont="1" applyFill="1" applyBorder="1" applyAlignment="1" applyProtection="1">
      <alignment horizontal="right"/>
      <protection hidden="1"/>
    </xf>
    <xf numFmtId="9" fontId="14" fillId="21" borderId="10" xfId="10" applyFont="1" applyFill="1" applyBorder="1" applyProtection="1">
      <protection hidden="1"/>
    </xf>
    <xf numFmtId="0" fontId="14" fillId="21" borderId="0" xfId="5" applyFont="1" applyFill="1" applyBorder="1" applyAlignment="1" applyProtection="1">
      <protection hidden="1"/>
    </xf>
    <xf numFmtId="1" fontId="14" fillId="21" borderId="0" xfId="5" applyNumberFormat="1" applyFont="1" applyFill="1" applyBorder="1" applyAlignment="1" applyProtection="1">
      <protection hidden="1"/>
    </xf>
    <xf numFmtId="0" fontId="13" fillId="21" borderId="10" xfId="5" applyFont="1" applyFill="1" applyBorder="1" applyAlignment="1" applyProtection="1">
      <alignment horizontal="right"/>
      <protection hidden="1"/>
    </xf>
    <xf numFmtId="0" fontId="13" fillId="21" borderId="0" xfId="5" applyFont="1" applyFill="1" applyBorder="1" applyAlignment="1" applyProtection="1">
      <alignment horizontal="right"/>
      <protection hidden="1"/>
    </xf>
    <xf numFmtId="0" fontId="13" fillId="21" borderId="0" xfId="5" applyFont="1" applyFill="1" applyBorder="1" applyAlignment="1" applyProtection="1">
      <protection hidden="1"/>
    </xf>
    <xf numFmtId="3" fontId="13" fillId="21" borderId="0" xfId="5" applyNumberFormat="1" applyFont="1" applyFill="1" applyBorder="1" applyAlignment="1" applyProtection="1">
      <protection hidden="1"/>
    </xf>
    <xf numFmtId="9" fontId="13" fillId="21" borderId="10" xfId="10" applyFont="1" applyFill="1" applyBorder="1" applyProtection="1">
      <protection hidden="1"/>
    </xf>
    <xf numFmtId="9" fontId="13" fillId="21" borderId="9" xfId="10" applyFont="1" applyFill="1" applyBorder="1" applyProtection="1">
      <protection hidden="1"/>
    </xf>
    <xf numFmtId="1" fontId="13" fillId="21" borderId="0" xfId="5" applyNumberFormat="1" applyFont="1" applyFill="1" applyBorder="1" applyAlignment="1" applyProtection="1">
      <protection hidden="1"/>
    </xf>
    <xf numFmtId="3" fontId="14" fillId="21" borderId="0" xfId="5" applyNumberFormat="1" applyFont="1" applyFill="1" applyBorder="1" applyAlignment="1" applyProtection="1">
      <protection hidden="1"/>
    </xf>
    <xf numFmtId="0" fontId="13" fillId="21" borderId="8" xfId="5" applyFont="1" applyFill="1" applyBorder="1" applyAlignment="1" applyProtection="1">
      <alignment horizontal="right"/>
      <protection hidden="1"/>
    </xf>
    <xf numFmtId="0" fontId="13" fillId="21" borderId="5" xfId="5" applyFont="1" applyFill="1" applyBorder="1" applyAlignment="1" applyProtection="1">
      <alignment horizontal="right"/>
      <protection hidden="1"/>
    </xf>
    <xf numFmtId="1" fontId="13" fillId="21" borderId="5" xfId="5" applyNumberFormat="1" applyFont="1" applyFill="1" applyBorder="1" applyAlignment="1" applyProtection="1">
      <protection hidden="1"/>
    </xf>
    <xf numFmtId="3" fontId="13" fillId="21" borderId="5" xfId="5" applyNumberFormat="1" applyFont="1" applyFill="1" applyBorder="1" applyAlignment="1" applyProtection="1">
      <protection hidden="1"/>
    </xf>
    <xf numFmtId="0" fontId="13" fillId="21" borderId="5" xfId="5" applyFont="1" applyFill="1" applyBorder="1" applyAlignment="1" applyProtection="1">
      <protection hidden="1"/>
    </xf>
    <xf numFmtId="9" fontId="13" fillId="21" borderId="8" xfId="10" applyFont="1" applyFill="1" applyBorder="1" applyProtection="1">
      <protection hidden="1"/>
    </xf>
    <xf numFmtId="9" fontId="13" fillId="21" borderId="7" xfId="10" applyFont="1" applyFill="1" applyBorder="1" applyAlignment="1" applyProtection="1">
      <alignment horizontal="right"/>
      <protection hidden="1"/>
    </xf>
    <xf numFmtId="3" fontId="14" fillId="21" borderId="10" xfId="5" applyNumberFormat="1" applyFont="1" applyFill="1" applyBorder="1" applyAlignment="1" applyProtection="1">
      <protection hidden="1"/>
    </xf>
    <xf numFmtId="3" fontId="14" fillId="21" borderId="8" xfId="5" applyNumberFormat="1" applyFont="1" applyFill="1" applyBorder="1" applyAlignment="1" applyProtection="1">
      <protection hidden="1"/>
    </xf>
    <xf numFmtId="3" fontId="14" fillId="21" borderId="5" xfId="5" applyNumberFormat="1" applyFont="1" applyFill="1" applyBorder="1" applyAlignment="1" applyProtection="1">
      <protection hidden="1"/>
    </xf>
    <xf numFmtId="9" fontId="14" fillId="21" borderId="8" xfId="10" applyFont="1" applyFill="1" applyBorder="1" applyProtection="1">
      <protection hidden="1"/>
    </xf>
    <xf numFmtId="9" fontId="14" fillId="21" borderId="7" xfId="10" applyFont="1" applyFill="1" applyBorder="1" applyProtection="1">
      <protection hidden="1"/>
    </xf>
    <xf numFmtId="0" fontId="31" fillId="21" borderId="0" xfId="5" applyFont="1" applyFill="1" applyBorder="1" applyProtection="1">
      <protection hidden="1"/>
    </xf>
    <xf numFmtId="1" fontId="14" fillId="21" borderId="0" xfId="5" applyNumberFormat="1" applyFont="1" applyFill="1" applyBorder="1" applyAlignment="1" applyProtection="1">
      <alignment horizontal="right"/>
      <protection hidden="1"/>
    </xf>
    <xf numFmtId="1" fontId="13" fillId="21" borderId="10" xfId="5" applyNumberFormat="1" applyFont="1" applyFill="1" applyBorder="1" applyAlignment="1" applyProtection="1">
      <alignment horizontal="right"/>
      <protection hidden="1"/>
    </xf>
    <xf numFmtId="1" fontId="13" fillId="21" borderId="0" xfId="5" applyNumberFormat="1" applyFont="1" applyFill="1" applyBorder="1" applyAlignment="1" applyProtection="1">
      <alignment horizontal="right"/>
      <protection hidden="1"/>
    </xf>
    <xf numFmtId="1" fontId="13" fillId="21" borderId="8" xfId="5" applyNumberFormat="1" applyFont="1" applyFill="1" applyBorder="1" applyAlignment="1" applyProtection="1">
      <alignment horizontal="right"/>
      <protection hidden="1"/>
    </xf>
    <xf numFmtId="1" fontId="13" fillId="21" borderId="5" xfId="5" applyNumberFormat="1" applyFont="1" applyFill="1" applyBorder="1" applyAlignment="1" applyProtection="1">
      <alignment horizontal="right"/>
      <protection hidden="1"/>
    </xf>
    <xf numFmtId="9" fontId="13" fillId="21" borderId="7" xfId="10" applyFont="1" applyFill="1" applyBorder="1" applyProtection="1">
      <protection hidden="1"/>
    </xf>
    <xf numFmtId="0" fontId="31" fillId="18" borderId="0" xfId="0" applyFont="1" applyFill="1" applyProtection="1">
      <protection hidden="1"/>
    </xf>
    <xf numFmtId="0" fontId="13" fillId="18" borderId="0" xfId="0" applyFont="1" applyFill="1" applyProtection="1">
      <protection hidden="1"/>
    </xf>
    <xf numFmtId="0" fontId="31" fillId="18" borderId="0" xfId="5" applyFont="1" applyFill="1" applyProtection="1">
      <protection hidden="1"/>
    </xf>
    <xf numFmtId="0" fontId="14" fillId="18" borderId="0" xfId="5" applyFont="1" applyFill="1" applyProtection="1">
      <protection hidden="1"/>
    </xf>
    <xf numFmtId="0" fontId="13" fillId="18" borderId="0" xfId="5" applyFont="1" applyFill="1" applyBorder="1" applyProtection="1">
      <protection hidden="1"/>
    </xf>
    <xf numFmtId="0" fontId="31" fillId="18" borderId="10" xfId="5" applyFont="1" applyFill="1" applyBorder="1" applyProtection="1">
      <protection hidden="1"/>
    </xf>
    <xf numFmtId="0" fontId="14" fillId="18" borderId="8" xfId="5" applyFont="1" applyFill="1" applyBorder="1" applyProtection="1">
      <protection hidden="1"/>
    </xf>
    <xf numFmtId="0" fontId="31" fillId="18" borderId="14" xfId="5" applyFont="1" applyFill="1" applyBorder="1" applyProtection="1">
      <protection hidden="1"/>
    </xf>
    <xf numFmtId="0" fontId="14" fillId="18" borderId="10" xfId="5" applyFont="1" applyFill="1" applyBorder="1" applyProtection="1">
      <protection hidden="1"/>
    </xf>
    <xf numFmtId="1" fontId="14" fillId="18" borderId="0" xfId="5" applyNumberFormat="1" applyFont="1" applyFill="1" applyBorder="1" applyProtection="1">
      <protection hidden="1"/>
    </xf>
    <xf numFmtId="1" fontId="14" fillId="18" borderId="0" xfId="5" applyNumberFormat="1" applyFont="1" applyFill="1" applyBorder="1" applyAlignment="1" applyProtection="1">
      <alignment horizontal="right"/>
      <protection hidden="1"/>
    </xf>
    <xf numFmtId="9" fontId="14" fillId="18" borderId="0" xfId="10" applyFont="1" applyFill="1" applyBorder="1" applyProtection="1">
      <protection hidden="1"/>
    </xf>
    <xf numFmtId="1" fontId="14" fillId="18" borderId="0" xfId="5" applyNumberFormat="1" applyFont="1" applyFill="1" applyBorder="1" applyAlignment="1" applyProtection="1">
      <protection hidden="1"/>
    </xf>
    <xf numFmtId="0" fontId="24" fillId="18" borderId="14" xfId="5" applyFont="1" applyFill="1" applyBorder="1" applyProtection="1">
      <protection hidden="1"/>
    </xf>
    <xf numFmtId="1" fontId="13" fillId="18" borderId="0" xfId="5" applyNumberFormat="1" applyFont="1" applyFill="1" applyBorder="1" applyAlignment="1" applyProtection="1">
      <alignment horizontal="right"/>
      <protection hidden="1"/>
    </xf>
    <xf numFmtId="0" fontId="13" fillId="18" borderId="10" xfId="5" applyFont="1" applyFill="1" applyBorder="1" applyProtection="1">
      <protection hidden="1"/>
    </xf>
    <xf numFmtId="1" fontId="13" fillId="18" borderId="5" xfId="5" applyNumberFormat="1" applyFont="1" applyFill="1" applyBorder="1" applyAlignment="1" applyProtection="1">
      <alignment horizontal="right"/>
      <protection hidden="1"/>
    </xf>
    <xf numFmtId="0" fontId="13" fillId="18" borderId="8" xfId="5" applyFont="1" applyFill="1" applyBorder="1" applyProtection="1">
      <protection hidden="1"/>
    </xf>
    <xf numFmtId="1" fontId="14" fillId="18" borderId="0" xfId="5" applyNumberFormat="1" applyFont="1" applyFill="1" applyProtection="1">
      <protection hidden="1"/>
    </xf>
    <xf numFmtId="3" fontId="14" fillId="18" borderId="0" xfId="5" applyNumberFormat="1" applyFont="1" applyFill="1" applyBorder="1" applyAlignment="1" applyProtection="1">
      <protection hidden="1"/>
    </xf>
    <xf numFmtId="3" fontId="14" fillId="18" borderId="5" xfId="5" applyNumberFormat="1" applyFont="1" applyFill="1" applyBorder="1" applyAlignment="1" applyProtection="1">
      <protection hidden="1"/>
    </xf>
    <xf numFmtId="0" fontId="14" fillId="18" borderId="10" xfId="5" applyFont="1" applyFill="1" applyBorder="1" applyAlignment="1" applyProtection="1">
      <protection hidden="1"/>
    </xf>
    <xf numFmtId="0" fontId="14" fillId="18" borderId="0" xfId="5" applyFont="1" applyFill="1" applyBorder="1" applyAlignment="1" applyProtection="1">
      <protection hidden="1"/>
    </xf>
    <xf numFmtId="0" fontId="14" fillId="18" borderId="9" xfId="5" applyFont="1" applyFill="1" applyBorder="1" applyAlignment="1" applyProtection="1">
      <protection hidden="1"/>
    </xf>
    <xf numFmtId="167" fontId="14" fillId="18" borderId="10" xfId="5" applyNumberFormat="1" applyFont="1" applyFill="1" applyBorder="1" applyAlignment="1" applyProtection="1">
      <protection hidden="1"/>
    </xf>
    <xf numFmtId="167" fontId="14" fillId="18" borderId="0" xfId="5" applyNumberFormat="1" applyFont="1" applyFill="1" applyBorder="1" applyAlignment="1" applyProtection="1">
      <protection hidden="1"/>
    </xf>
    <xf numFmtId="167" fontId="13" fillId="18" borderId="0" xfId="5" applyNumberFormat="1" applyFont="1" applyFill="1" applyBorder="1" applyAlignment="1" applyProtection="1">
      <protection hidden="1"/>
    </xf>
    <xf numFmtId="167" fontId="13" fillId="18" borderId="5" xfId="5" applyNumberFormat="1" applyFont="1" applyFill="1" applyBorder="1" applyAlignment="1" applyProtection="1">
      <protection hidden="1"/>
    </xf>
    <xf numFmtId="0" fontId="31" fillId="18" borderId="0" xfId="5" applyFont="1" applyFill="1" applyBorder="1" applyProtection="1">
      <protection hidden="1"/>
    </xf>
    <xf numFmtId="0" fontId="14" fillId="20" borderId="0" xfId="5" applyFont="1" applyFill="1" applyProtection="1">
      <protection hidden="1"/>
    </xf>
    <xf numFmtId="0" fontId="14" fillId="18" borderId="0" xfId="5" applyFont="1" applyFill="1" applyBorder="1" applyAlignment="1" applyProtection="1">
      <alignment horizontal="right"/>
      <protection hidden="1"/>
    </xf>
    <xf numFmtId="3" fontId="13" fillId="18" borderId="0" xfId="5" applyNumberFormat="1" applyFont="1" applyFill="1" applyBorder="1" applyAlignment="1" applyProtection="1">
      <protection hidden="1"/>
    </xf>
    <xf numFmtId="0" fontId="13" fillId="18" borderId="10" xfId="5" applyFont="1" applyFill="1" applyBorder="1" applyAlignment="1" applyProtection="1">
      <protection hidden="1"/>
    </xf>
    <xf numFmtId="0" fontId="13" fillId="18" borderId="0" xfId="5" applyFont="1" applyFill="1" applyBorder="1" applyAlignment="1" applyProtection="1">
      <protection hidden="1"/>
    </xf>
    <xf numFmtId="3" fontId="13" fillId="18" borderId="10" xfId="5" applyNumberFormat="1" applyFont="1" applyFill="1" applyBorder="1" applyAlignment="1" applyProtection="1">
      <protection hidden="1"/>
    </xf>
    <xf numFmtId="168" fontId="13" fillId="18" borderId="0" xfId="6" applyNumberFormat="1" applyFont="1" applyFill="1" applyBorder="1" applyAlignment="1" applyProtection="1">
      <alignment horizontal="right"/>
      <protection hidden="1"/>
    </xf>
    <xf numFmtId="0" fontId="13" fillId="18" borderId="0" xfId="6" applyFont="1" applyFill="1" applyBorder="1" applyProtection="1">
      <protection hidden="1"/>
    </xf>
    <xf numFmtId="3" fontId="13" fillId="18" borderId="5" xfId="5" applyNumberFormat="1" applyFont="1" applyFill="1" applyBorder="1" applyAlignment="1" applyProtection="1">
      <protection hidden="1"/>
    </xf>
    <xf numFmtId="0" fontId="13" fillId="18" borderId="8" xfId="5" applyFont="1" applyFill="1" applyBorder="1" applyAlignment="1" applyProtection="1">
      <protection hidden="1"/>
    </xf>
    <xf numFmtId="0" fontId="13" fillId="18" borderId="5" xfId="5" applyFont="1" applyFill="1" applyBorder="1" applyAlignment="1" applyProtection="1">
      <protection hidden="1"/>
    </xf>
    <xf numFmtId="0" fontId="14" fillId="20" borderId="0" xfId="5" applyFont="1" applyFill="1" applyBorder="1" applyProtection="1">
      <protection hidden="1"/>
    </xf>
    <xf numFmtId="1" fontId="14" fillId="21" borderId="10" xfId="5" applyNumberFormat="1" applyFont="1" applyFill="1" applyBorder="1" applyAlignment="1" applyProtection="1">
      <protection hidden="1"/>
    </xf>
    <xf numFmtId="167" fontId="14" fillId="21" borderId="10" xfId="5" applyNumberFormat="1" applyFont="1" applyFill="1" applyBorder="1" applyAlignment="1" applyProtection="1">
      <protection hidden="1"/>
    </xf>
    <xf numFmtId="167" fontId="14" fillId="21" borderId="0" xfId="5" applyNumberFormat="1" applyFont="1" applyFill="1" applyBorder="1" applyAlignment="1" applyProtection="1">
      <protection hidden="1"/>
    </xf>
    <xf numFmtId="1" fontId="14" fillId="20" borderId="0" xfId="5" applyNumberFormat="1" applyFont="1" applyFill="1" applyBorder="1" applyProtection="1">
      <protection hidden="1"/>
    </xf>
    <xf numFmtId="0" fontId="14" fillId="19" borderId="0" xfId="5" applyFont="1" applyFill="1" applyProtection="1">
      <protection hidden="1"/>
    </xf>
    <xf numFmtId="167" fontId="14" fillId="20" borderId="0" xfId="5" applyNumberFormat="1" applyFont="1" applyFill="1" applyBorder="1" applyProtection="1">
      <protection hidden="1"/>
    </xf>
    <xf numFmtId="167" fontId="13" fillId="20" borderId="0" xfId="5" applyNumberFormat="1" applyFont="1" applyFill="1" applyBorder="1" applyProtection="1">
      <protection hidden="1"/>
    </xf>
    <xf numFmtId="0" fontId="31" fillId="0" borderId="0" xfId="5" applyFont="1" applyProtection="1">
      <protection hidden="1"/>
    </xf>
    <xf numFmtId="0" fontId="14" fillId="0" borderId="0" xfId="5" applyFont="1" applyProtection="1">
      <protection hidden="1"/>
    </xf>
    <xf numFmtId="0" fontId="14" fillId="18" borderId="0" xfId="5" applyFont="1" applyFill="1" applyAlignment="1" applyProtection="1">
      <alignment wrapText="1"/>
      <protection hidden="1"/>
    </xf>
    <xf numFmtId="0" fontId="14" fillId="18" borderId="0" xfId="5" applyFont="1" applyFill="1" applyAlignment="1" applyProtection="1">
      <protection hidden="1"/>
    </xf>
    <xf numFmtId="0" fontId="24" fillId="18" borderId="10" xfId="5" applyFont="1" applyFill="1" applyBorder="1" applyProtection="1">
      <protection hidden="1"/>
    </xf>
    <xf numFmtId="0" fontId="13" fillId="18" borderId="0" xfId="5" applyFont="1" applyFill="1" applyBorder="1" applyAlignment="1" applyProtection="1">
      <alignment horizontal="right"/>
      <protection hidden="1"/>
    </xf>
    <xf numFmtId="0" fontId="13" fillId="18" borderId="5" xfId="5" applyFont="1" applyFill="1" applyBorder="1" applyAlignment="1" applyProtection="1">
      <alignment horizontal="right"/>
      <protection hidden="1"/>
    </xf>
    <xf numFmtId="2" fontId="14" fillId="18" borderId="0" xfId="5" applyNumberFormat="1" applyFont="1" applyFill="1" applyBorder="1" applyAlignment="1" applyProtection="1">
      <protection hidden="1"/>
    </xf>
    <xf numFmtId="2" fontId="14" fillId="18" borderId="0" xfId="5" applyNumberFormat="1" applyFont="1" applyFill="1" applyProtection="1">
      <protection hidden="1"/>
    </xf>
    <xf numFmtId="169" fontId="14" fillId="18" borderId="0" xfId="10" applyNumberFormat="1" applyFont="1" applyFill="1" applyBorder="1" applyProtection="1">
      <protection hidden="1"/>
    </xf>
    <xf numFmtId="3" fontId="13" fillId="18" borderId="0" xfId="5" applyNumberFormat="1" applyFont="1" applyFill="1" applyBorder="1" applyProtection="1">
      <protection hidden="1"/>
    </xf>
    <xf numFmtId="0" fontId="13" fillId="20" borderId="0" xfId="5" applyFont="1" applyFill="1" applyBorder="1" applyProtection="1">
      <protection hidden="1"/>
    </xf>
    <xf numFmtId="3" fontId="14" fillId="18" borderId="0" xfId="5" applyNumberFormat="1" applyFont="1" applyFill="1" applyBorder="1" applyProtection="1">
      <protection hidden="1"/>
    </xf>
    <xf numFmtId="3" fontId="14" fillId="20" borderId="0" xfId="5" applyNumberFormat="1" applyFont="1" applyFill="1" applyBorder="1" applyProtection="1">
      <protection hidden="1"/>
    </xf>
    <xf numFmtId="0" fontId="13" fillId="18" borderId="0" xfId="5" applyFont="1" applyFill="1" applyProtection="1">
      <protection hidden="1"/>
    </xf>
    <xf numFmtId="2" fontId="14" fillId="18" borderId="0" xfId="0" applyNumberFormat="1" applyFont="1" applyFill="1" applyBorder="1" applyAlignment="1" applyProtection="1">
      <protection hidden="1"/>
    </xf>
    <xf numFmtId="2" fontId="13" fillId="18" borderId="0" xfId="5" applyNumberFormat="1" applyFont="1" applyFill="1" applyBorder="1" applyAlignment="1" applyProtection="1">
      <protection hidden="1"/>
    </xf>
    <xf numFmtId="2" fontId="14" fillId="18" borderId="0" xfId="5" applyNumberFormat="1" applyFont="1" applyFill="1" applyBorder="1" applyAlignment="1" applyProtection="1">
      <alignment horizontal="right"/>
      <protection hidden="1"/>
    </xf>
    <xf numFmtId="3" fontId="14" fillId="18" borderId="0" xfId="5" applyNumberFormat="1" applyFont="1" applyFill="1" applyBorder="1" applyAlignment="1" applyProtection="1">
      <alignment horizontal="right"/>
      <protection hidden="1"/>
    </xf>
    <xf numFmtId="3" fontId="14" fillId="21" borderId="0" xfId="5" applyNumberFormat="1" applyFont="1" applyFill="1" applyProtection="1">
      <protection hidden="1"/>
    </xf>
    <xf numFmtId="0" fontId="14" fillId="21" borderId="12" xfId="5" applyFont="1" applyFill="1" applyBorder="1" applyAlignment="1" applyProtection="1">
      <protection hidden="1"/>
    </xf>
    <xf numFmtId="167" fontId="13" fillId="21" borderId="10" xfId="5" applyNumberFormat="1" applyFont="1" applyFill="1" applyBorder="1" applyAlignment="1" applyProtection="1">
      <protection hidden="1"/>
    </xf>
    <xf numFmtId="167" fontId="13" fillId="21" borderId="8" xfId="5" applyNumberFormat="1" applyFont="1" applyFill="1" applyBorder="1" applyAlignment="1" applyProtection="1">
      <protection hidden="1"/>
    </xf>
    <xf numFmtId="3" fontId="14" fillId="18" borderId="0" xfId="5" applyNumberFormat="1" applyFont="1" applyFill="1" applyProtection="1">
      <protection hidden="1"/>
    </xf>
    <xf numFmtId="169" fontId="14" fillId="21" borderId="0" xfId="10" applyNumberFormat="1" applyFont="1" applyFill="1" applyBorder="1" applyProtection="1">
      <protection hidden="1"/>
    </xf>
    <xf numFmtId="3" fontId="13" fillId="21" borderId="0" xfId="5" applyNumberFormat="1" applyFont="1" applyFill="1" applyBorder="1" applyProtection="1">
      <protection hidden="1"/>
    </xf>
    <xf numFmtId="3" fontId="14" fillId="21" borderId="0" xfId="5" applyNumberFormat="1" applyFont="1" applyFill="1" applyBorder="1" applyProtection="1">
      <protection hidden="1"/>
    </xf>
    <xf numFmtId="167" fontId="14" fillId="21" borderId="0" xfId="5" applyNumberFormat="1" applyFont="1" applyFill="1" applyBorder="1" applyProtection="1">
      <protection hidden="1"/>
    </xf>
    <xf numFmtId="167" fontId="13" fillId="21" borderId="0" xfId="5" applyNumberFormat="1" applyFont="1" applyFill="1" applyBorder="1" applyProtection="1">
      <protection hidden="1"/>
    </xf>
    <xf numFmtId="2" fontId="14" fillId="21" borderId="0" xfId="5" applyNumberFormat="1" applyFont="1" applyFill="1" applyBorder="1" applyProtection="1">
      <protection hidden="1"/>
    </xf>
    <xf numFmtId="2" fontId="13" fillId="21" borderId="0" xfId="5" applyNumberFormat="1" applyFont="1" applyFill="1" applyBorder="1" applyProtection="1">
      <protection hidden="1"/>
    </xf>
    <xf numFmtId="0" fontId="14" fillId="18" borderId="0" xfId="5" applyFont="1" applyFill="1" applyAlignment="1" applyProtection="1">
      <alignment horizontal="left" indent="1"/>
      <protection hidden="1"/>
    </xf>
    <xf numFmtId="0" fontId="14" fillId="0" borderId="0" xfId="5" applyFont="1" applyFill="1" applyProtection="1">
      <protection hidden="1"/>
    </xf>
    <xf numFmtId="0" fontId="75" fillId="21" borderId="0" xfId="5" applyFont="1" applyFill="1" applyBorder="1" applyProtection="1">
      <protection hidden="1"/>
    </xf>
    <xf numFmtId="3" fontId="13" fillId="18" borderId="0" xfId="5" applyNumberFormat="1" applyFont="1" applyFill="1" applyBorder="1" applyAlignment="1" applyProtection="1">
      <alignment horizontal="right"/>
      <protection hidden="1"/>
    </xf>
    <xf numFmtId="173" fontId="14" fillId="18" borderId="0" xfId="0" applyNumberFormat="1" applyFont="1" applyFill="1" applyBorder="1" applyAlignment="1" applyProtection="1">
      <protection hidden="1"/>
    </xf>
    <xf numFmtId="9" fontId="72" fillId="18" borderId="0" xfId="10" applyFont="1" applyFill="1" applyBorder="1" applyAlignment="1" applyProtection="1">
      <protection hidden="1"/>
    </xf>
    <xf numFmtId="0" fontId="72" fillId="18" borderId="0" xfId="0" applyFont="1" applyFill="1" applyAlignment="1" applyProtection="1">
      <protection hidden="1"/>
    </xf>
    <xf numFmtId="167" fontId="14" fillId="21" borderId="12" xfId="5" applyNumberFormat="1" applyFont="1" applyFill="1" applyBorder="1" applyAlignment="1" applyProtection="1">
      <protection hidden="1"/>
    </xf>
    <xf numFmtId="9" fontId="13" fillId="18" borderId="0" xfId="10" applyFont="1" applyFill="1" applyBorder="1" applyAlignment="1" applyProtection="1">
      <alignment horizontal="right"/>
      <protection hidden="1"/>
    </xf>
    <xf numFmtId="167" fontId="14" fillId="21" borderId="8" xfId="5" applyNumberFormat="1" applyFont="1" applyFill="1" applyBorder="1" applyAlignment="1" applyProtection="1">
      <protection hidden="1"/>
    </xf>
    <xf numFmtId="2" fontId="14" fillId="21" borderId="0" xfId="5" applyNumberFormat="1" applyFont="1" applyFill="1" applyBorder="1" applyAlignment="1" applyProtection="1">
      <protection hidden="1"/>
    </xf>
    <xf numFmtId="2" fontId="14" fillId="21" borderId="0" xfId="0" applyNumberFormat="1" applyFont="1" applyFill="1" applyBorder="1" applyAlignment="1" applyProtection="1">
      <protection hidden="1"/>
    </xf>
    <xf numFmtId="2" fontId="13" fillId="21" borderId="0" xfId="5" applyNumberFormat="1" applyFont="1" applyFill="1" applyBorder="1" applyAlignment="1" applyProtection="1">
      <protection hidden="1"/>
    </xf>
    <xf numFmtId="2" fontId="14" fillId="21" borderId="0" xfId="5" applyNumberFormat="1" applyFont="1" applyFill="1" applyBorder="1" applyAlignment="1" applyProtection="1">
      <alignment horizontal="right"/>
      <protection hidden="1"/>
    </xf>
    <xf numFmtId="167" fontId="13" fillId="21" borderId="0" xfId="5" applyNumberFormat="1" applyFont="1" applyFill="1" applyBorder="1" applyAlignment="1" applyProtection="1">
      <protection hidden="1"/>
    </xf>
    <xf numFmtId="3" fontId="14" fillId="21" borderId="10" xfId="5" applyNumberFormat="1" applyFont="1" applyFill="1" applyBorder="1" applyProtection="1">
      <protection hidden="1"/>
    </xf>
    <xf numFmtId="0" fontId="14" fillId="18" borderId="14" xfId="5" applyFont="1" applyFill="1" applyBorder="1" applyProtection="1">
      <protection hidden="1"/>
    </xf>
    <xf numFmtId="0" fontId="14" fillId="21" borderId="10" xfId="5" applyFont="1" applyFill="1" applyBorder="1" applyAlignment="1" applyProtection="1">
      <protection hidden="1"/>
    </xf>
    <xf numFmtId="3" fontId="74" fillId="21" borderId="10" xfId="5" applyNumberFormat="1" applyFont="1" applyFill="1" applyBorder="1" applyAlignment="1" applyProtection="1">
      <alignment horizontal="right"/>
      <protection hidden="1"/>
    </xf>
    <xf numFmtId="9" fontId="14" fillId="21" borderId="6" xfId="10" applyNumberFormat="1" applyFont="1" applyFill="1" applyBorder="1" applyProtection="1">
      <protection hidden="1"/>
    </xf>
    <xf numFmtId="0" fontId="14" fillId="18" borderId="8" xfId="5" applyFont="1" applyFill="1" applyBorder="1" applyAlignment="1" applyProtection="1">
      <protection hidden="1"/>
    </xf>
    <xf numFmtId="0" fontId="14" fillId="18" borderId="5" xfId="5" applyFont="1" applyFill="1" applyBorder="1" applyAlignment="1" applyProtection="1">
      <protection hidden="1"/>
    </xf>
    <xf numFmtId="0" fontId="36" fillId="21" borderId="0" xfId="0" applyFont="1" applyFill="1" applyProtection="1">
      <protection hidden="1"/>
    </xf>
    <xf numFmtId="3" fontId="14" fillId="21" borderId="10" xfId="5" applyNumberFormat="1" applyFont="1" applyFill="1" applyBorder="1" applyAlignment="1" applyProtection="1">
      <alignment horizontal="right"/>
      <protection hidden="1"/>
    </xf>
    <xf numFmtId="0" fontId="72" fillId="18" borderId="0" xfId="5" applyFont="1" applyFill="1" applyBorder="1" applyProtection="1">
      <protection hidden="1"/>
    </xf>
    <xf numFmtId="167" fontId="13" fillId="21" borderId="5" xfId="5" applyNumberFormat="1" applyFont="1" applyFill="1" applyBorder="1" applyAlignment="1" applyProtection="1">
      <protection hidden="1"/>
    </xf>
    <xf numFmtId="0" fontId="14" fillId="22" borderId="3" xfId="5" applyFont="1" applyFill="1" applyBorder="1" applyAlignment="1" applyProtection="1">
      <alignment horizontal="right"/>
      <protection hidden="1"/>
    </xf>
    <xf numFmtId="0" fontId="14" fillId="22" borderId="16" xfId="5" applyFont="1" applyFill="1" applyBorder="1" applyAlignment="1" applyProtection="1">
      <alignment horizontal="right"/>
      <protection hidden="1"/>
    </xf>
    <xf numFmtId="1" fontId="14" fillId="22" borderId="0" xfId="5" applyNumberFormat="1" applyFont="1" applyFill="1" applyBorder="1" applyProtection="1">
      <protection hidden="1"/>
    </xf>
    <xf numFmtId="1" fontId="14" fillId="22" borderId="9" xfId="5" applyNumberFormat="1" applyFont="1" applyFill="1" applyBorder="1" applyProtection="1">
      <protection hidden="1"/>
    </xf>
    <xf numFmtId="1" fontId="14" fillId="22" borderId="0" xfId="5" applyNumberFormat="1" applyFont="1" applyFill="1" applyBorder="1" applyAlignment="1" applyProtection="1">
      <protection hidden="1"/>
    </xf>
    <xf numFmtId="1" fontId="14" fillId="22" borderId="9" xfId="5" applyNumberFormat="1" applyFont="1" applyFill="1" applyBorder="1" applyAlignment="1" applyProtection="1">
      <protection hidden="1"/>
    </xf>
    <xf numFmtId="0" fontId="72" fillId="18" borderId="0" xfId="5" applyFont="1" applyFill="1" applyBorder="1" applyAlignment="1" applyProtection="1">
      <protection hidden="1"/>
    </xf>
    <xf numFmtId="4" fontId="14" fillId="21" borderId="0" xfId="5" applyNumberFormat="1" applyFont="1" applyFill="1" applyBorder="1" applyAlignment="1" applyProtection="1">
      <protection hidden="1"/>
    </xf>
    <xf numFmtId="9" fontId="14" fillId="18" borderId="9" xfId="10" applyFont="1" applyFill="1" applyBorder="1" applyAlignment="1" applyProtection="1">
      <protection hidden="1"/>
    </xf>
    <xf numFmtId="9" fontId="14" fillId="18" borderId="10" xfId="10" applyFont="1" applyFill="1" applyBorder="1" applyAlignment="1" applyProtection="1">
      <protection hidden="1"/>
    </xf>
    <xf numFmtId="167" fontId="14" fillId="21" borderId="5" xfId="5" applyNumberFormat="1" applyFont="1" applyFill="1" applyBorder="1" applyAlignment="1" applyProtection="1">
      <protection hidden="1"/>
    </xf>
    <xf numFmtId="3" fontId="14" fillId="22" borderId="0" xfId="5" applyNumberFormat="1" applyFont="1" applyFill="1" applyBorder="1" applyProtection="1">
      <protection hidden="1"/>
    </xf>
    <xf numFmtId="3" fontId="14" fillId="22" borderId="9" xfId="5" applyNumberFormat="1" applyFont="1" applyFill="1" applyBorder="1" applyProtection="1">
      <protection hidden="1"/>
    </xf>
    <xf numFmtId="0" fontId="14" fillId="21" borderId="0" xfId="5" applyFont="1" applyFill="1" applyAlignment="1" applyProtection="1">
      <protection hidden="1"/>
    </xf>
    <xf numFmtId="167" fontId="14" fillId="21" borderId="0" xfId="5" applyNumberFormat="1" applyFont="1" applyFill="1" applyAlignment="1" applyProtection="1">
      <protection hidden="1"/>
    </xf>
    <xf numFmtId="3" fontId="14" fillId="21" borderId="0" xfId="5" applyNumberFormat="1" applyFont="1" applyFill="1" applyBorder="1" applyAlignment="1" applyProtection="1">
      <alignment horizontal="right"/>
      <protection hidden="1"/>
    </xf>
    <xf numFmtId="167" fontId="14" fillId="21" borderId="10" xfId="5" applyNumberFormat="1" applyFont="1" applyFill="1" applyBorder="1" applyAlignment="1" applyProtection="1">
      <protection locked="0"/>
    </xf>
    <xf numFmtId="167" fontId="13" fillId="21" borderId="10" xfId="5" applyNumberFormat="1" applyFont="1" applyFill="1" applyBorder="1" applyAlignment="1" applyProtection="1">
      <protection locked="0"/>
    </xf>
    <xf numFmtId="167" fontId="13" fillId="21" borderId="8" xfId="5" applyNumberFormat="1" applyFont="1" applyFill="1" applyBorder="1" applyAlignment="1" applyProtection="1">
      <protection locked="0"/>
    </xf>
    <xf numFmtId="3" fontId="14" fillId="21" borderId="12" xfId="5" applyNumberFormat="1" applyFont="1" applyFill="1" applyBorder="1" applyAlignment="1" applyProtection="1">
      <alignment horizontal="right"/>
      <protection hidden="1"/>
    </xf>
    <xf numFmtId="3" fontId="13" fillId="21" borderId="10" xfId="5" applyNumberFormat="1" applyFont="1" applyFill="1" applyBorder="1" applyAlignment="1" applyProtection="1">
      <protection hidden="1"/>
    </xf>
    <xf numFmtId="0" fontId="14" fillId="18" borderId="11" xfId="5" applyFont="1" applyFill="1" applyBorder="1" applyAlignment="1" applyProtection="1">
      <alignment vertical="top" wrapText="1"/>
      <protection hidden="1"/>
    </xf>
    <xf numFmtId="0" fontId="14" fillId="21" borderId="11" xfId="5" applyFont="1" applyFill="1" applyBorder="1" applyAlignment="1" applyProtection="1">
      <alignment horizontal="right" vertical="top" wrapText="1"/>
      <protection hidden="1"/>
    </xf>
    <xf numFmtId="0" fontId="14" fillId="21" borderId="3" xfId="5" applyFont="1" applyFill="1" applyBorder="1" applyAlignment="1" applyProtection="1">
      <alignment horizontal="right" vertical="top" wrapText="1"/>
      <protection hidden="1"/>
    </xf>
    <xf numFmtId="0" fontId="14" fillId="18" borderId="16" xfId="5" applyFont="1" applyFill="1" applyBorder="1" applyAlignment="1" applyProtection="1">
      <alignment horizontal="right" vertical="top" wrapText="1"/>
      <protection hidden="1"/>
    </xf>
    <xf numFmtId="0" fontId="14" fillId="18" borderId="11" xfId="5" applyFont="1" applyFill="1" applyBorder="1" applyAlignment="1" applyProtection="1">
      <alignment horizontal="right" vertical="top" wrapText="1"/>
      <protection hidden="1"/>
    </xf>
    <xf numFmtId="0" fontId="79" fillId="18" borderId="0" xfId="5" applyFont="1" applyFill="1" applyProtection="1">
      <protection hidden="1"/>
    </xf>
    <xf numFmtId="0" fontId="79" fillId="18" borderId="0" xfId="0" applyFont="1" applyFill="1" applyAlignment="1" applyProtection="1"/>
    <xf numFmtId="0" fontId="79" fillId="21" borderId="0" xfId="0" applyFont="1" applyFill="1" applyAlignment="1" applyProtection="1"/>
    <xf numFmtId="9" fontId="13" fillId="18" borderId="9" xfId="10" applyFont="1" applyFill="1" applyBorder="1" applyAlignment="1" applyProtection="1">
      <protection hidden="1"/>
    </xf>
    <xf numFmtId="9" fontId="14" fillId="18" borderId="7" xfId="10" applyNumberFormat="1" applyFont="1" applyFill="1" applyBorder="1" applyAlignment="1" applyProtection="1">
      <protection hidden="1"/>
    </xf>
    <xf numFmtId="9" fontId="13" fillId="18" borderId="7" xfId="10" applyFont="1" applyFill="1" applyBorder="1" applyAlignment="1" applyProtection="1">
      <protection hidden="1"/>
    </xf>
    <xf numFmtId="9" fontId="13" fillId="18" borderId="10" xfId="10" applyFont="1" applyFill="1" applyBorder="1" applyAlignment="1" applyProtection="1">
      <protection hidden="1"/>
    </xf>
    <xf numFmtId="9" fontId="13" fillId="18" borderId="8" xfId="10" applyFont="1" applyFill="1" applyBorder="1" applyAlignment="1" applyProtection="1">
      <protection hidden="1"/>
    </xf>
    <xf numFmtId="9" fontId="14" fillId="18" borderId="8" xfId="10" applyNumberFormat="1" applyFont="1" applyFill="1" applyBorder="1" applyAlignment="1" applyProtection="1">
      <protection hidden="1"/>
    </xf>
    <xf numFmtId="9" fontId="14" fillId="18" borderId="10" xfId="10" applyNumberFormat="1" applyFont="1" applyFill="1" applyBorder="1" applyAlignment="1" applyProtection="1">
      <protection hidden="1"/>
    </xf>
    <xf numFmtId="0" fontId="79" fillId="18" borderId="0" xfId="159" applyFont="1" applyFill="1" applyBorder="1" applyProtection="1">
      <protection hidden="1"/>
    </xf>
    <xf numFmtId="0" fontId="31" fillId="18" borderId="0" xfId="0" applyFont="1" applyFill="1" applyAlignment="1" applyProtection="1">
      <alignment horizontal="right"/>
      <protection hidden="1"/>
    </xf>
    <xf numFmtId="0" fontId="31" fillId="18" borderId="0" xfId="5" applyFont="1" applyFill="1" applyAlignment="1" applyProtection="1">
      <alignment horizontal="right"/>
      <protection hidden="1"/>
    </xf>
    <xf numFmtId="0" fontId="14" fillId="18" borderId="0" xfId="5" applyFont="1" applyFill="1" applyAlignment="1" applyProtection="1">
      <alignment horizontal="right"/>
      <protection hidden="1"/>
    </xf>
    <xf numFmtId="0" fontId="14" fillId="21" borderId="0" xfId="5" applyFont="1" applyFill="1" applyAlignment="1" applyProtection="1">
      <alignment horizontal="right"/>
      <protection hidden="1"/>
    </xf>
    <xf numFmtId="0" fontId="14" fillId="20" borderId="0" xfId="5" applyFont="1" applyFill="1" applyAlignment="1" applyProtection="1">
      <alignment horizontal="right"/>
      <protection hidden="1"/>
    </xf>
    <xf numFmtId="2" fontId="14" fillId="18" borderId="0" xfId="10" applyNumberFormat="1" applyFont="1" applyFill="1" applyBorder="1" applyAlignment="1" applyProtection="1">
      <alignment horizontal="right"/>
      <protection hidden="1"/>
    </xf>
    <xf numFmtId="0" fontId="14" fillId="0" borderId="0" xfId="5" applyFont="1" applyAlignment="1" applyProtection="1">
      <alignment horizontal="right"/>
      <protection hidden="1"/>
    </xf>
    <xf numFmtId="0" fontId="79" fillId="18" borderId="0" xfId="5" applyFont="1" applyFill="1" applyAlignment="1" applyProtection="1">
      <protection hidden="1"/>
    </xf>
    <xf numFmtId="0" fontId="31" fillId="18" borderId="0" xfId="5" applyFont="1" applyFill="1" applyAlignment="1" applyProtection="1">
      <protection hidden="1"/>
    </xf>
    <xf numFmtId="2" fontId="14" fillId="18" borderId="0" xfId="10" applyNumberFormat="1" applyFont="1" applyFill="1" applyBorder="1" applyAlignment="1" applyProtection="1">
      <protection hidden="1"/>
    </xf>
    <xf numFmtId="0" fontId="31" fillId="18" borderId="14" xfId="5" applyFont="1" applyFill="1" applyBorder="1" applyAlignment="1" applyProtection="1">
      <protection hidden="1"/>
    </xf>
    <xf numFmtId="0" fontId="24" fillId="18" borderId="14" xfId="5" applyFont="1" applyFill="1" applyBorder="1" applyAlignment="1" applyProtection="1">
      <protection hidden="1"/>
    </xf>
    <xf numFmtId="9" fontId="14" fillId="21" borderId="10" xfId="10" applyFont="1" applyFill="1" applyBorder="1" applyAlignment="1" applyProtection="1">
      <protection hidden="1"/>
    </xf>
    <xf numFmtId="9" fontId="14" fillId="21" borderId="9" xfId="10" applyFont="1" applyFill="1" applyBorder="1" applyAlignment="1" applyProtection="1">
      <protection hidden="1"/>
    </xf>
    <xf numFmtId="0" fontId="31" fillId="18" borderId="0" xfId="5" applyFont="1" applyFill="1" applyBorder="1" applyAlignment="1" applyProtection="1">
      <protection hidden="1"/>
    </xf>
    <xf numFmtId="3" fontId="14" fillId="18" borderId="0" xfId="5" applyNumberFormat="1" applyFont="1" applyFill="1" applyAlignment="1" applyProtection="1">
      <protection hidden="1"/>
    </xf>
    <xf numFmtId="0" fontId="24" fillId="18" borderId="10" xfId="5" applyFont="1" applyFill="1" applyBorder="1" applyAlignment="1" applyProtection="1">
      <protection hidden="1"/>
    </xf>
    <xf numFmtId="0" fontId="77" fillId="18" borderId="0" xfId="5" applyFont="1" applyFill="1" applyAlignment="1" applyProtection="1">
      <protection hidden="1"/>
    </xf>
    <xf numFmtId="0" fontId="72" fillId="18" borderId="0" xfId="5" applyFont="1" applyFill="1" applyAlignment="1" applyProtection="1">
      <protection hidden="1"/>
    </xf>
    <xf numFmtId="3" fontId="14" fillId="18" borderId="12" xfId="5" applyNumberFormat="1" applyFont="1" applyFill="1" applyBorder="1" applyAlignment="1" applyProtection="1">
      <protection hidden="1"/>
    </xf>
    <xf numFmtId="2" fontId="14" fillId="21" borderId="0" xfId="10" applyNumberFormat="1" applyFont="1" applyFill="1" applyBorder="1" applyAlignment="1" applyProtection="1">
      <protection hidden="1"/>
    </xf>
    <xf numFmtId="0" fontId="79" fillId="18" borderId="14" xfId="5" applyFont="1" applyFill="1" applyBorder="1" applyAlignment="1" applyProtection="1">
      <protection hidden="1"/>
    </xf>
    <xf numFmtId="0" fontId="80" fillId="18" borderId="14" xfId="5" applyFont="1" applyFill="1" applyBorder="1" applyAlignment="1" applyProtection="1">
      <protection hidden="1"/>
    </xf>
    <xf numFmtId="9" fontId="14" fillId="18" borderId="0" xfId="10" applyFont="1" applyFill="1" applyBorder="1" applyAlignment="1" applyProtection="1">
      <protection hidden="1"/>
    </xf>
    <xf numFmtId="0" fontId="81" fillId="0" borderId="0" xfId="48" applyFont="1"/>
    <xf numFmtId="0" fontId="36" fillId="18" borderId="0" xfId="0" applyFont="1" applyFill="1" applyProtection="1">
      <protection hidden="1"/>
    </xf>
    <xf numFmtId="0" fontId="14" fillId="18" borderId="0" xfId="5" applyFont="1" applyFill="1" applyAlignment="1" applyProtection="1">
      <alignment horizontal="left" vertical="top"/>
      <protection hidden="1"/>
    </xf>
    <xf numFmtId="0" fontId="81" fillId="0" borderId="0" xfId="48" applyFont="1" applyBorder="1"/>
    <xf numFmtId="3" fontId="14" fillId="18" borderId="0" xfId="5" applyNumberFormat="1" applyFont="1" applyFill="1" applyBorder="1" applyAlignment="1" applyProtection="1">
      <alignment horizontal="left" vertical="top" wrapText="1"/>
      <protection hidden="1"/>
    </xf>
    <xf numFmtId="3" fontId="14" fillId="18" borderId="0" xfId="5" applyNumberFormat="1" applyFont="1" applyFill="1" applyBorder="1" applyAlignment="1" applyProtection="1">
      <alignment vertical="top" wrapText="1"/>
      <protection hidden="1"/>
    </xf>
    <xf numFmtId="0" fontId="74" fillId="21" borderId="0" xfId="5" applyFont="1" applyFill="1" applyBorder="1" applyAlignment="1" applyProtection="1">
      <protection hidden="1"/>
    </xf>
    <xf numFmtId="0" fontId="76" fillId="21" borderId="0" xfId="5" applyFont="1" applyFill="1" applyAlignment="1" applyProtection="1">
      <protection hidden="1"/>
    </xf>
    <xf numFmtId="0" fontId="74" fillId="21" borderId="0" xfId="5" applyFont="1" applyFill="1" applyAlignment="1" applyProtection="1">
      <protection hidden="1"/>
    </xf>
    <xf numFmtId="0" fontId="74" fillId="21" borderId="11" xfId="5" applyFont="1" applyFill="1" applyBorder="1" applyAlignment="1" applyProtection="1">
      <alignment horizontal="right"/>
      <protection hidden="1"/>
    </xf>
    <xf numFmtId="0" fontId="74" fillId="21" borderId="3" xfId="5" applyFont="1" applyFill="1" applyBorder="1" applyAlignment="1" applyProtection="1">
      <alignment horizontal="right"/>
      <protection hidden="1"/>
    </xf>
    <xf numFmtId="0" fontId="74" fillId="21" borderId="3" xfId="5" applyFont="1" applyFill="1" applyBorder="1" applyAlignment="1" applyProtection="1">
      <protection hidden="1"/>
    </xf>
    <xf numFmtId="0" fontId="74" fillId="21" borderId="10" xfId="5" applyFont="1" applyFill="1" applyBorder="1" applyAlignment="1" applyProtection="1">
      <protection hidden="1"/>
    </xf>
    <xf numFmtId="1" fontId="74" fillId="21" borderId="0" xfId="5" applyNumberFormat="1" applyFont="1" applyFill="1" applyBorder="1" applyAlignment="1" applyProtection="1">
      <protection hidden="1"/>
    </xf>
    <xf numFmtId="1" fontId="74" fillId="21" borderId="9" xfId="5" applyNumberFormat="1" applyFont="1" applyFill="1" applyBorder="1" applyAlignment="1" applyProtection="1">
      <protection hidden="1"/>
    </xf>
    <xf numFmtId="0" fontId="76" fillId="21" borderId="10" xfId="5" applyFont="1" applyFill="1" applyBorder="1" applyAlignment="1" applyProtection="1">
      <protection hidden="1"/>
    </xf>
    <xf numFmtId="0" fontId="76" fillId="21" borderId="8" xfId="5" applyFont="1" applyFill="1" applyBorder="1" applyAlignment="1" applyProtection="1">
      <protection hidden="1"/>
    </xf>
    <xf numFmtId="3" fontId="74" fillId="21" borderId="10" xfId="5" applyNumberFormat="1" applyFont="1" applyFill="1" applyBorder="1" applyAlignment="1" applyProtection="1">
      <protection hidden="1"/>
    </xf>
    <xf numFmtId="3" fontId="74" fillId="21" borderId="0" xfId="5" applyNumberFormat="1" applyFont="1" applyFill="1" applyBorder="1" applyAlignment="1" applyProtection="1">
      <protection hidden="1"/>
    </xf>
    <xf numFmtId="0" fontId="74" fillId="21" borderId="8" xfId="5" applyFont="1" applyFill="1" applyBorder="1" applyAlignment="1" applyProtection="1">
      <protection hidden="1"/>
    </xf>
    <xf numFmtId="3" fontId="74" fillId="21" borderId="8" xfId="5" applyNumberFormat="1" applyFont="1" applyFill="1" applyBorder="1" applyAlignment="1" applyProtection="1">
      <protection hidden="1"/>
    </xf>
    <xf numFmtId="3" fontId="74" fillId="21" borderId="5" xfId="5" applyNumberFormat="1" applyFont="1" applyFill="1" applyBorder="1" applyAlignment="1" applyProtection="1">
      <protection hidden="1"/>
    </xf>
    <xf numFmtId="1" fontId="74" fillId="21" borderId="10" xfId="5" applyNumberFormat="1" applyFont="1" applyFill="1" applyBorder="1" applyAlignment="1" applyProtection="1">
      <protection hidden="1"/>
    </xf>
    <xf numFmtId="3" fontId="74" fillId="21" borderId="9" xfId="5" applyNumberFormat="1" applyFont="1" applyFill="1" applyBorder="1" applyAlignment="1" applyProtection="1">
      <protection hidden="1"/>
    </xf>
    <xf numFmtId="3" fontId="74" fillId="21" borderId="7" xfId="5" applyNumberFormat="1" applyFont="1" applyFill="1" applyBorder="1" applyAlignment="1" applyProtection="1">
      <protection hidden="1"/>
    </xf>
    <xf numFmtId="0" fontId="74" fillId="21" borderId="12" xfId="5" applyFont="1" applyFill="1" applyBorder="1" applyAlignment="1" applyProtection="1">
      <protection hidden="1"/>
    </xf>
    <xf numFmtId="0" fontId="74" fillId="21" borderId="0" xfId="5" applyFont="1" applyFill="1" applyBorder="1" applyAlignment="1" applyProtection="1">
      <alignment horizontal="right"/>
      <protection hidden="1"/>
    </xf>
    <xf numFmtId="0" fontId="74" fillId="21" borderId="11" xfId="5" applyFont="1" applyFill="1" applyBorder="1" applyAlignment="1" applyProtection="1">
      <protection hidden="1"/>
    </xf>
    <xf numFmtId="0" fontId="74" fillId="21" borderId="10" xfId="5" applyFont="1" applyFill="1" applyBorder="1" applyAlignment="1" applyProtection="1">
      <alignment horizontal="right"/>
      <protection hidden="1"/>
    </xf>
    <xf numFmtId="0" fontId="76" fillId="21" borderId="10" xfId="5" applyFont="1" applyFill="1" applyBorder="1" applyAlignment="1" applyProtection="1">
      <alignment horizontal="right"/>
      <protection hidden="1"/>
    </xf>
    <xf numFmtId="0" fontId="76" fillId="21" borderId="0" xfId="5" applyFont="1" applyFill="1" applyBorder="1" applyAlignment="1" applyProtection="1">
      <alignment horizontal="right"/>
      <protection hidden="1"/>
    </xf>
    <xf numFmtId="0" fontId="76" fillId="21" borderId="0" xfId="5" applyFont="1" applyFill="1" applyBorder="1" applyAlignment="1" applyProtection="1">
      <protection hidden="1"/>
    </xf>
    <xf numFmtId="3" fontId="76" fillId="21" borderId="0" xfId="5" applyNumberFormat="1" applyFont="1" applyFill="1" applyBorder="1" applyAlignment="1" applyProtection="1">
      <protection hidden="1"/>
    </xf>
    <xf numFmtId="3" fontId="76" fillId="21" borderId="9" xfId="5" applyNumberFormat="1" applyFont="1" applyFill="1" applyBorder="1" applyAlignment="1" applyProtection="1">
      <protection hidden="1"/>
    </xf>
    <xf numFmtId="3" fontId="76" fillId="21" borderId="5" xfId="5" applyNumberFormat="1" applyFont="1" applyFill="1" applyBorder="1" applyAlignment="1" applyProtection="1">
      <protection hidden="1"/>
    </xf>
    <xf numFmtId="167" fontId="74" fillId="21" borderId="10" xfId="5" applyNumberFormat="1" applyFont="1" applyFill="1" applyBorder="1" applyAlignment="1" applyProtection="1">
      <protection hidden="1"/>
    </xf>
    <xf numFmtId="167" fontId="74" fillId="21" borderId="0" xfId="5" applyNumberFormat="1" applyFont="1" applyFill="1" applyBorder="1" applyAlignment="1" applyProtection="1">
      <protection hidden="1"/>
    </xf>
    <xf numFmtId="167" fontId="74" fillId="21" borderId="9" xfId="5" applyNumberFormat="1" applyFont="1" applyFill="1" applyBorder="1" applyAlignment="1" applyProtection="1">
      <protection hidden="1"/>
    </xf>
    <xf numFmtId="0" fontId="74" fillId="21" borderId="16" xfId="5" applyFont="1" applyFill="1" applyBorder="1" applyAlignment="1" applyProtection="1">
      <alignment horizontal="right"/>
      <protection hidden="1"/>
    </xf>
    <xf numFmtId="0" fontId="74" fillId="21" borderId="9" xfId="5" applyFont="1" applyFill="1" applyBorder="1" applyAlignment="1" applyProtection="1">
      <protection hidden="1"/>
    </xf>
    <xf numFmtId="167" fontId="76" fillId="21" borderId="10" xfId="5" applyNumberFormat="1" applyFont="1" applyFill="1" applyBorder="1" applyAlignment="1" applyProtection="1">
      <protection hidden="1"/>
    </xf>
    <xf numFmtId="167" fontId="76" fillId="21" borderId="0" xfId="5" applyNumberFormat="1" applyFont="1" applyFill="1" applyBorder="1" applyAlignment="1" applyProtection="1">
      <protection hidden="1"/>
    </xf>
    <xf numFmtId="167" fontId="76" fillId="21" borderId="9" xfId="5" applyNumberFormat="1" applyFont="1" applyFill="1" applyBorder="1" applyAlignment="1" applyProtection="1">
      <protection hidden="1"/>
    </xf>
    <xf numFmtId="167" fontId="76" fillId="21" borderId="8" xfId="5" applyNumberFormat="1" applyFont="1" applyFill="1" applyBorder="1" applyAlignment="1" applyProtection="1">
      <protection hidden="1"/>
    </xf>
    <xf numFmtId="167" fontId="76" fillId="21" borderId="5" xfId="5" applyNumberFormat="1" applyFont="1" applyFill="1" applyBorder="1" applyAlignment="1" applyProtection="1">
      <protection hidden="1"/>
    </xf>
    <xf numFmtId="167" fontId="76" fillId="21" borderId="7" xfId="5" applyNumberFormat="1" applyFont="1" applyFill="1" applyBorder="1" applyAlignment="1" applyProtection="1">
      <protection hidden="1"/>
    </xf>
    <xf numFmtId="0" fontId="76" fillId="21" borderId="5" xfId="5" applyFont="1" applyFill="1" applyBorder="1" applyAlignment="1" applyProtection="1">
      <protection hidden="1"/>
    </xf>
    <xf numFmtId="1" fontId="74" fillId="21" borderId="0" xfId="5" applyNumberFormat="1" applyFont="1" applyFill="1" applyAlignment="1" applyProtection="1">
      <protection hidden="1"/>
    </xf>
    <xf numFmtId="3" fontId="74" fillId="21" borderId="0" xfId="5" applyNumberFormat="1" applyFont="1" applyFill="1" applyBorder="1" applyAlignment="1" applyProtection="1">
      <alignment horizontal="right"/>
      <protection hidden="1"/>
    </xf>
    <xf numFmtId="9" fontId="74" fillId="21" borderId="0" xfId="10" applyFont="1" applyFill="1" applyAlignment="1" applyProtection="1">
      <protection hidden="1"/>
    </xf>
    <xf numFmtId="3" fontId="76" fillId="21" borderId="10" xfId="5" applyNumberFormat="1" applyFont="1" applyFill="1" applyBorder="1" applyAlignment="1" applyProtection="1">
      <protection hidden="1"/>
    </xf>
    <xf numFmtId="0" fontId="76" fillId="21" borderId="8" xfId="5" applyFont="1" applyFill="1" applyBorder="1" applyAlignment="1" applyProtection="1">
      <alignment horizontal="right"/>
      <protection hidden="1"/>
    </xf>
    <xf numFmtId="0" fontId="76" fillId="21" borderId="5" xfId="5" applyFont="1" applyFill="1" applyBorder="1" applyAlignment="1" applyProtection="1">
      <alignment horizontal="right"/>
      <protection hidden="1"/>
    </xf>
    <xf numFmtId="0" fontId="76" fillId="21" borderId="9" xfId="5" applyFont="1" applyFill="1" applyBorder="1" applyAlignment="1" applyProtection="1">
      <protection hidden="1"/>
    </xf>
    <xf numFmtId="0" fontId="76" fillId="21" borderId="7" xfId="5" applyFont="1" applyFill="1" applyBorder="1" applyAlignment="1" applyProtection="1">
      <protection hidden="1"/>
    </xf>
    <xf numFmtId="3" fontId="76" fillId="21" borderId="7" xfId="5" applyNumberFormat="1" applyFont="1" applyFill="1" applyBorder="1" applyAlignment="1" applyProtection="1">
      <protection hidden="1"/>
    </xf>
    <xf numFmtId="3" fontId="74" fillId="21" borderId="0" xfId="5" applyNumberFormat="1" applyFont="1" applyFill="1" applyAlignment="1" applyProtection="1">
      <protection hidden="1"/>
    </xf>
    <xf numFmtId="0" fontId="79" fillId="21" borderId="0" xfId="5" applyFont="1" applyFill="1" applyProtection="1">
      <protection hidden="1"/>
    </xf>
    <xf numFmtId="0" fontId="74" fillId="21" borderId="0" xfId="40" applyFont="1" applyFill="1" applyBorder="1" applyAlignment="1">
      <alignment wrapText="1"/>
    </xf>
    <xf numFmtId="3" fontId="74" fillId="21" borderId="0" xfId="40" applyNumberFormat="1" applyFont="1" applyFill="1" applyBorder="1" applyAlignment="1" applyProtection="1">
      <protection hidden="1"/>
    </xf>
    <xf numFmtId="0" fontId="74" fillId="21" borderId="0" xfId="40" applyFont="1" applyFill="1" applyAlignment="1" applyProtection="1">
      <protection hidden="1"/>
    </xf>
    <xf numFmtId="0" fontId="14" fillId="21" borderId="0" xfId="40" applyFont="1" applyFill="1" applyProtection="1">
      <protection hidden="1"/>
    </xf>
    <xf numFmtId="0" fontId="74" fillId="21" borderId="5" xfId="5" applyFont="1" applyFill="1" applyBorder="1" applyAlignment="1" applyProtection="1">
      <protection hidden="1"/>
    </xf>
    <xf numFmtId="167" fontId="72" fillId="21" borderId="10" xfId="5" applyNumberFormat="1" applyFont="1" applyFill="1" applyBorder="1" applyAlignment="1" applyProtection="1">
      <protection hidden="1"/>
    </xf>
    <xf numFmtId="167" fontId="72" fillId="18" borderId="0" xfId="5" applyNumberFormat="1" applyFont="1" applyFill="1" applyBorder="1" applyAlignment="1" applyProtection="1">
      <protection hidden="1"/>
    </xf>
    <xf numFmtId="167" fontId="73" fillId="21" borderId="10" xfId="5" applyNumberFormat="1" applyFont="1" applyFill="1" applyBorder="1" applyAlignment="1" applyProtection="1">
      <protection hidden="1"/>
    </xf>
    <xf numFmtId="167" fontId="73" fillId="18" borderId="0" xfId="5" applyNumberFormat="1" applyFont="1" applyFill="1" applyBorder="1" applyAlignment="1" applyProtection="1">
      <protection hidden="1"/>
    </xf>
    <xf numFmtId="167" fontId="73" fillId="21" borderId="8" xfId="5" applyNumberFormat="1" applyFont="1" applyFill="1" applyBorder="1" applyAlignment="1" applyProtection="1">
      <protection hidden="1"/>
    </xf>
    <xf numFmtId="167" fontId="73" fillId="18" borderId="5" xfId="5" applyNumberFormat="1" applyFont="1" applyFill="1" applyBorder="1" applyAlignment="1" applyProtection="1">
      <protection hidden="1"/>
    </xf>
    <xf numFmtId="0" fontId="13" fillId="18" borderId="0" xfId="5" applyFont="1" applyFill="1" applyAlignment="1" applyProtection="1">
      <protection hidden="1"/>
    </xf>
    <xf numFmtId="0" fontId="14" fillId="18" borderId="4" xfId="40" applyFont="1" applyFill="1" applyBorder="1" applyAlignment="1" applyProtection="1">
      <alignment wrapText="1"/>
      <protection hidden="1"/>
    </xf>
    <xf numFmtId="0" fontId="14" fillId="0" borderId="4" xfId="40" applyFont="1" applyBorder="1" applyAlignment="1">
      <alignment wrapText="1"/>
    </xf>
    <xf numFmtId="9" fontId="14" fillId="21" borderId="10" xfId="10" applyNumberFormat="1" applyFont="1" applyFill="1" applyBorder="1" applyAlignment="1" applyProtection="1">
      <protection hidden="1"/>
    </xf>
    <xf numFmtId="9" fontId="14" fillId="21" borderId="6" xfId="10" applyNumberFormat="1" applyFont="1" applyFill="1" applyBorder="1" applyAlignment="1" applyProtection="1">
      <protection hidden="1"/>
    </xf>
    <xf numFmtId="9" fontId="13" fillId="21" borderId="10" xfId="10" applyFont="1" applyFill="1" applyBorder="1" applyAlignment="1" applyProtection="1">
      <protection hidden="1"/>
    </xf>
    <xf numFmtId="9" fontId="13" fillId="21" borderId="9" xfId="10" applyFont="1" applyFill="1" applyBorder="1" applyAlignment="1" applyProtection="1">
      <protection hidden="1"/>
    </xf>
    <xf numFmtId="9" fontId="13" fillId="21" borderId="8" xfId="10" applyFont="1" applyFill="1" applyBorder="1" applyAlignment="1" applyProtection="1">
      <protection hidden="1"/>
    </xf>
    <xf numFmtId="9" fontId="14" fillId="21" borderId="8" xfId="10" applyFont="1" applyFill="1" applyBorder="1" applyAlignment="1" applyProtection="1">
      <protection hidden="1"/>
    </xf>
    <xf numFmtId="9" fontId="14" fillId="21" borderId="7" xfId="10" applyFont="1" applyFill="1" applyBorder="1" applyAlignment="1" applyProtection="1">
      <protection hidden="1"/>
    </xf>
    <xf numFmtId="3" fontId="77" fillId="18" borderId="0" xfId="5" applyNumberFormat="1" applyFont="1" applyFill="1" applyBorder="1" applyAlignment="1" applyProtection="1">
      <alignment horizontal="left" vertical="top" wrapText="1"/>
      <protection hidden="1"/>
    </xf>
    <xf numFmtId="0" fontId="14" fillId="18" borderId="0" xfId="5" applyFont="1" applyFill="1" applyAlignment="1" applyProtection="1">
      <alignment vertical="top"/>
      <protection hidden="1"/>
    </xf>
    <xf numFmtId="9" fontId="14" fillId="21" borderId="0" xfId="10" applyNumberFormat="1" applyFont="1" applyFill="1" applyBorder="1" applyProtection="1">
      <protection hidden="1"/>
    </xf>
    <xf numFmtId="9" fontId="14" fillId="21" borderId="0" xfId="10" applyFont="1" applyFill="1" applyBorder="1" applyProtection="1">
      <protection hidden="1"/>
    </xf>
    <xf numFmtId="9" fontId="13" fillId="21" borderId="0" xfId="10" applyFont="1" applyFill="1" applyBorder="1" applyProtection="1">
      <protection hidden="1"/>
    </xf>
    <xf numFmtId="0" fontId="77" fillId="18" borderId="0" xfId="5" applyFont="1" applyFill="1" applyBorder="1" applyAlignment="1" applyProtection="1">
      <protection hidden="1"/>
    </xf>
    <xf numFmtId="0" fontId="14" fillId="18" borderId="0" xfId="5" applyFont="1" applyFill="1" applyBorder="1" applyAlignment="1" applyProtection="1">
      <alignment horizontal="right"/>
      <protection hidden="1"/>
    </xf>
    <xf numFmtId="0" fontId="14" fillId="18" borderId="0" xfId="5" applyFont="1" applyFill="1" applyBorder="1" applyAlignment="1" applyProtection="1">
      <alignment horizontal="right" vertical="top" wrapText="1"/>
      <protection hidden="1"/>
    </xf>
    <xf numFmtId="9" fontId="13" fillId="21" borderId="0" xfId="10" applyFont="1" applyFill="1" applyBorder="1" applyAlignment="1" applyProtection="1">
      <alignment horizontal="right"/>
      <protection hidden="1"/>
    </xf>
    <xf numFmtId="0" fontId="85" fillId="18" borderId="10" xfId="5" applyFont="1" applyFill="1" applyBorder="1" applyProtection="1"/>
    <xf numFmtId="0" fontId="86" fillId="18" borderId="5" xfId="5" applyFont="1" applyFill="1" applyBorder="1" applyAlignment="1" applyProtection="1">
      <protection hidden="1"/>
    </xf>
    <xf numFmtId="0" fontId="85" fillId="21" borderId="5" xfId="5" applyFont="1" applyFill="1" applyBorder="1" applyAlignment="1" applyProtection="1">
      <protection hidden="1"/>
    </xf>
    <xf numFmtId="0" fontId="85" fillId="18" borderId="5" xfId="5" applyFont="1" applyFill="1" applyBorder="1" applyAlignment="1" applyProtection="1">
      <protection hidden="1"/>
    </xf>
    <xf numFmtId="0" fontId="86" fillId="18" borderId="0" xfId="5" applyFont="1" applyFill="1" applyAlignment="1" applyProtection="1">
      <protection hidden="1"/>
    </xf>
    <xf numFmtId="0" fontId="85" fillId="18" borderId="0" xfId="5" applyFont="1" applyFill="1" applyAlignment="1" applyProtection="1">
      <protection hidden="1"/>
    </xf>
    <xf numFmtId="0" fontId="85" fillId="21" borderId="11" xfId="5" applyFont="1" applyFill="1" applyBorder="1" applyAlignment="1" applyProtection="1">
      <alignment horizontal="right" vertical="top" wrapText="1"/>
      <protection hidden="1"/>
    </xf>
    <xf numFmtId="0" fontId="85" fillId="21" borderId="3" xfId="5" applyFont="1" applyFill="1" applyBorder="1" applyAlignment="1" applyProtection="1">
      <alignment horizontal="right" vertical="top" wrapText="1"/>
      <protection hidden="1"/>
    </xf>
    <xf numFmtId="0" fontId="85" fillId="18" borderId="11" xfId="5" applyFont="1" applyFill="1" applyBorder="1" applyAlignment="1" applyProtection="1">
      <alignment horizontal="right" vertical="top" wrapText="1"/>
      <protection hidden="1"/>
    </xf>
    <xf numFmtId="0" fontId="85" fillId="18" borderId="16" xfId="5" applyFont="1" applyFill="1" applyBorder="1" applyAlignment="1" applyProtection="1">
      <alignment horizontal="right" vertical="top" wrapText="1"/>
      <protection hidden="1"/>
    </xf>
    <xf numFmtId="0" fontId="85" fillId="18" borderId="10" xfId="5" applyFont="1" applyFill="1" applyBorder="1" applyAlignment="1" applyProtection="1">
      <protection hidden="1"/>
    </xf>
    <xf numFmtId="3" fontId="85" fillId="18" borderId="0" xfId="5" applyNumberFormat="1" applyFont="1" applyFill="1" applyBorder="1" applyAlignment="1" applyProtection="1">
      <alignment horizontal="right"/>
      <protection hidden="1"/>
    </xf>
    <xf numFmtId="3" fontId="85" fillId="18" borderId="0" xfId="5" applyNumberFormat="1" applyFont="1" applyFill="1" applyBorder="1" applyAlignment="1" applyProtection="1">
      <protection hidden="1"/>
    </xf>
    <xf numFmtId="1" fontId="85" fillId="18" borderId="0" xfId="5" applyNumberFormat="1" applyFont="1" applyFill="1" applyBorder="1" applyAlignment="1" applyProtection="1">
      <protection hidden="1"/>
    </xf>
    <xf numFmtId="9" fontId="85" fillId="18" borderId="10" xfId="10" applyFont="1" applyFill="1" applyBorder="1" applyAlignment="1" applyProtection="1">
      <protection hidden="1"/>
    </xf>
    <xf numFmtId="9" fontId="85" fillId="18" borderId="14" xfId="10" applyFont="1" applyFill="1" applyBorder="1" applyAlignment="1" applyProtection="1">
      <protection hidden="1"/>
    </xf>
    <xf numFmtId="9" fontId="85" fillId="18" borderId="9" xfId="10" applyFont="1" applyFill="1" applyBorder="1" applyAlignment="1" applyProtection="1">
      <protection hidden="1"/>
    </xf>
    <xf numFmtId="0" fontId="85" fillId="21" borderId="10" xfId="5" applyFont="1" applyFill="1" applyBorder="1" applyAlignment="1" applyProtection="1">
      <alignment horizontal="right"/>
      <protection hidden="1"/>
    </xf>
    <xf numFmtId="0" fontId="85" fillId="18" borderId="0" xfId="5" applyFont="1" applyFill="1" applyBorder="1" applyAlignment="1" applyProtection="1">
      <alignment horizontal="right"/>
      <protection hidden="1"/>
    </xf>
    <xf numFmtId="0" fontId="85" fillId="18" borderId="0" xfId="5" applyFont="1" applyFill="1" applyBorder="1" applyAlignment="1" applyProtection="1">
      <protection hidden="1"/>
    </xf>
    <xf numFmtId="9" fontId="85" fillId="21" borderId="10" xfId="10" applyFont="1" applyFill="1" applyBorder="1" applyProtection="1">
      <protection hidden="1"/>
    </xf>
    <xf numFmtId="9" fontId="85" fillId="21" borderId="9" xfId="10" applyFont="1" applyFill="1" applyBorder="1" applyProtection="1">
      <protection hidden="1"/>
    </xf>
    <xf numFmtId="3" fontId="86" fillId="18" borderId="0" xfId="5" applyNumberFormat="1" applyFont="1" applyFill="1" applyBorder="1" applyAlignment="1" applyProtection="1">
      <protection hidden="1"/>
    </xf>
    <xf numFmtId="9" fontId="86" fillId="21" borderId="10" xfId="10" applyFont="1" applyFill="1" applyBorder="1" applyProtection="1">
      <protection hidden="1"/>
    </xf>
    <xf numFmtId="9" fontId="86" fillId="21" borderId="9" xfId="10" applyFont="1" applyFill="1" applyBorder="1" applyProtection="1">
      <protection hidden="1"/>
    </xf>
    <xf numFmtId="9" fontId="86" fillId="18" borderId="10" xfId="10" applyFont="1" applyFill="1" applyBorder="1" applyAlignment="1" applyProtection="1">
      <protection hidden="1"/>
    </xf>
    <xf numFmtId="9" fontId="86" fillId="18" borderId="9" xfId="10" applyFont="1" applyFill="1" applyBorder="1" applyAlignment="1" applyProtection="1">
      <protection hidden="1"/>
    </xf>
    <xf numFmtId="9" fontId="86" fillId="18" borderId="14" xfId="10" applyFont="1" applyFill="1" applyBorder="1" applyAlignment="1" applyProtection="1">
      <protection hidden="1"/>
    </xf>
    <xf numFmtId="0" fontId="86" fillId="21" borderId="10" xfId="5" applyFont="1" applyFill="1" applyBorder="1" applyAlignment="1" applyProtection="1">
      <alignment horizontal="right"/>
      <protection hidden="1"/>
    </xf>
    <xf numFmtId="0" fontId="86" fillId="18" borderId="0" xfId="5" applyFont="1" applyFill="1" applyBorder="1" applyAlignment="1" applyProtection="1">
      <alignment horizontal="right"/>
      <protection hidden="1"/>
    </xf>
    <xf numFmtId="0" fontId="86" fillId="18" borderId="0" xfId="5" applyFont="1" applyFill="1" applyBorder="1" applyAlignment="1" applyProtection="1">
      <protection hidden="1"/>
    </xf>
    <xf numFmtId="9" fontId="85" fillId="18" borderId="10" xfId="10" applyFont="1" applyFill="1" applyBorder="1" applyAlignment="1" applyProtection="1">
      <alignment horizontal="right"/>
      <protection hidden="1"/>
    </xf>
    <xf numFmtId="0" fontId="86" fillId="21" borderId="8" xfId="5" applyFont="1" applyFill="1" applyBorder="1" applyAlignment="1" applyProtection="1">
      <alignment horizontal="right"/>
      <protection hidden="1"/>
    </xf>
    <xf numFmtId="0" fontId="86" fillId="18" borderId="5" xfId="5" applyFont="1" applyFill="1" applyBorder="1" applyAlignment="1" applyProtection="1">
      <alignment horizontal="right"/>
      <protection hidden="1"/>
    </xf>
    <xf numFmtId="3" fontId="86" fillId="18" borderId="5" xfId="5" applyNumberFormat="1" applyFont="1" applyFill="1" applyBorder="1" applyAlignment="1" applyProtection="1">
      <protection hidden="1"/>
    </xf>
    <xf numFmtId="9" fontId="86" fillId="21" borderId="8" xfId="10" applyFont="1" applyFill="1" applyBorder="1" applyProtection="1">
      <protection hidden="1"/>
    </xf>
    <xf numFmtId="9" fontId="86" fillId="18" borderId="8" xfId="10" applyFont="1" applyFill="1" applyBorder="1" applyAlignment="1" applyProtection="1">
      <protection hidden="1"/>
    </xf>
    <xf numFmtId="9" fontId="86" fillId="18" borderId="7" xfId="10" applyFont="1" applyFill="1" applyBorder="1" applyAlignment="1" applyProtection="1">
      <alignment horizontal="right"/>
      <protection hidden="1"/>
    </xf>
    <xf numFmtId="9" fontId="86" fillId="18" borderId="13" xfId="10" applyFont="1" applyFill="1" applyBorder="1" applyAlignment="1" applyProtection="1">
      <protection hidden="1"/>
    </xf>
    <xf numFmtId="1" fontId="85" fillId="21" borderId="10" xfId="5" applyNumberFormat="1" applyFont="1" applyFill="1" applyBorder="1" applyAlignment="1" applyProtection="1">
      <protection hidden="1"/>
    </xf>
    <xf numFmtId="0" fontId="85" fillId="18" borderId="14" xfId="5" applyFont="1" applyFill="1" applyBorder="1" applyAlignment="1" applyProtection="1">
      <protection hidden="1"/>
    </xf>
    <xf numFmtId="3" fontId="85" fillId="21" borderId="10" xfId="5" applyNumberFormat="1" applyFont="1" applyFill="1" applyBorder="1" applyAlignment="1" applyProtection="1">
      <protection hidden="1"/>
    </xf>
    <xf numFmtId="0" fontId="85" fillId="18" borderId="9" xfId="5" applyFont="1" applyFill="1" applyBorder="1" applyAlignment="1" applyProtection="1">
      <protection hidden="1"/>
    </xf>
    <xf numFmtId="0" fontId="85" fillId="18" borderId="8" xfId="5" applyFont="1" applyFill="1" applyBorder="1" applyAlignment="1" applyProtection="1">
      <protection hidden="1"/>
    </xf>
    <xf numFmtId="3" fontId="85" fillId="21" borderId="8" xfId="5" applyNumberFormat="1" applyFont="1" applyFill="1" applyBorder="1" applyAlignment="1" applyProtection="1">
      <protection hidden="1"/>
    </xf>
    <xf numFmtId="3" fontId="85" fillId="18" borderId="5" xfId="5" applyNumberFormat="1" applyFont="1" applyFill="1" applyBorder="1" applyAlignment="1" applyProtection="1">
      <protection hidden="1"/>
    </xf>
    <xf numFmtId="9" fontId="85" fillId="18" borderId="8" xfId="10" applyFont="1" applyFill="1" applyBorder="1" applyAlignment="1" applyProtection="1">
      <protection hidden="1"/>
    </xf>
    <xf numFmtId="9" fontId="85" fillId="18" borderId="7" xfId="10" applyFont="1" applyFill="1" applyBorder="1" applyAlignment="1" applyProtection="1">
      <protection hidden="1"/>
    </xf>
    <xf numFmtId="0" fontId="85" fillId="21" borderId="12" xfId="5" applyFont="1" applyFill="1" applyBorder="1" applyAlignment="1" applyProtection="1">
      <protection hidden="1"/>
    </xf>
    <xf numFmtId="167" fontId="85" fillId="21" borderId="10" xfId="5" applyNumberFormat="1" applyFont="1" applyFill="1" applyBorder="1" applyAlignment="1" applyProtection="1">
      <protection hidden="1"/>
    </xf>
    <xf numFmtId="167" fontId="85" fillId="18" borderId="0" xfId="5" applyNumberFormat="1" applyFont="1" applyFill="1" applyBorder="1" applyAlignment="1" applyProtection="1">
      <protection hidden="1"/>
    </xf>
    <xf numFmtId="167" fontId="86" fillId="21" borderId="10" xfId="5" applyNumberFormat="1" applyFont="1" applyFill="1" applyBorder="1" applyAlignment="1" applyProtection="1">
      <protection hidden="1"/>
    </xf>
    <xf numFmtId="167" fontId="86" fillId="18" borderId="0" xfId="5" applyNumberFormat="1" applyFont="1" applyFill="1" applyBorder="1" applyAlignment="1" applyProtection="1">
      <protection hidden="1"/>
    </xf>
    <xf numFmtId="167" fontId="86" fillId="21" borderId="8" xfId="5" applyNumberFormat="1" applyFont="1" applyFill="1" applyBorder="1" applyAlignment="1" applyProtection="1">
      <protection hidden="1"/>
    </xf>
    <xf numFmtId="167" fontId="86" fillId="18" borderId="5" xfId="5" applyNumberFormat="1" applyFont="1" applyFill="1" applyBorder="1" applyAlignment="1" applyProtection="1">
      <protection hidden="1"/>
    </xf>
    <xf numFmtId="9" fontId="86" fillId="18" borderId="7" xfId="10" applyFont="1" applyFill="1" applyBorder="1" applyAlignment="1" applyProtection="1">
      <protection hidden="1"/>
    </xf>
    <xf numFmtId="0" fontId="85" fillId="18" borderId="0" xfId="5" applyFont="1" applyFill="1" applyAlignment="1" applyProtection="1">
      <alignment vertical="top"/>
      <protection hidden="1"/>
    </xf>
    <xf numFmtId="3" fontId="86" fillId="18" borderId="10" xfId="5" applyNumberFormat="1" applyFont="1" applyFill="1" applyBorder="1" applyAlignment="1" applyProtection="1">
      <protection hidden="1"/>
    </xf>
    <xf numFmtId="9" fontId="85" fillId="18" borderId="9" xfId="5" applyNumberFormat="1" applyFont="1" applyFill="1" applyBorder="1" applyAlignment="1" applyProtection="1">
      <protection hidden="1"/>
    </xf>
    <xf numFmtId="3" fontId="85" fillId="18" borderId="10" xfId="5" applyNumberFormat="1" applyFont="1" applyFill="1" applyBorder="1" applyAlignment="1" applyProtection="1">
      <protection hidden="1"/>
    </xf>
    <xf numFmtId="3" fontId="89" fillId="18" borderId="0" xfId="0" applyNumberFormat="1" applyFont="1" applyFill="1" applyBorder="1" applyAlignment="1" applyProtection="1">
      <protection hidden="1"/>
    </xf>
    <xf numFmtId="0" fontId="85" fillId="18" borderId="0" xfId="0" applyFont="1" applyFill="1" applyAlignment="1" applyProtection="1">
      <protection hidden="1"/>
    </xf>
    <xf numFmtId="0" fontId="85" fillId="18" borderId="0" xfId="5" applyFont="1" applyFill="1" applyBorder="1" applyAlignment="1" applyProtection="1">
      <alignment vertical="top"/>
      <protection hidden="1"/>
    </xf>
    <xf numFmtId="0" fontId="85" fillId="18" borderId="0" xfId="5" applyFont="1" applyFill="1" applyProtection="1">
      <protection hidden="1"/>
    </xf>
    <xf numFmtId="2" fontId="14" fillId="18" borderId="10" xfId="10" applyNumberFormat="1" applyFont="1" applyFill="1" applyBorder="1" applyAlignment="1" applyProtection="1">
      <protection hidden="1"/>
    </xf>
    <xf numFmtId="1" fontId="85" fillId="21" borderId="0" xfId="5" applyNumberFormat="1" applyFont="1" applyFill="1" applyBorder="1" applyAlignment="1" applyProtection="1">
      <alignment horizontal="right"/>
      <protection hidden="1"/>
    </xf>
    <xf numFmtId="1" fontId="85" fillId="21" borderId="10" xfId="5" applyNumberFormat="1" applyFont="1" applyFill="1" applyBorder="1" applyAlignment="1" applyProtection="1">
      <alignment horizontal="right"/>
      <protection hidden="1"/>
    </xf>
    <xf numFmtId="3" fontId="85" fillId="21" borderId="0" xfId="5" applyNumberFormat="1" applyFont="1" applyFill="1" applyBorder="1" applyAlignment="1" applyProtection="1">
      <protection hidden="1"/>
    </xf>
    <xf numFmtId="3" fontId="85" fillId="21" borderId="5" xfId="5" applyNumberFormat="1" applyFont="1" applyFill="1" applyBorder="1" applyAlignment="1" applyProtection="1">
      <protection hidden="1"/>
    </xf>
    <xf numFmtId="167" fontId="85" fillId="21" borderId="0" xfId="5" applyNumberFormat="1" applyFont="1" applyFill="1" applyBorder="1" applyAlignment="1" applyProtection="1">
      <protection hidden="1"/>
    </xf>
    <xf numFmtId="167" fontId="86" fillId="21" borderId="0" xfId="5" applyNumberFormat="1" applyFont="1" applyFill="1" applyBorder="1" applyAlignment="1" applyProtection="1">
      <protection hidden="1"/>
    </xf>
    <xf numFmtId="167" fontId="86" fillId="21" borderId="5" xfId="5" applyNumberFormat="1" applyFont="1" applyFill="1" applyBorder="1" applyAlignment="1" applyProtection="1">
      <protection hidden="1"/>
    </xf>
    <xf numFmtId="0" fontId="85" fillId="21" borderId="0" xfId="5" applyFont="1" applyFill="1" applyBorder="1" applyAlignment="1" applyProtection="1">
      <alignment horizontal="right"/>
      <protection hidden="1"/>
    </xf>
    <xf numFmtId="0" fontId="85" fillId="21" borderId="10" xfId="5" applyFont="1" applyFill="1" applyBorder="1" applyAlignment="1" applyProtection="1">
      <protection hidden="1"/>
    </xf>
    <xf numFmtId="0" fontId="85" fillId="21" borderId="0" xfId="5" applyFont="1" applyFill="1" applyBorder="1" applyAlignment="1" applyProtection="1">
      <protection hidden="1"/>
    </xf>
    <xf numFmtId="0" fontId="86" fillId="21" borderId="10" xfId="5" applyFont="1" applyFill="1" applyBorder="1" applyAlignment="1" applyProtection="1">
      <protection hidden="1"/>
    </xf>
    <xf numFmtId="0" fontId="86" fillId="21" borderId="8" xfId="5" applyFont="1" applyFill="1" applyBorder="1" applyAlignment="1" applyProtection="1">
      <protection hidden="1"/>
    </xf>
    <xf numFmtId="9" fontId="85" fillId="21" borderId="10" xfId="10" applyFont="1" applyFill="1" applyBorder="1" applyAlignment="1" applyProtection="1">
      <protection hidden="1"/>
    </xf>
    <xf numFmtId="9" fontId="85" fillId="21" borderId="9" xfId="10" applyFont="1" applyFill="1" applyBorder="1" applyAlignment="1" applyProtection="1">
      <protection hidden="1"/>
    </xf>
    <xf numFmtId="0" fontId="86" fillId="18" borderId="5" xfId="5" applyFont="1" applyFill="1" applyBorder="1" applyProtection="1">
      <protection hidden="1"/>
    </xf>
    <xf numFmtId="0" fontId="85" fillId="21" borderId="5" xfId="5" applyFont="1" applyFill="1" applyBorder="1" applyProtection="1">
      <protection hidden="1"/>
    </xf>
    <xf numFmtId="0" fontId="85" fillId="18" borderId="5" xfId="5" applyFont="1" applyFill="1" applyBorder="1" applyProtection="1">
      <protection hidden="1"/>
    </xf>
    <xf numFmtId="0" fontId="85" fillId="18" borderId="0" xfId="5" applyFont="1" applyFill="1" applyBorder="1" applyProtection="1">
      <protection hidden="1"/>
    </xf>
    <xf numFmtId="0" fontId="85" fillId="18" borderId="10" xfId="5" applyFont="1" applyFill="1" applyBorder="1" applyProtection="1">
      <protection hidden="1"/>
    </xf>
    <xf numFmtId="3" fontId="85" fillId="21" borderId="0" xfId="5" applyNumberFormat="1" applyFont="1" applyFill="1" applyBorder="1" applyProtection="1">
      <protection hidden="1"/>
    </xf>
    <xf numFmtId="0" fontId="86" fillId="18" borderId="10" xfId="5" applyFont="1" applyFill="1" applyBorder="1" applyProtection="1">
      <protection hidden="1"/>
    </xf>
    <xf numFmtId="0" fontId="86" fillId="18" borderId="8" xfId="5" applyFont="1" applyFill="1" applyBorder="1" applyProtection="1">
      <protection hidden="1"/>
    </xf>
    <xf numFmtId="0" fontId="85" fillId="18" borderId="8" xfId="5" applyFont="1" applyFill="1" applyBorder="1" applyProtection="1">
      <protection hidden="1"/>
    </xf>
    <xf numFmtId="0" fontId="85" fillId="18" borderId="7" xfId="5" applyFont="1" applyFill="1" applyBorder="1" applyProtection="1">
      <protection hidden="1"/>
    </xf>
    <xf numFmtId="0" fontId="85" fillId="21" borderId="4" xfId="0" applyFont="1" applyFill="1" applyBorder="1" applyAlignment="1" applyProtection="1">
      <protection hidden="1"/>
    </xf>
    <xf numFmtId="0" fontId="85" fillId="21" borderId="0" xfId="5" applyFont="1" applyFill="1" applyProtection="1">
      <protection hidden="1"/>
    </xf>
    <xf numFmtId="1" fontId="85" fillId="21" borderId="0" xfId="5" applyNumberFormat="1" applyFont="1" applyFill="1" applyBorder="1" applyProtection="1">
      <protection hidden="1"/>
    </xf>
    <xf numFmtId="0" fontId="85" fillId="21" borderId="16" xfId="5" applyFont="1" applyFill="1" applyBorder="1" applyAlignment="1" applyProtection="1">
      <alignment horizontal="right" vertical="top" wrapText="1"/>
      <protection hidden="1"/>
    </xf>
    <xf numFmtId="0" fontId="85" fillId="21" borderId="9" xfId="5" applyFont="1" applyFill="1" applyBorder="1" applyAlignment="1" applyProtection="1">
      <protection hidden="1"/>
    </xf>
    <xf numFmtId="0" fontId="85" fillId="18" borderId="0" xfId="0" applyFont="1" applyFill="1" applyProtection="1">
      <protection hidden="1"/>
    </xf>
    <xf numFmtId="9" fontId="85" fillId="18" borderId="9" xfId="10" applyFont="1" applyFill="1" applyBorder="1" applyAlignment="1" applyProtection="1">
      <alignment horizontal="right"/>
      <protection hidden="1"/>
    </xf>
    <xf numFmtId="0" fontId="86" fillId="18" borderId="0" xfId="5" applyFont="1" applyFill="1" applyBorder="1" applyProtection="1">
      <protection hidden="1"/>
    </xf>
    <xf numFmtId="0" fontId="85" fillId="21" borderId="0" xfId="5" applyFont="1" applyFill="1" applyBorder="1" applyProtection="1">
      <protection hidden="1"/>
    </xf>
    <xf numFmtId="0" fontId="86" fillId="18" borderId="0" xfId="6" applyFont="1" applyFill="1" applyProtection="1">
      <protection hidden="1"/>
    </xf>
    <xf numFmtId="0" fontId="85" fillId="18" borderId="0" xfId="6" applyFont="1" applyFill="1" applyProtection="1">
      <protection hidden="1"/>
    </xf>
    <xf numFmtId="0" fontId="85" fillId="18" borderId="0" xfId="4" applyFont="1" applyFill="1" applyBorder="1" applyAlignment="1" applyProtection="1">
      <protection hidden="1"/>
    </xf>
    <xf numFmtId="0" fontId="86" fillId="21" borderId="0" xfId="5" applyFont="1" applyFill="1" applyBorder="1" applyProtection="1">
      <protection hidden="1"/>
    </xf>
    <xf numFmtId="0" fontId="85" fillId="21" borderId="0" xfId="0" applyFont="1" applyFill="1" applyProtection="1">
      <protection hidden="1"/>
    </xf>
    <xf numFmtId="0" fontId="86" fillId="21" borderId="5" xfId="0" applyFont="1" applyFill="1" applyBorder="1" applyProtection="1">
      <protection hidden="1"/>
    </xf>
    <xf numFmtId="0" fontId="85" fillId="18" borderId="5" xfId="0" applyFont="1" applyFill="1" applyBorder="1" applyProtection="1">
      <protection hidden="1"/>
    </xf>
    <xf numFmtId="0" fontId="86" fillId="18" borderId="5" xfId="0" applyFont="1" applyFill="1" applyBorder="1" applyProtection="1">
      <protection hidden="1"/>
    </xf>
    <xf numFmtId="3" fontId="85" fillId="18" borderId="0" xfId="0" applyNumberFormat="1" applyFont="1" applyFill="1" applyBorder="1" applyAlignment="1" applyProtection="1">
      <protection hidden="1"/>
    </xf>
    <xf numFmtId="173" fontId="85" fillId="18" borderId="0" xfId="0" applyNumberFormat="1" applyFont="1" applyFill="1" applyBorder="1" applyAlignment="1" applyProtection="1">
      <protection hidden="1"/>
    </xf>
    <xf numFmtId="0" fontId="85" fillId="18" borderId="11" xfId="5" applyFont="1" applyFill="1" applyBorder="1" applyAlignment="1" applyProtection="1">
      <alignment wrapText="1"/>
      <protection hidden="1"/>
    </xf>
    <xf numFmtId="9" fontId="86" fillId="18" borderId="10" xfId="10" applyFont="1" applyFill="1" applyBorder="1" applyAlignment="1" applyProtection="1">
      <alignment horizontal="right"/>
      <protection hidden="1"/>
    </xf>
    <xf numFmtId="9" fontId="86" fillId="18" borderId="9" xfId="10" applyFont="1" applyFill="1" applyBorder="1" applyAlignment="1" applyProtection="1">
      <alignment horizontal="right"/>
      <protection hidden="1"/>
    </xf>
    <xf numFmtId="9" fontId="86" fillId="18" borderId="8" xfId="10" applyFont="1" applyFill="1" applyBorder="1" applyAlignment="1" applyProtection="1">
      <alignment horizontal="right"/>
      <protection hidden="1"/>
    </xf>
    <xf numFmtId="0" fontId="87" fillId="21" borderId="0" xfId="5" applyFont="1" applyFill="1" applyAlignment="1" applyProtection="1">
      <protection hidden="1"/>
    </xf>
    <xf numFmtId="0" fontId="87" fillId="18" borderId="0" xfId="5" applyFont="1" applyFill="1" applyAlignment="1" applyProtection="1">
      <protection hidden="1"/>
    </xf>
    <xf numFmtId="9" fontId="87" fillId="18" borderId="0" xfId="10" applyFont="1" applyFill="1" applyBorder="1" applyAlignment="1" applyProtection="1">
      <protection hidden="1"/>
    </xf>
    <xf numFmtId="0" fontId="85" fillId="18" borderId="0" xfId="5" applyFont="1" applyFill="1" applyAlignment="1" applyProtection="1">
      <alignment horizontal="right"/>
      <protection hidden="1"/>
    </xf>
    <xf numFmtId="2" fontId="85" fillId="21" borderId="0" xfId="5" applyNumberFormat="1" applyFont="1" applyFill="1" applyBorder="1" applyAlignment="1" applyProtection="1">
      <alignment horizontal="right"/>
      <protection hidden="1"/>
    </xf>
    <xf numFmtId="2" fontId="85" fillId="21" borderId="0" xfId="5" applyNumberFormat="1" applyFont="1" applyFill="1" applyBorder="1" applyProtection="1">
      <protection hidden="1"/>
    </xf>
    <xf numFmtId="0" fontId="85" fillId="21" borderId="0" xfId="5" applyFont="1" applyFill="1" applyBorder="1" applyAlignment="1" applyProtection="1">
      <alignment vertical="top"/>
      <protection hidden="1"/>
    </xf>
    <xf numFmtId="0" fontId="85" fillId="18" borderId="5" xfId="5" applyFont="1" applyFill="1" applyBorder="1" applyAlignment="1" applyProtection="1">
      <alignment horizontal="right"/>
      <protection hidden="1"/>
    </xf>
    <xf numFmtId="2" fontId="85" fillId="18" borderId="0" xfId="5" applyNumberFormat="1" applyFont="1" applyFill="1" applyBorder="1" applyProtection="1">
      <protection hidden="1"/>
    </xf>
    <xf numFmtId="0" fontId="86" fillId="21" borderId="5" xfId="5" applyFont="1" applyFill="1" applyBorder="1" applyProtection="1">
      <protection hidden="1"/>
    </xf>
    <xf numFmtId="3" fontId="89" fillId="18" borderId="0" xfId="0" applyNumberFormat="1" applyFont="1" applyFill="1" applyBorder="1" applyAlignment="1" applyProtection="1">
      <alignment horizontal="right"/>
      <protection hidden="1"/>
    </xf>
    <xf numFmtId="0" fontId="85" fillId="18" borderId="0" xfId="0" applyFont="1" applyFill="1" applyBorder="1" applyAlignment="1" applyProtection="1">
      <alignment wrapText="1"/>
      <protection hidden="1"/>
    </xf>
    <xf numFmtId="0" fontId="85" fillId="18" borderId="0" xfId="5" applyFont="1" applyFill="1" applyAlignment="1" applyProtection="1">
      <alignment wrapText="1"/>
      <protection hidden="1"/>
    </xf>
    <xf numFmtId="2" fontId="85" fillId="18" borderId="0" xfId="10" applyNumberFormat="1" applyFont="1" applyFill="1" applyBorder="1" applyProtection="1">
      <protection hidden="1"/>
    </xf>
    <xf numFmtId="0" fontId="85" fillId="18" borderId="0" xfId="5" applyFont="1" applyFill="1" applyBorder="1" applyAlignment="1" applyProtection="1">
      <alignment horizontal="left" vertical="top" wrapText="1"/>
      <protection hidden="1"/>
    </xf>
    <xf numFmtId="3" fontId="85" fillId="21" borderId="10" xfId="5" applyNumberFormat="1" applyFont="1" applyFill="1" applyBorder="1" applyAlignment="1" applyProtection="1">
      <alignment horizontal="right"/>
      <protection hidden="1"/>
    </xf>
    <xf numFmtId="3" fontId="86" fillId="21" borderId="10" xfId="5" applyNumberFormat="1" applyFont="1" applyFill="1" applyBorder="1" applyAlignment="1" applyProtection="1">
      <protection hidden="1"/>
    </xf>
    <xf numFmtId="3" fontId="91" fillId="18" borderId="0" xfId="5" applyNumberFormat="1" applyFont="1" applyFill="1" applyBorder="1" applyAlignment="1" applyProtection="1">
      <alignment horizontal="left" vertical="top" wrapText="1"/>
      <protection hidden="1"/>
    </xf>
    <xf numFmtId="0" fontId="91" fillId="18" borderId="0" xfId="5" applyFont="1" applyFill="1" applyBorder="1" applyAlignment="1" applyProtection="1">
      <alignment vertical="top" wrapText="1"/>
      <protection hidden="1"/>
    </xf>
    <xf numFmtId="9" fontId="86" fillId="21" borderId="10" xfId="10" applyFont="1" applyFill="1" applyBorder="1" applyAlignment="1" applyProtection="1">
      <protection hidden="1"/>
    </xf>
    <xf numFmtId="9" fontId="86" fillId="21" borderId="9" xfId="10" applyFont="1" applyFill="1" applyBorder="1" applyAlignment="1" applyProtection="1">
      <protection hidden="1"/>
    </xf>
    <xf numFmtId="9" fontId="86" fillId="21" borderId="8" xfId="10" applyFont="1" applyFill="1" applyBorder="1" applyAlignment="1" applyProtection="1">
      <protection hidden="1"/>
    </xf>
    <xf numFmtId="9" fontId="86" fillId="21" borderId="7" xfId="10" applyFont="1" applyFill="1" applyBorder="1" applyAlignment="1" applyProtection="1">
      <protection hidden="1"/>
    </xf>
    <xf numFmtId="3" fontId="89" fillId="21" borderId="0" xfId="0" applyNumberFormat="1" applyFont="1" applyFill="1" applyBorder="1" applyAlignment="1" applyProtection="1">
      <protection hidden="1"/>
    </xf>
    <xf numFmtId="0" fontId="85" fillId="18" borderId="30" xfId="5" applyFont="1" applyFill="1" applyBorder="1" applyAlignment="1" applyProtection="1">
      <alignment vertical="top"/>
      <protection hidden="1"/>
    </xf>
    <xf numFmtId="3" fontId="85" fillId="18" borderId="0" xfId="5" applyNumberFormat="1" applyFont="1" applyFill="1" applyBorder="1" applyAlignment="1" applyProtection="1">
      <alignment horizontal="left" vertical="top"/>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0" fontId="85" fillId="18" borderId="30" xfId="5" applyFont="1" applyFill="1" applyBorder="1" applyAlignment="1" applyProtection="1">
      <protection hidden="1"/>
    </xf>
    <xf numFmtId="0" fontId="85" fillId="21" borderId="29" xfId="5" applyFont="1" applyFill="1" applyBorder="1" applyAlignment="1" applyProtection="1">
      <protection hidden="1"/>
    </xf>
    <xf numFmtId="0" fontId="85" fillId="18" borderId="31" xfId="5" applyFont="1" applyFill="1" applyBorder="1" applyAlignment="1" applyProtection="1">
      <protection hidden="1"/>
    </xf>
    <xf numFmtId="0" fontId="86" fillId="18" borderId="29" xfId="5" applyFont="1" applyFill="1" applyBorder="1" applyAlignment="1" applyProtection="1">
      <protection hidden="1"/>
    </xf>
    <xf numFmtId="0" fontId="85" fillId="18" borderId="29" xfId="5" applyFont="1" applyFill="1" applyBorder="1" applyAlignment="1" applyProtection="1">
      <protection hidden="1"/>
    </xf>
    <xf numFmtId="0" fontId="85" fillId="21" borderId="8"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85" fillId="18" borderId="17" xfId="5" applyFont="1" applyFill="1" applyBorder="1" applyAlignment="1" applyProtection="1">
      <alignment wrapText="1"/>
      <protection hidden="1"/>
    </xf>
    <xf numFmtId="0" fontId="85" fillId="18" borderId="8" xfId="5" applyFont="1" applyFill="1" applyBorder="1" applyAlignment="1" applyProtection="1">
      <alignment wrapText="1"/>
      <protection hidden="1"/>
    </xf>
    <xf numFmtId="0" fontId="36" fillId="18" borderId="0" xfId="5" applyFont="1" applyFill="1" applyAlignment="1" applyProtection="1">
      <protection hidden="1"/>
    </xf>
    <xf numFmtId="9" fontId="85" fillId="18" borderId="13" xfId="10" applyFont="1" applyFill="1" applyBorder="1" applyAlignment="1" applyProtection="1">
      <protection hidden="1"/>
    </xf>
    <xf numFmtId="0" fontId="85" fillId="21" borderId="11" xfId="5" applyFont="1" applyFill="1" applyBorder="1" applyAlignment="1" applyProtection="1">
      <alignment horizontal="right" wrapText="1"/>
      <protection hidden="1"/>
    </xf>
    <xf numFmtId="0" fontId="85" fillId="21" borderId="3" xfId="5" applyFont="1" applyFill="1" applyBorder="1" applyAlignment="1" applyProtection="1">
      <alignment horizontal="right" wrapText="1"/>
      <protection hidden="1"/>
    </xf>
    <xf numFmtId="0" fontId="85" fillId="18" borderId="11" xfId="5" applyFont="1" applyFill="1" applyBorder="1" applyAlignment="1" applyProtection="1">
      <alignment horizontal="right" wrapText="1"/>
      <protection hidden="1"/>
    </xf>
    <xf numFmtId="0" fontId="85" fillId="18" borderId="16" xfId="5" applyFont="1" applyFill="1" applyBorder="1" applyAlignment="1" applyProtection="1">
      <alignment horizontal="right" wrapText="1"/>
      <protection hidden="1"/>
    </xf>
    <xf numFmtId="0" fontId="85" fillId="21" borderId="16" xfId="5" applyFont="1" applyFill="1" applyBorder="1" applyAlignment="1" applyProtection="1">
      <alignment horizontal="right" wrapText="1"/>
      <protection hidden="1"/>
    </xf>
    <xf numFmtId="0" fontId="91" fillId="18" borderId="0" xfId="5" applyFont="1" applyFill="1" applyBorder="1" applyAlignment="1" applyProtection="1">
      <alignment horizontal="right"/>
      <protection hidden="1"/>
    </xf>
    <xf numFmtId="0" fontId="91" fillId="18" borderId="30" xfId="5" applyFont="1" applyFill="1" applyBorder="1" applyAlignment="1" applyProtection="1">
      <alignment horizontal="right"/>
      <protection hidden="1"/>
    </xf>
    <xf numFmtId="0" fontId="85" fillId="18" borderId="5" xfId="5" applyFont="1" applyFill="1" applyBorder="1" applyAlignment="1" applyProtection="1">
      <alignment horizontal="right" wrapText="1"/>
      <protection hidden="1"/>
    </xf>
    <xf numFmtId="0" fontId="85" fillId="18" borderId="31" xfId="5" applyFont="1" applyFill="1" applyBorder="1" applyAlignment="1" applyProtection="1">
      <alignment horizontal="right"/>
      <protection hidden="1"/>
    </xf>
    <xf numFmtId="167" fontId="85" fillId="18" borderId="5" xfId="5" applyNumberFormat="1" applyFont="1" applyFill="1" applyBorder="1" applyAlignment="1" applyProtection="1">
      <alignment horizontal="right" wrapText="1"/>
      <protection hidden="1"/>
    </xf>
    <xf numFmtId="0" fontId="36" fillId="18" borderId="0" xfId="0" applyFont="1" applyFill="1" applyAlignment="1" applyProtection="1"/>
    <xf numFmtId="0" fontId="36" fillId="18" borderId="0" xfId="0" applyFont="1" applyFill="1" applyAlignment="1" applyProtection="1">
      <alignment horizontal="right"/>
      <protection hidden="1"/>
    </xf>
    <xf numFmtId="0" fontId="14" fillId="21" borderId="30" xfId="5" applyFont="1" applyFill="1" applyBorder="1" applyAlignment="1" applyProtection="1">
      <protection hidden="1"/>
    </xf>
    <xf numFmtId="0" fontId="14" fillId="18" borderId="30" xfId="5" applyFont="1" applyFill="1" applyBorder="1" applyAlignment="1" applyProtection="1">
      <protection hidden="1"/>
    </xf>
    <xf numFmtId="0" fontId="14" fillId="18" borderId="31" xfId="5" applyFont="1" applyFill="1" applyBorder="1" applyAlignment="1" applyProtection="1">
      <protection hidden="1"/>
    </xf>
    <xf numFmtId="0" fontId="14" fillId="18" borderId="0" xfId="0" applyFont="1" applyFill="1" applyBorder="1" applyAlignment="1" applyProtection="1">
      <alignment wrapText="1" shrinkToFit="1"/>
      <protection hidden="1"/>
    </xf>
    <xf numFmtId="9" fontId="85" fillId="18" borderId="6" xfId="10" applyFont="1" applyFill="1" applyBorder="1" applyAlignment="1" applyProtection="1">
      <alignment vertical="center"/>
      <protection hidden="1"/>
    </xf>
    <xf numFmtId="9" fontId="85" fillId="21" borderId="10" xfId="10" applyFont="1" applyFill="1" applyBorder="1" applyAlignment="1" applyProtection="1">
      <alignment vertical="center"/>
      <protection hidden="1"/>
    </xf>
    <xf numFmtId="9" fontId="85" fillId="21" borderId="9" xfId="10" applyFont="1" applyFill="1" applyBorder="1" applyAlignment="1" applyProtection="1">
      <alignment vertical="center"/>
      <protection hidden="1"/>
    </xf>
    <xf numFmtId="3" fontId="85" fillId="21" borderId="10" xfId="5" applyNumberFormat="1" applyFont="1" applyFill="1" applyBorder="1" applyAlignment="1" applyProtection="1">
      <alignment horizontal="right" vertical="center"/>
      <protection hidden="1"/>
    </xf>
    <xf numFmtId="3" fontId="85" fillId="21" borderId="10" xfId="5" applyNumberFormat="1" applyFont="1" applyFill="1" applyBorder="1" applyAlignment="1" applyProtection="1">
      <alignment vertical="center"/>
      <protection hidden="1"/>
    </xf>
    <xf numFmtId="3" fontId="86" fillId="21" borderId="10" xfId="5" applyNumberFormat="1" applyFont="1" applyFill="1" applyBorder="1" applyAlignment="1" applyProtection="1">
      <alignment vertical="center"/>
      <protection hidden="1"/>
    </xf>
    <xf numFmtId="3" fontId="86" fillId="21" borderId="10" xfId="5" applyNumberFormat="1" applyFont="1" applyFill="1" applyBorder="1" applyAlignment="1" applyProtection="1">
      <alignment horizontal="right" vertical="center"/>
      <protection hidden="1"/>
    </xf>
    <xf numFmtId="3" fontId="86" fillId="18" borderId="0" xfId="5" applyNumberFormat="1" applyFont="1" applyFill="1" applyBorder="1" applyAlignment="1" applyProtection="1">
      <alignment horizontal="right" vertical="center"/>
      <protection hidden="1"/>
    </xf>
    <xf numFmtId="3" fontId="85" fillId="21" borderId="8" xfId="5" applyNumberFormat="1" applyFont="1" applyFill="1" applyBorder="1" applyAlignment="1" applyProtection="1">
      <alignment horizontal="right" vertical="center"/>
      <protection hidden="1"/>
    </xf>
    <xf numFmtId="0" fontId="85" fillId="18" borderId="10" xfId="5" applyFont="1" applyFill="1" applyBorder="1" applyAlignment="1" applyProtection="1">
      <alignment vertical="center"/>
    </xf>
    <xf numFmtId="3" fontId="86" fillId="18" borderId="0" xfId="5" applyNumberFormat="1" applyFont="1" applyFill="1" applyBorder="1" applyAlignment="1" applyProtection="1">
      <alignment vertical="center"/>
      <protection hidden="1"/>
    </xf>
    <xf numFmtId="0" fontId="85" fillId="18" borderId="10" xfId="5" applyFont="1" applyFill="1" applyBorder="1" applyAlignment="1" applyProtection="1">
      <alignment vertical="center"/>
      <protection hidden="1"/>
    </xf>
    <xf numFmtId="3" fontId="85" fillId="18" borderId="0" xfId="5" applyNumberFormat="1" applyFont="1" applyFill="1" applyBorder="1" applyAlignment="1" applyProtection="1">
      <alignment horizontal="right" vertical="center"/>
      <protection hidden="1"/>
    </xf>
    <xf numFmtId="3" fontId="85" fillId="18" borderId="0" xfId="5" applyNumberFormat="1" applyFont="1" applyFill="1" applyBorder="1" applyAlignment="1" applyProtection="1">
      <alignment vertical="center"/>
      <protection hidden="1"/>
    </xf>
    <xf numFmtId="1" fontId="85" fillId="18" borderId="0" xfId="5" applyNumberFormat="1" applyFont="1" applyFill="1" applyBorder="1" applyAlignment="1" applyProtection="1">
      <alignment vertical="center"/>
      <protection hidden="1"/>
    </xf>
    <xf numFmtId="9" fontId="85" fillId="21" borderId="31" xfId="10" applyFont="1" applyFill="1" applyBorder="1" applyAlignment="1" applyProtection="1">
      <alignment vertical="center"/>
      <protection hidden="1"/>
    </xf>
    <xf numFmtId="9" fontId="85" fillId="18" borderId="10" xfId="10" applyFont="1" applyFill="1" applyBorder="1" applyAlignment="1" applyProtection="1">
      <alignment vertical="center"/>
      <protection hidden="1"/>
    </xf>
    <xf numFmtId="9" fontId="85" fillId="18" borderId="31" xfId="10" applyFont="1" applyFill="1" applyBorder="1" applyAlignment="1" applyProtection="1">
      <alignment vertical="center"/>
      <protection hidden="1"/>
    </xf>
    <xf numFmtId="0" fontId="85" fillId="18" borderId="0" xfId="5" applyFont="1" applyFill="1" applyBorder="1" applyAlignment="1" applyProtection="1">
      <alignment horizontal="right" vertical="center"/>
      <protection hidden="1"/>
    </xf>
    <xf numFmtId="0" fontId="85" fillId="18" borderId="0" xfId="5" applyFont="1" applyFill="1" applyBorder="1" applyAlignment="1" applyProtection="1">
      <alignment vertical="center"/>
      <protection hidden="1"/>
    </xf>
    <xf numFmtId="9" fontId="85" fillId="18" borderId="9" xfId="10" applyFont="1" applyFill="1" applyBorder="1" applyAlignment="1" applyProtection="1">
      <alignment vertical="center"/>
      <protection hidden="1"/>
    </xf>
    <xf numFmtId="0" fontId="86" fillId="18" borderId="10" xfId="5" applyFont="1" applyFill="1" applyBorder="1" applyAlignment="1" applyProtection="1">
      <alignment vertical="center"/>
      <protection hidden="1"/>
    </xf>
    <xf numFmtId="9" fontId="86" fillId="21" borderId="9" xfId="10" applyFont="1" applyFill="1" applyBorder="1" applyAlignment="1" applyProtection="1">
      <alignment vertical="center"/>
      <protection hidden="1"/>
    </xf>
    <xf numFmtId="9" fontId="86" fillId="18" borderId="10" xfId="10" applyFont="1" applyFill="1" applyBorder="1" applyAlignment="1" applyProtection="1">
      <alignment vertical="center"/>
      <protection hidden="1"/>
    </xf>
    <xf numFmtId="9" fontId="86" fillId="18" borderId="9" xfId="10" applyFont="1" applyFill="1" applyBorder="1" applyAlignment="1" applyProtection="1">
      <alignment vertical="center"/>
      <protection hidden="1"/>
    </xf>
    <xf numFmtId="0" fontId="86" fillId="18" borderId="0" xfId="5" applyFont="1" applyFill="1" applyBorder="1" applyAlignment="1" applyProtection="1">
      <alignment horizontal="right" vertical="center"/>
      <protection hidden="1"/>
    </xf>
    <xf numFmtId="0" fontId="86" fillId="18" borderId="0" xfId="5" applyFont="1" applyFill="1" applyBorder="1" applyAlignment="1" applyProtection="1">
      <alignment vertical="center"/>
      <protection hidden="1"/>
    </xf>
    <xf numFmtId="9" fontId="85" fillId="18" borderId="10" xfId="10" applyFont="1" applyFill="1" applyBorder="1" applyAlignment="1" applyProtection="1">
      <alignment horizontal="right" vertical="center"/>
      <protection hidden="1"/>
    </xf>
    <xf numFmtId="0" fontId="86" fillId="18" borderId="8" xfId="5" applyFont="1" applyFill="1" applyBorder="1" applyAlignment="1" applyProtection="1">
      <alignment vertical="center"/>
      <protection hidden="1"/>
    </xf>
    <xf numFmtId="3" fontId="86" fillId="21" borderId="8" xfId="5" applyNumberFormat="1" applyFont="1" applyFill="1" applyBorder="1" applyAlignment="1" applyProtection="1">
      <alignment horizontal="right" vertical="center"/>
      <protection hidden="1"/>
    </xf>
    <xf numFmtId="0" fontId="86" fillId="18" borderId="5" xfId="5" applyFont="1" applyFill="1" applyBorder="1" applyAlignment="1" applyProtection="1">
      <alignment horizontal="right" vertical="center"/>
      <protection hidden="1"/>
    </xf>
    <xf numFmtId="0" fontId="86" fillId="18" borderId="5" xfId="5" applyFont="1" applyFill="1" applyBorder="1" applyAlignment="1" applyProtection="1">
      <alignment vertical="center"/>
      <protection hidden="1"/>
    </xf>
    <xf numFmtId="3" fontId="86" fillId="18" borderId="5" xfId="5" applyNumberFormat="1" applyFont="1" applyFill="1" applyBorder="1" applyAlignment="1" applyProtection="1">
      <alignment vertical="center"/>
      <protection hidden="1"/>
    </xf>
    <xf numFmtId="9" fontId="86" fillId="21" borderId="7" xfId="10" applyFont="1" applyFill="1" applyBorder="1" applyAlignment="1" applyProtection="1">
      <alignment vertical="center"/>
      <protection hidden="1"/>
    </xf>
    <xf numFmtId="9" fontId="86" fillId="18" borderId="8" xfId="10" applyFont="1" applyFill="1" applyBorder="1" applyAlignment="1" applyProtection="1">
      <alignment vertical="center"/>
      <protection hidden="1"/>
    </xf>
    <xf numFmtId="9" fontId="86" fillId="18" borderId="7" xfId="10" applyFont="1" applyFill="1" applyBorder="1" applyAlignment="1" applyProtection="1">
      <alignment horizontal="right" vertical="center"/>
      <protection hidden="1"/>
    </xf>
    <xf numFmtId="9" fontId="86" fillId="18" borderId="7" xfId="10" applyFont="1" applyFill="1" applyBorder="1" applyAlignment="1" applyProtection="1">
      <alignment vertical="center"/>
      <protection hidden="1"/>
    </xf>
    <xf numFmtId="1" fontId="85" fillId="21" borderId="10" xfId="5" applyNumberFormat="1" applyFont="1" applyFill="1" applyBorder="1" applyAlignment="1" applyProtection="1">
      <alignment vertical="center"/>
      <protection hidden="1"/>
    </xf>
    <xf numFmtId="0" fontId="85" fillId="18" borderId="9" xfId="5" applyFont="1" applyFill="1" applyBorder="1" applyAlignment="1" applyProtection="1">
      <alignment vertical="center"/>
      <protection hidden="1"/>
    </xf>
    <xf numFmtId="167" fontId="85" fillId="21" borderId="10" xfId="5" applyNumberFormat="1" applyFont="1" applyFill="1" applyBorder="1" applyAlignment="1" applyProtection="1">
      <alignment vertical="center"/>
      <protection hidden="1"/>
    </xf>
    <xf numFmtId="167" fontId="85" fillId="18" borderId="0" xfId="5" applyNumberFormat="1" applyFont="1" applyFill="1" applyBorder="1" applyAlignment="1" applyProtection="1">
      <alignment vertical="center"/>
      <protection hidden="1"/>
    </xf>
    <xf numFmtId="0" fontId="85" fillId="18" borderId="8" xfId="5" applyFont="1" applyFill="1" applyBorder="1" applyAlignment="1" applyProtection="1">
      <alignment vertical="center"/>
      <protection hidden="1"/>
    </xf>
    <xf numFmtId="3" fontId="85" fillId="21" borderId="8" xfId="5" applyNumberFormat="1" applyFont="1" applyFill="1" applyBorder="1" applyAlignment="1" applyProtection="1">
      <alignment vertical="center"/>
      <protection hidden="1"/>
    </xf>
    <xf numFmtId="3" fontId="85" fillId="18" borderId="5" xfId="5" applyNumberFormat="1" applyFont="1" applyFill="1" applyBorder="1" applyAlignment="1" applyProtection="1">
      <alignment vertical="center"/>
      <protection hidden="1"/>
    </xf>
    <xf numFmtId="9" fontId="85" fillId="18" borderId="8" xfId="10" applyFont="1" applyFill="1" applyBorder="1" applyAlignment="1" applyProtection="1">
      <alignment vertical="center"/>
      <protection hidden="1"/>
    </xf>
    <xf numFmtId="9" fontId="85" fillId="18" borderId="7" xfId="10" applyFont="1" applyFill="1" applyBorder="1" applyAlignment="1" applyProtection="1">
      <alignment vertical="center"/>
      <protection hidden="1"/>
    </xf>
    <xf numFmtId="0" fontId="85" fillId="18" borderId="7" xfId="5" applyFont="1" applyFill="1" applyBorder="1" applyAlignment="1" applyProtection="1">
      <alignment vertical="center"/>
      <protection hidden="1"/>
    </xf>
    <xf numFmtId="0" fontId="85" fillId="21" borderId="12" xfId="5" applyFont="1" applyFill="1" applyBorder="1" applyAlignment="1" applyProtection="1">
      <alignment vertical="center"/>
      <protection hidden="1"/>
    </xf>
    <xf numFmtId="167" fontId="86" fillId="21" borderId="10" xfId="5" applyNumberFormat="1" applyFont="1" applyFill="1" applyBorder="1" applyAlignment="1" applyProtection="1">
      <alignment vertical="center"/>
      <protection hidden="1"/>
    </xf>
    <xf numFmtId="167" fontId="86" fillId="18" borderId="0" xfId="5" applyNumberFormat="1" applyFont="1" applyFill="1" applyBorder="1" applyAlignment="1" applyProtection="1">
      <alignment vertical="center"/>
      <protection hidden="1"/>
    </xf>
    <xf numFmtId="167" fontId="86" fillId="21" borderId="8" xfId="5" applyNumberFormat="1" applyFont="1" applyFill="1" applyBorder="1" applyAlignment="1" applyProtection="1">
      <alignment vertical="center"/>
      <protection hidden="1"/>
    </xf>
    <xf numFmtId="167" fontId="86" fillId="18" borderId="5" xfId="5" applyNumberFormat="1" applyFont="1" applyFill="1" applyBorder="1" applyAlignment="1" applyProtection="1">
      <alignment vertical="center"/>
      <protection hidden="1"/>
    </xf>
    <xf numFmtId="3" fontId="85" fillId="21" borderId="12" xfId="5" applyNumberFormat="1" applyFont="1" applyFill="1" applyBorder="1" applyAlignment="1" applyProtection="1">
      <alignment horizontal="right" vertical="center"/>
      <protection hidden="1"/>
    </xf>
    <xf numFmtId="0" fontId="85" fillId="18" borderId="14" xfId="5" applyFont="1" applyFill="1" applyBorder="1" applyAlignment="1" applyProtection="1">
      <alignment vertical="center"/>
      <protection hidden="1"/>
    </xf>
    <xf numFmtId="0" fontId="86" fillId="18" borderId="14" xfId="5" applyFont="1" applyFill="1" applyBorder="1" applyAlignment="1" applyProtection="1">
      <alignment vertical="center"/>
      <protection hidden="1"/>
    </xf>
    <xf numFmtId="0" fontId="86" fillId="18" borderId="13" xfId="5" applyFont="1" applyFill="1" applyBorder="1" applyAlignment="1" applyProtection="1">
      <alignment vertical="center"/>
      <protection hidden="1"/>
    </xf>
    <xf numFmtId="0" fontId="85" fillId="18" borderId="13" xfId="5" applyFont="1" applyFill="1" applyBorder="1" applyAlignment="1" applyProtection="1">
      <alignment vertical="center"/>
      <protection hidden="1"/>
    </xf>
    <xf numFmtId="168" fontId="86" fillId="21" borderId="10" xfId="5" applyNumberFormat="1" applyFont="1" applyFill="1" applyBorder="1" applyAlignment="1" applyProtection="1">
      <alignment vertical="center"/>
      <protection hidden="1"/>
    </xf>
    <xf numFmtId="168" fontId="86" fillId="21" borderId="8" xfId="5" applyNumberFormat="1" applyFont="1" applyFill="1" applyBorder="1" applyAlignment="1" applyProtection="1">
      <alignment vertical="center"/>
      <protection hidden="1"/>
    </xf>
    <xf numFmtId="1" fontId="85" fillId="21" borderId="0" xfId="5" applyNumberFormat="1" applyFont="1" applyFill="1" applyBorder="1" applyAlignment="1" applyProtection="1">
      <alignment horizontal="right" vertical="center"/>
      <protection hidden="1"/>
    </xf>
    <xf numFmtId="1" fontId="85" fillId="21" borderId="10" xfId="5" applyNumberFormat="1" applyFont="1" applyFill="1" applyBorder="1" applyAlignment="1" applyProtection="1">
      <alignment horizontal="right" vertical="center"/>
      <protection hidden="1"/>
    </xf>
    <xf numFmtId="9" fontId="85" fillId="18" borderId="9" xfId="10" quotePrefix="1" applyFont="1" applyFill="1" applyBorder="1" applyAlignment="1" applyProtection="1">
      <alignment vertical="center"/>
      <protection hidden="1"/>
    </xf>
    <xf numFmtId="1" fontId="86" fillId="21" borderId="10" xfId="5" applyNumberFormat="1" applyFont="1" applyFill="1" applyBorder="1" applyAlignment="1" applyProtection="1">
      <alignment horizontal="right" vertical="center"/>
      <protection hidden="1"/>
    </xf>
    <xf numFmtId="1" fontId="86" fillId="21" borderId="0" xfId="5" applyNumberFormat="1" applyFont="1" applyFill="1" applyBorder="1" applyAlignment="1" applyProtection="1">
      <alignment horizontal="right" vertical="center"/>
      <protection hidden="1"/>
    </xf>
    <xf numFmtId="1" fontId="86" fillId="21" borderId="8" xfId="5" applyNumberFormat="1" applyFont="1" applyFill="1" applyBorder="1" applyAlignment="1" applyProtection="1">
      <alignment horizontal="right" vertical="center"/>
      <protection hidden="1"/>
    </xf>
    <xf numFmtId="1" fontId="86" fillId="21" borderId="5" xfId="5" applyNumberFormat="1" applyFont="1" applyFill="1" applyBorder="1" applyAlignment="1" applyProtection="1">
      <alignment horizontal="right" vertical="center"/>
      <protection hidden="1"/>
    </xf>
    <xf numFmtId="1" fontId="85" fillId="21" borderId="0" xfId="5" applyNumberFormat="1" applyFont="1" applyFill="1" applyBorder="1" applyAlignment="1" applyProtection="1">
      <alignment vertical="center"/>
      <protection hidden="1"/>
    </xf>
    <xf numFmtId="3" fontId="85" fillId="21" borderId="0" xfId="5" applyNumberFormat="1" applyFont="1" applyFill="1" applyBorder="1" applyAlignment="1" applyProtection="1">
      <alignment vertical="center"/>
      <protection hidden="1"/>
    </xf>
    <xf numFmtId="3" fontId="85" fillId="21" borderId="5" xfId="5" applyNumberFormat="1" applyFont="1" applyFill="1" applyBorder="1" applyAlignment="1" applyProtection="1">
      <alignment vertical="center"/>
      <protection hidden="1"/>
    </xf>
    <xf numFmtId="9" fontId="85" fillId="18" borderId="8" xfId="10" quotePrefix="1" applyFont="1" applyFill="1" applyBorder="1" applyAlignment="1" applyProtection="1">
      <alignment vertical="center"/>
      <protection hidden="1"/>
    </xf>
    <xf numFmtId="9" fontId="85" fillId="18" borderId="7" xfId="10" quotePrefix="1" applyFont="1" applyFill="1" applyBorder="1" applyAlignment="1" applyProtection="1">
      <alignment vertical="center"/>
      <protection hidden="1"/>
    </xf>
    <xf numFmtId="167" fontId="85" fillId="21" borderId="12" xfId="5" applyNumberFormat="1" applyFont="1" applyFill="1" applyBorder="1" applyAlignment="1" applyProtection="1">
      <alignment vertical="center"/>
      <protection hidden="1"/>
    </xf>
    <xf numFmtId="0" fontId="85" fillId="21" borderId="4" xfId="5" applyFont="1" applyFill="1" applyBorder="1" applyAlignment="1" applyProtection="1">
      <alignment vertical="center"/>
      <protection hidden="1"/>
    </xf>
    <xf numFmtId="167" fontId="85" fillId="18" borderId="10" xfId="5" applyNumberFormat="1" applyFont="1" applyFill="1" applyBorder="1" applyAlignment="1" applyProtection="1">
      <alignment vertical="center"/>
      <protection hidden="1"/>
    </xf>
    <xf numFmtId="167" fontId="85" fillId="21" borderId="0" xfId="5" applyNumberFormat="1" applyFont="1" applyFill="1" applyBorder="1" applyAlignment="1" applyProtection="1">
      <alignment vertical="center"/>
      <protection hidden="1"/>
    </xf>
    <xf numFmtId="167" fontId="85" fillId="21" borderId="10" xfId="5" applyNumberFormat="1" applyFont="1" applyFill="1" applyBorder="1" applyAlignment="1" applyProtection="1">
      <alignment vertical="center"/>
      <protection locked="0"/>
    </xf>
    <xf numFmtId="167" fontId="86" fillId="21" borderId="10" xfId="5" applyNumberFormat="1" applyFont="1" applyFill="1" applyBorder="1" applyAlignment="1" applyProtection="1">
      <alignment vertical="center"/>
      <protection locked="0"/>
    </xf>
    <xf numFmtId="167" fontId="86" fillId="21" borderId="0" xfId="5" applyNumberFormat="1" applyFont="1" applyFill="1" applyBorder="1" applyAlignment="1" applyProtection="1">
      <alignment vertical="center"/>
      <protection hidden="1"/>
    </xf>
    <xf numFmtId="167" fontId="86" fillId="21" borderId="8" xfId="5" applyNumberFormat="1" applyFont="1" applyFill="1" applyBorder="1" applyAlignment="1" applyProtection="1">
      <alignment vertical="center"/>
      <protection locked="0"/>
    </xf>
    <xf numFmtId="167" fontId="86" fillId="21" borderId="5" xfId="5" applyNumberFormat="1" applyFont="1" applyFill="1" applyBorder="1" applyAlignment="1" applyProtection="1">
      <alignment vertical="center"/>
      <protection hidden="1"/>
    </xf>
    <xf numFmtId="3" fontId="85" fillId="18" borderId="0" xfId="5" applyNumberFormat="1" applyFont="1" applyFill="1" applyAlignment="1" applyProtection="1">
      <alignment vertical="center"/>
      <protection hidden="1"/>
    </xf>
    <xf numFmtId="0" fontId="85" fillId="21" borderId="10" xfId="5" applyFont="1" applyFill="1" applyBorder="1" applyAlignment="1" applyProtection="1">
      <alignment vertical="center"/>
      <protection hidden="1"/>
    </xf>
    <xf numFmtId="3" fontId="85" fillId="21" borderId="0" xfId="5" applyNumberFormat="1" applyFont="1" applyFill="1" applyBorder="1" applyAlignment="1" applyProtection="1">
      <alignment horizontal="right" vertical="center"/>
      <protection hidden="1"/>
    </xf>
    <xf numFmtId="0" fontId="85" fillId="21" borderId="0" xfId="5" applyFont="1" applyFill="1" applyBorder="1" applyAlignment="1" applyProtection="1">
      <alignment horizontal="right" vertical="center"/>
      <protection hidden="1"/>
    </xf>
    <xf numFmtId="0" fontId="85" fillId="21" borderId="0" xfId="5" applyFont="1" applyFill="1" applyBorder="1" applyAlignment="1" applyProtection="1">
      <alignment vertical="center"/>
      <protection hidden="1"/>
    </xf>
    <xf numFmtId="0" fontId="86" fillId="21" borderId="10" xfId="5" applyFont="1" applyFill="1" applyBorder="1" applyAlignment="1" applyProtection="1">
      <alignment vertical="center"/>
      <protection hidden="1"/>
    </xf>
    <xf numFmtId="0" fontId="86" fillId="21" borderId="0" xfId="5" applyFont="1" applyFill="1" applyBorder="1" applyAlignment="1" applyProtection="1">
      <alignment horizontal="right" vertical="center"/>
      <protection hidden="1"/>
    </xf>
    <xf numFmtId="0" fontId="86" fillId="21" borderId="0" xfId="5" applyFont="1" applyFill="1" applyBorder="1" applyAlignment="1" applyProtection="1">
      <alignment vertical="center"/>
      <protection hidden="1"/>
    </xf>
    <xf numFmtId="3" fontId="86" fillId="21" borderId="0" xfId="5" applyNumberFormat="1" applyFont="1" applyFill="1" applyBorder="1" applyAlignment="1" applyProtection="1">
      <alignment vertical="center"/>
      <protection hidden="1"/>
    </xf>
    <xf numFmtId="0" fontId="86" fillId="21" borderId="8" xfId="5" applyFont="1" applyFill="1" applyBorder="1" applyAlignment="1" applyProtection="1">
      <alignment vertical="center"/>
      <protection hidden="1"/>
    </xf>
    <xf numFmtId="0" fontId="86" fillId="21" borderId="5" xfId="5" applyFont="1" applyFill="1" applyBorder="1" applyAlignment="1" applyProtection="1">
      <alignment horizontal="right" vertical="center"/>
      <protection hidden="1"/>
    </xf>
    <xf numFmtId="0" fontId="86" fillId="21" borderId="5" xfId="5" applyFont="1" applyFill="1" applyBorder="1" applyAlignment="1" applyProtection="1">
      <alignment vertical="center"/>
      <protection hidden="1"/>
    </xf>
    <xf numFmtId="3" fontId="86" fillId="21" borderId="5" xfId="5" applyNumberFormat="1" applyFont="1" applyFill="1" applyBorder="1" applyAlignment="1" applyProtection="1">
      <alignment vertical="center"/>
      <protection hidden="1"/>
    </xf>
    <xf numFmtId="0" fontId="85" fillId="21" borderId="8" xfId="5" applyFont="1" applyFill="1" applyBorder="1" applyAlignment="1" applyProtection="1">
      <alignment vertical="center"/>
      <protection hidden="1"/>
    </xf>
    <xf numFmtId="1" fontId="85" fillId="18" borderId="0" xfId="5" applyNumberFormat="1" applyFont="1" applyFill="1" applyBorder="1" applyAlignment="1" applyProtection="1">
      <alignment horizontal="right" vertical="center"/>
      <protection hidden="1"/>
    </xf>
    <xf numFmtId="1" fontId="86" fillId="18" borderId="0" xfId="5" applyNumberFormat="1" applyFont="1" applyFill="1" applyBorder="1" applyAlignment="1" applyProtection="1">
      <alignment horizontal="right" vertical="center"/>
      <protection hidden="1"/>
    </xf>
    <xf numFmtId="1" fontId="86" fillId="18" borderId="0" xfId="5" applyNumberFormat="1" applyFont="1" applyFill="1" applyBorder="1" applyAlignment="1" applyProtection="1">
      <alignment vertical="center"/>
      <protection hidden="1"/>
    </xf>
    <xf numFmtId="1" fontId="86" fillId="21" borderId="0" xfId="5" applyNumberFormat="1" applyFont="1" applyFill="1" applyBorder="1" applyAlignment="1" applyProtection="1">
      <alignment vertical="center"/>
      <protection hidden="1"/>
    </xf>
    <xf numFmtId="1" fontId="86" fillId="21" borderId="5" xfId="5" applyNumberFormat="1" applyFont="1" applyFill="1" applyBorder="1" applyAlignment="1" applyProtection="1">
      <alignment vertical="center"/>
      <protection hidden="1"/>
    </xf>
    <xf numFmtId="1" fontId="86" fillId="18" borderId="5" xfId="5" applyNumberFormat="1" applyFont="1" applyFill="1" applyBorder="1" applyAlignment="1" applyProtection="1">
      <alignment vertical="center"/>
      <protection hidden="1"/>
    </xf>
    <xf numFmtId="9" fontId="85" fillId="18" borderId="0" xfId="10" applyFont="1" applyFill="1" applyBorder="1" applyAlignment="1" applyProtection="1">
      <alignment vertical="center"/>
      <protection hidden="1"/>
    </xf>
    <xf numFmtId="9" fontId="86" fillId="18" borderId="9" xfId="5" applyNumberFormat="1" applyFont="1" applyFill="1" applyBorder="1" applyAlignment="1" applyProtection="1">
      <alignment vertical="center"/>
      <protection hidden="1"/>
    </xf>
    <xf numFmtId="167" fontId="85" fillId="18" borderId="9" xfId="5" applyNumberFormat="1" applyFont="1" applyFill="1" applyBorder="1" applyAlignment="1" applyProtection="1">
      <alignment vertical="center"/>
      <protection hidden="1"/>
    </xf>
    <xf numFmtId="9" fontId="85" fillId="18" borderId="5" xfId="10" applyFont="1" applyFill="1" applyBorder="1" applyAlignment="1" applyProtection="1">
      <alignment vertical="center"/>
      <protection hidden="1"/>
    </xf>
    <xf numFmtId="0" fontId="85" fillId="21" borderId="29" xfId="5" applyFont="1" applyFill="1" applyBorder="1" applyAlignment="1" applyProtection="1">
      <alignment vertical="center"/>
      <protection hidden="1"/>
    </xf>
    <xf numFmtId="0" fontId="85" fillId="21" borderId="30" xfId="5" applyFont="1" applyFill="1" applyBorder="1" applyAlignment="1" applyProtection="1">
      <alignment vertical="center"/>
      <protection hidden="1"/>
    </xf>
    <xf numFmtId="9" fontId="86" fillId="18" borderId="0" xfId="10" applyFont="1" applyFill="1" applyBorder="1" applyAlignment="1" applyProtection="1">
      <alignment vertical="center"/>
      <protection hidden="1"/>
    </xf>
    <xf numFmtId="1" fontId="85" fillId="21" borderId="29" xfId="5" applyNumberFormat="1" applyFont="1" applyFill="1" applyBorder="1" applyAlignment="1" applyProtection="1">
      <alignment horizontal="right" vertical="center"/>
      <protection hidden="1"/>
    </xf>
    <xf numFmtId="3" fontId="85" fillId="21" borderId="7" xfId="5" applyNumberFormat="1" applyFont="1" applyFill="1" applyBorder="1" applyAlignment="1" applyProtection="1">
      <alignment vertical="center"/>
      <protection hidden="1"/>
    </xf>
    <xf numFmtId="168" fontId="85" fillId="21" borderId="0" xfId="5" applyNumberFormat="1" applyFont="1" applyFill="1" applyBorder="1" applyAlignment="1" applyProtection="1">
      <alignment vertical="center"/>
      <protection hidden="1"/>
    </xf>
    <xf numFmtId="167" fontId="85" fillId="21" borderId="8" xfId="5" applyNumberFormat="1" applyFont="1" applyFill="1" applyBorder="1" applyAlignment="1" applyProtection="1">
      <alignment vertical="center"/>
      <protection hidden="1"/>
    </xf>
    <xf numFmtId="167" fontId="85" fillId="21" borderId="5" xfId="5" applyNumberFormat="1" applyFont="1" applyFill="1" applyBorder="1" applyAlignment="1" applyProtection="1">
      <alignment vertical="center"/>
      <protection hidden="1"/>
    </xf>
    <xf numFmtId="168" fontId="85" fillId="21" borderId="8" xfId="5" applyNumberFormat="1" applyFont="1" applyFill="1" applyBorder="1" applyAlignment="1" applyProtection="1">
      <alignment vertical="center"/>
      <protection hidden="1"/>
    </xf>
    <xf numFmtId="9" fontId="85" fillId="21" borderId="6" xfId="10" applyFont="1" applyFill="1" applyBorder="1" applyAlignment="1" applyProtection="1">
      <alignment vertical="center"/>
      <protection hidden="1"/>
    </xf>
    <xf numFmtId="9" fontId="86" fillId="21" borderId="7" xfId="10" applyFont="1" applyFill="1" applyBorder="1" applyAlignment="1" applyProtection="1">
      <alignment horizontal="right" vertical="center"/>
      <protection hidden="1"/>
    </xf>
    <xf numFmtId="1" fontId="85" fillId="21" borderId="12" xfId="5" applyNumberFormat="1" applyFont="1" applyFill="1" applyBorder="1" applyAlignment="1" applyProtection="1">
      <alignment vertical="center"/>
      <protection hidden="1"/>
    </xf>
    <xf numFmtId="9" fontId="85" fillId="18" borderId="31" xfId="5" applyNumberFormat="1" applyFont="1" applyFill="1" applyBorder="1" applyAlignment="1" applyProtection="1">
      <alignment vertical="center"/>
      <protection hidden="1"/>
    </xf>
    <xf numFmtId="9" fontId="85" fillId="18" borderId="9" xfId="10" applyFont="1" applyFill="1" applyBorder="1" applyAlignment="1" applyProtection="1">
      <alignment horizontal="right" vertical="center"/>
      <protection hidden="1"/>
    </xf>
    <xf numFmtId="9" fontId="85" fillId="18" borderId="9" xfId="5" applyNumberFormat="1" applyFont="1" applyFill="1" applyBorder="1" applyAlignment="1" applyProtection="1">
      <alignment vertical="center"/>
      <protection hidden="1"/>
    </xf>
    <xf numFmtId="1" fontId="85" fillId="21" borderId="9" xfId="5" applyNumberFormat="1" applyFont="1" applyFill="1" applyBorder="1" applyAlignment="1" applyProtection="1">
      <alignment vertical="center"/>
      <protection hidden="1"/>
    </xf>
    <xf numFmtId="1" fontId="86" fillId="21" borderId="9" xfId="5" applyNumberFormat="1" applyFont="1" applyFill="1" applyBorder="1" applyAlignment="1" applyProtection="1">
      <alignment vertical="center"/>
      <protection hidden="1"/>
    </xf>
    <xf numFmtId="3" fontId="85" fillId="21" borderId="9" xfId="5" applyNumberFormat="1" applyFont="1" applyFill="1" applyBorder="1" applyAlignment="1" applyProtection="1">
      <alignment vertical="center"/>
      <protection hidden="1"/>
    </xf>
    <xf numFmtId="0" fontId="85" fillId="21" borderId="9" xfId="5" applyFont="1" applyFill="1" applyBorder="1" applyAlignment="1" applyProtection="1">
      <alignment vertical="center"/>
      <protection hidden="1"/>
    </xf>
    <xf numFmtId="167" fontId="85" fillId="21" borderId="9" xfId="5" applyNumberFormat="1" applyFont="1" applyFill="1" applyBorder="1" applyAlignment="1" applyProtection="1">
      <alignment vertical="center"/>
      <protection hidden="1"/>
    </xf>
    <xf numFmtId="167" fontId="86" fillId="21" borderId="9" xfId="5" applyNumberFormat="1" applyFont="1" applyFill="1" applyBorder="1" applyAlignment="1" applyProtection="1">
      <alignment vertical="center"/>
      <protection hidden="1"/>
    </xf>
    <xf numFmtId="167" fontId="86" fillId="21" borderId="7" xfId="5" applyNumberFormat="1" applyFont="1" applyFill="1" applyBorder="1" applyAlignment="1" applyProtection="1">
      <alignment vertical="center"/>
      <protection hidden="1"/>
    </xf>
    <xf numFmtId="1" fontId="85" fillId="21" borderId="30" xfId="5" applyNumberFormat="1" applyFont="1" applyFill="1" applyBorder="1" applyAlignment="1" applyProtection="1">
      <alignment vertical="center"/>
      <protection hidden="1"/>
    </xf>
    <xf numFmtId="0" fontId="85" fillId="18" borderId="10" xfId="7" applyFont="1" applyFill="1" applyBorder="1" applyAlignment="1" applyProtection="1">
      <alignment vertical="center"/>
      <protection hidden="1"/>
    </xf>
    <xf numFmtId="1" fontId="85" fillId="21" borderId="8" xfId="5" applyNumberFormat="1" applyFont="1" applyFill="1" applyBorder="1" applyAlignment="1" applyProtection="1">
      <alignment vertical="center"/>
      <protection hidden="1"/>
    </xf>
    <xf numFmtId="1" fontId="85" fillId="21" borderId="5" xfId="5" applyNumberFormat="1" applyFont="1" applyFill="1" applyBorder="1" applyAlignment="1" applyProtection="1">
      <alignment vertical="center"/>
      <protection hidden="1"/>
    </xf>
    <xf numFmtId="0" fontId="85" fillId="18" borderId="10" xfId="6" applyFont="1" applyFill="1" applyBorder="1" applyAlignment="1" applyProtection="1">
      <alignment vertical="center"/>
      <protection hidden="1"/>
    </xf>
    <xf numFmtId="0" fontId="85" fillId="18" borderId="0" xfId="6" applyFont="1" applyFill="1" applyBorder="1" applyAlignment="1" applyProtection="1">
      <alignment vertical="center"/>
      <protection hidden="1"/>
    </xf>
    <xf numFmtId="0" fontId="85" fillId="21" borderId="10" xfId="5" applyFont="1" applyFill="1" applyBorder="1" applyAlignment="1" applyProtection="1">
      <alignment horizontal="right" vertical="center"/>
      <protection hidden="1"/>
    </xf>
    <xf numFmtId="0" fontId="86" fillId="21" borderId="10" xfId="5" applyFont="1" applyFill="1" applyBorder="1" applyAlignment="1" applyProtection="1">
      <alignment horizontal="right" vertical="center"/>
      <protection hidden="1"/>
    </xf>
    <xf numFmtId="1" fontId="85" fillId="21" borderId="9" xfId="5" applyNumberFormat="1" applyFont="1" applyFill="1" applyBorder="1" applyAlignment="1" applyProtection="1">
      <alignment horizontal="right" vertical="center"/>
      <protection hidden="1"/>
    </xf>
    <xf numFmtId="1" fontId="86" fillId="21" borderId="7" xfId="5" applyNumberFormat="1" applyFont="1" applyFill="1" applyBorder="1" applyAlignment="1" applyProtection="1">
      <alignment horizontal="right" vertical="center"/>
      <protection hidden="1"/>
    </xf>
    <xf numFmtId="1" fontId="85" fillId="18" borderId="10" xfId="5" applyNumberFormat="1" applyFont="1" applyFill="1" applyBorder="1" applyAlignment="1" applyProtection="1">
      <alignment vertical="center"/>
      <protection hidden="1"/>
    </xf>
    <xf numFmtId="3" fontId="85" fillId="18" borderId="10" xfId="5" applyNumberFormat="1" applyFont="1" applyFill="1" applyBorder="1" applyAlignment="1" applyProtection="1">
      <alignment vertical="center"/>
      <protection hidden="1"/>
    </xf>
    <xf numFmtId="3" fontId="85" fillId="18" borderId="8" xfId="5" applyNumberFormat="1" applyFont="1" applyFill="1" applyBorder="1" applyAlignment="1" applyProtection="1">
      <alignment vertical="center"/>
      <protection hidden="1"/>
    </xf>
    <xf numFmtId="3" fontId="93" fillId="21" borderId="10" xfId="5" applyNumberFormat="1" applyFont="1" applyFill="1" applyBorder="1" applyAlignment="1" applyProtection="1">
      <alignment horizontal="right" vertical="center"/>
      <protection hidden="1"/>
    </xf>
    <xf numFmtId="9" fontId="85" fillId="18" borderId="10" xfId="10" applyNumberFormat="1" applyFont="1" applyFill="1" applyBorder="1" applyAlignment="1" applyProtection="1">
      <alignment horizontal="right" vertical="center"/>
      <protection hidden="1"/>
    </xf>
    <xf numFmtId="3" fontId="85" fillId="18" borderId="12" xfId="5" applyNumberFormat="1" applyFont="1" applyFill="1" applyBorder="1" applyAlignment="1" applyProtection="1">
      <alignment vertical="center"/>
      <protection hidden="1"/>
    </xf>
    <xf numFmtId="3" fontId="85" fillId="18" borderId="6" xfId="5" applyNumberFormat="1" applyFont="1" applyFill="1" applyBorder="1" applyAlignment="1" applyProtection="1">
      <alignment vertical="center"/>
      <protection hidden="1"/>
    </xf>
    <xf numFmtId="3" fontId="85" fillId="18" borderId="9" xfId="5" applyNumberFormat="1" applyFont="1" applyFill="1" applyBorder="1" applyAlignment="1" applyProtection="1">
      <alignment vertical="center"/>
      <protection hidden="1"/>
    </xf>
    <xf numFmtId="9" fontId="86" fillId="18" borderId="10" xfId="10" applyFont="1" applyFill="1" applyBorder="1" applyAlignment="1" applyProtection="1">
      <alignment horizontal="right" vertical="center"/>
      <protection hidden="1"/>
    </xf>
    <xf numFmtId="9" fontId="86" fillId="18" borderId="9" xfId="10" applyFont="1" applyFill="1" applyBorder="1" applyAlignment="1" applyProtection="1">
      <alignment horizontal="right" vertical="center"/>
      <protection hidden="1"/>
    </xf>
    <xf numFmtId="3" fontId="86" fillId="18" borderId="10" xfId="5" applyNumberFormat="1" applyFont="1" applyFill="1" applyBorder="1" applyAlignment="1" applyProtection="1">
      <alignment vertical="center"/>
      <protection hidden="1"/>
    </xf>
    <xf numFmtId="3" fontId="86" fillId="18" borderId="9" xfId="5" applyNumberFormat="1" applyFont="1" applyFill="1" applyBorder="1" applyAlignment="1" applyProtection="1">
      <alignment vertical="center"/>
      <protection hidden="1"/>
    </xf>
    <xf numFmtId="0" fontId="85" fillId="18" borderId="10" xfId="153" applyFont="1" applyFill="1" applyBorder="1" applyAlignment="1" applyProtection="1">
      <alignment vertical="center"/>
      <protection hidden="1"/>
    </xf>
    <xf numFmtId="0" fontId="85" fillId="18" borderId="10" xfId="5" applyFont="1" applyFill="1" applyBorder="1" applyAlignment="1" applyProtection="1">
      <alignment horizontal="right" vertical="center"/>
      <protection hidden="1"/>
    </xf>
    <xf numFmtId="0" fontId="86" fillId="21" borderId="8" xfId="5" applyFont="1" applyFill="1" applyBorder="1" applyAlignment="1" applyProtection="1">
      <alignment horizontal="right" vertical="center"/>
      <protection hidden="1"/>
    </xf>
    <xf numFmtId="9" fontId="86" fillId="18" borderId="8" xfId="10" applyFont="1" applyFill="1" applyBorder="1" applyAlignment="1" applyProtection="1">
      <alignment horizontal="right" vertical="center"/>
      <protection hidden="1"/>
    </xf>
    <xf numFmtId="3" fontId="86" fillId="18" borderId="8" xfId="5" applyNumberFormat="1" applyFont="1" applyFill="1" applyBorder="1" applyAlignment="1" applyProtection="1">
      <alignment vertical="center"/>
      <protection hidden="1"/>
    </xf>
    <xf numFmtId="3" fontId="86" fillId="18" borderId="7" xfId="5" applyNumberFormat="1" applyFont="1" applyFill="1" applyBorder="1" applyAlignment="1" applyProtection="1">
      <alignment vertical="center"/>
      <protection hidden="1"/>
    </xf>
    <xf numFmtId="9" fontId="85" fillId="18" borderId="8" xfId="10" applyNumberFormat="1" applyFont="1" applyFill="1" applyBorder="1" applyAlignment="1" applyProtection="1">
      <alignment horizontal="right" vertical="center"/>
      <protection hidden="1"/>
    </xf>
    <xf numFmtId="9" fontId="85" fillId="18" borderId="7" xfId="10" applyNumberFormat="1" applyFont="1" applyFill="1" applyBorder="1" applyAlignment="1" applyProtection="1">
      <alignment horizontal="right" vertical="center"/>
      <protection hidden="1"/>
    </xf>
    <xf numFmtId="3" fontId="85" fillId="18" borderId="7" xfId="5" applyNumberFormat="1" applyFont="1" applyFill="1" applyBorder="1" applyAlignment="1" applyProtection="1">
      <alignment vertical="center"/>
      <protection hidden="1"/>
    </xf>
    <xf numFmtId="9" fontId="85" fillId="18" borderId="29" xfId="10" applyFont="1" applyFill="1" applyBorder="1" applyAlignment="1" applyProtection="1">
      <alignment horizontal="right" vertical="center"/>
      <protection hidden="1"/>
    </xf>
    <xf numFmtId="9" fontId="85" fillId="18" borderId="31" xfId="10" applyFont="1" applyFill="1" applyBorder="1" applyAlignment="1" applyProtection="1">
      <alignment horizontal="right" vertical="center"/>
      <protection hidden="1"/>
    </xf>
    <xf numFmtId="0" fontId="85" fillId="18" borderId="12" xfId="5" applyFont="1" applyFill="1" applyBorder="1" applyAlignment="1" applyProtection="1">
      <alignment vertical="center"/>
      <protection hidden="1"/>
    </xf>
    <xf numFmtId="0" fontId="85" fillId="18" borderId="6" xfId="5" applyFont="1" applyFill="1" applyBorder="1" applyAlignment="1" applyProtection="1">
      <alignment vertical="center"/>
      <protection hidden="1"/>
    </xf>
    <xf numFmtId="168" fontId="86" fillId="18" borderId="8" xfId="5" applyNumberFormat="1" applyFont="1" applyFill="1" applyBorder="1" applyAlignment="1" applyProtection="1">
      <alignment vertical="center"/>
      <protection hidden="1"/>
    </xf>
    <xf numFmtId="168" fontId="86" fillId="18" borderId="7" xfId="5" applyNumberFormat="1" applyFont="1" applyFill="1" applyBorder="1" applyAlignment="1" applyProtection="1">
      <alignment vertical="center"/>
      <protection hidden="1"/>
    </xf>
    <xf numFmtId="1" fontId="93" fillId="21" borderId="10" xfId="5" applyNumberFormat="1" applyFont="1" applyFill="1" applyBorder="1" applyAlignment="1" applyProtection="1">
      <alignment horizontal="right" vertical="center"/>
      <protection hidden="1"/>
    </xf>
    <xf numFmtId="9" fontId="85" fillId="18" borderId="15" xfId="5" applyNumberFormat="1" applyFont="1" applyFill="1" applyBorder="1" applyAlignment="1" applyProtection="1">
      <alignment vertical="center"/>
      <protection hidden="1"/>
    </xf>
    <xf numFmtId="9" fontId="85" fillId="18" borderId="14" xfId="5" applyNumberFormat="1" applyFont="1" applyFill="1" applyBorder="1" applyAlignment="1" applyProtection="1">
      <alignment vertical="center"/>
      <protection hidden="1"/>
    </xf>
    <xf numFmtId="3" fontId="85" fillId="18" borderId="9" xfId="10" applyNumberFormat="1" applyFont="1" applyFill="1" applyBorder="1" applyAlignment="1" applyProtection="1">
      <alignment vertical="center"/>
      <protection hidden="1"/>
    </xf>
    <xf numFmtId="9" fontId="85" fillId="18" borderId="14" xfId="5" quotePrefix="1" applyNumberFormat="1" applyFont="1" applyFill="1" applyBorder="1" applyAlignment="1" applyProtection="1">
      <alignment vertical="center"/>
      <protection hidden="1"/>
    </xf>
    <xf numFmtId="3" fontId="85" fillId="0" borderId="10" xfId="5" applyNumberFormat="1" applyFont="1" applyFill="1" applyBorder="1" applyAlignment="1" applyProtection="1">
      <alignment vertical="center"/>
      <protection hidden="1"/>
    </xf>
    <xf numFmtId="9" fontId="86" fillId="18" borderId="14" xfId="5" applyNumberFormat="1" applyFont="1" applyFill="1" applyBorder="1" applyAlignment="1" applyProtection="1">
      <alignment vertical="center"/>
      <protection hidden="1"/>
    </xf>
    <xf numFmtId="3" fontId="86" fillId="18" borderId="10" xfId="10" applyNumberFormat="1" applyFont="1" applyFill="1" applyBorder="1" applyAlignment="1" applyProtection="1">
      <alignment vertical="center"/>
      <protection hidden="1"/>
    </xf>
    <xf numFmtId="3" fontId="86" fillId="18" borderId="9" xfId="10" applyNumberFormat="1" applyFont="1" applyFill="1" applyBorder="1" applyAlignment="1" applyProtection="1">
      <alignment vertical="center"/>
      <protection hidden="1"/>
    </xf>
    <xf numFmtId="3" fontId="86" fillId="18" borderId="7" xfId="10" applyNumberFormat="1" applyFont="1" applyFill="1" applyBorder="1" applyAlignment="1" applyProtection="1">
      <alignment vertical="center"/>
      <protection hidden="1"/>
    </xf>
    <xf numFmtId="9" fontId="86" fillId="18" borderId="13" xfId="5" applyNumberFormat="1" applyFont="1" applyFill="1" applyBorder="1" applyAlignment="1" applyProtection="1">
      <alignment vertical="center"/>
      <protection hidden="1"/>
    </xf>
    <xf numFmtId="9" fontId="85" fillId="18" borderId="10" xfId="5" applyNumberFormat="1" applyFont="1" applyFill="1" applyBorder="1" applyAlignment="1" applyProtection="1">
      <alignment horizontal="right" vertical="center"/>
      <protection hidden="1"/>
    </xf>
    <xf numFmtId="9" fontId="85" fillId="18" borderId="9" xfId="5" applyNumberFormat="1" applyFont="1" applyFill="1" applyBorder="1" applyAlignment="1" applyProtection="1">
      <alignment horizontal="right" vertical="center"/>
      <protection hidden="1"/>
    </xf>
    <xf numFmtId="1" fontId="85" fillId="18" borderId="9" xfId="5" applyNumberFormat="1" applyFont="1" applyFill="1" applyBorder="1" applyAlignment="1" applyProtection="1">
      <alignment vertical="center"/>
      <protection hidden="1"/>
    </xf>
    <xf numFmtId="9" fontId="85" fillId="18" borderId="7" xfId="10" applyFont="1" applyFill="1" applyBorder="1" applyAlignment="1" applyProtection="1">
      <alignment horizontal="right" vertical="center"/>
      <protection hidden="1"/>
    </xf>
    <xf numFmtId="9" fontId="85" fillId="18" borderId="13" xfId="5" applyNumberFormat="1" applyFont="1" applyFill="1" applyBorder="1" applyAlignment="1" applyProtection="1">
      <alignment vertical="center"/>
      <protection hidden="1"/>
    </xf>
    <xf numFmtId="0" fontId="88" fillId="21" borderId="12" xfId="5" applyFont="1" applyFill="1" applyBorder="1" applyAlignment="1" applyProtection="1">
      <alignment vertical="center"/>
      <protection hidden="1"/>
    </xf>
    <xf numFmtId="0" fontId="88" fillId="18" borderId="0" xfId="5" applyFont="1" applyFill="1" applyBorder="1" applyAlignment="1" applyProtection="1">
      <alignment vertical="center"/>
      <protection hidden="1"/>
    </xf>
    <xf numFmtId="0" fontId="85" fillId="18" borderId="10" xfId="5" applyNumberFormat="1" applyFont="1" applyFill="1" applyBorder="1" applyAlignment="1" applyProtection="1">
      <alignment vertical="center"/>
      <protection hidden="1"/>
    </xf>
    <xf numFmtId="0" fontId="85" fillId="18" borderId="9" xfId="5" applyNumberFormat="1" applyFont="1" applyFill="1" applyBorder="1" applyAlignment="1" applyProtection="1">
      <alignment vertical="center"/>
      <protection hidden="1"/>
    </xf>
    <xf numFmtId="9" fontId="85" fillId="18" borderId="10" xfId="10" quotePrefix="1" applyFont="1" applyFill="1" applyBorder="1" applyAlignment="1" applyProtection="1">
      <alignment horizontal="right" vertical="center"/>
      <protection hidden="1"/>
    </xf>
    <xf numFmtId="9" fontId="85" fillId="18" borderId="9" xfId="10" quotePrefix="1" applyFont="1" applyFill="1" applyBorder="1" applyAlignment="1" applyProtection="1">
      <alignment horizontal="right" vertical="center"/>
      <protection hidden="1"/>
    </xf>
    <xf numFmtId="1" fontId="85" fillId="18" borderId="6" xfId="5" applyNumberFormat="1" applyFont="1" applyFill="1" applyBorder="1" applyAlignment="1" applyProtection="1">
      <alignment vertical="center"/>
      <protection hidden="1"/>
    </xf>
    <xf numFmtId="9" fontId="85" fillId="0" borderId="10" xfId="10" quotePrefix="1" applyFont="1" applyFill="1" applyBorder="1" applyAlignment="1" applyProtection="1">
      <alignment horizontal="right" vertical="center"/>
      <protection hidden="1"/>
    </xf>
    <xf numFmtId="0" fontId="86" fillId="18" borderId="10" xfId="5" applyFont="1" applyFill="1" applyBorder="1" applyAlignment="1" applyProtection="1">
      <alignment horizontal="right" vertical="center"/>
      <protection hidden="1"/>
    </xf>
    <xf numFmtId="9" fontId="86" fillId="18" borderId="10" xfId="10" quotePrefix="1" applyFont="1" applyFill="1" applyBorder="1" applyAlignment="1" applyProtection="1">
      <alignment horizontal="right" vertical="center"/>
      <protection hidden="1"/>
    </xf>
    <xf numFmtId="9" fontId="86" fillId="18" borderId="9" xfId="10" quotePrefix="1" applyFont="1" applyFill="1" applyBorder="1" applyAlignment="1" applyProtection="1">
      <alignment horizontal="right" vertical="center"/>
      <protection hidden="1"/>
    </xf>
    <xf numFmtId="0" fontId="86" fillId="18" borderId="9" xfId="5" applyFont="1" applyFill="1" applyBorder="1" applyAlignment="1" applyProtection="1">
      <alignment vertical="center"/>
      <protection hidden="1"/>
    </xf>
    <xf numFmtId="0" fontId="86" fillId="18" borderId="8" xfId="5" applyFont="1" applyFill="1" applyBorder="1" applyAlignment="1" applyProtection="1">
      <alignment horizontal="right" vertical="center"/>
      <protection hidden="1"/>
    </xf>
    <xf numFmtId="9" fontId="86" fillId="18" borderId="8" xfId="10" quotePrefix="1" applyFont="1" applyFill="1" applyBorder="1" applyAlignment="1" applyProtection="1">
      <alignment horizontal="right" vertical="center"/>
      <protection hidden="1"/>
    </xf>
    <xf numFmtId="0" fontId="86" fillId="18" borderId="7" xfId="5" applyFont="1" applyFill="1" applyBorder="1" applyAlignment="1" applyProtection="1">
      <alignment vertical="center"/>
      <protection hidden="1"/>
    </xf>
    <xf numFmtId="9" fontId="85" fillId="18" borderId="8" xfId="10" quotePrefix="1" applyNumberFormat="1" applyFont="1" applyFill="1" applyBorder="1" applyAlignment="1" applyProtection="1">
      <alignment horizontal="right" vertical="center"/>
      <protection hidden="1"/>
    </xf>
    <xf numFmtId="9" fontId="85" fillId="18" borderId="7" xfId="10" quotePrefix="1" applyFont="1" applyFill="1" applyBorder="1" applyAlignment="1" applyProtection="1">
      <alignment horizontal="right" vertical="center"/>
      <protection hidden="1"/>
    </xf>
    <xf numFmtId="1" fontId="85" fillId="18" borderId="29" xfId="5" applyNumberFormat="1" applyFont="1" applyFill="1" applyBorder="1" applyAlignment="1" applyProtection="1">
      <alignment vertical="center"/>
      <protection hidden="1"/>
    </xf>
    <xf numFmtId="1" fontId="85" fillId="18" borderId="31" xfId="5" applyNumberFormat="1" applyFont="1" applyFill="1" applyBorder="1" applyAlignment="1" applyProtection="1">
      <alignment vertical="center"/>
      <protection hidden="1"/>
    </xf>
    <xf numFmtId="9" fontId="85" fillId="18" borderId="32" xfId="5" applyNumberFormat="1" applyFont="1" applyFill="1" applyBorder="1" applyAlignment="1" applyProtection="1">
      <alignment vertical="center"/>
      <protection hidden="1"/>
    </xf>
    <xf numFmtId="167" fontId="86" fillId="18" borderId="10" xfId="5" applyNumberFormat="1" applyFont="1" applyFill="1" applyBorder="1" applyAlignment="1" applyProtection="1">
      <alignment vertical="center"/>
      <protection hidden="1"/>
    </xf>
    <xf numFmtId="167" fontId="86" fillId="18" borderId="8" xfId="5" applyNumberFormat="1" applyFont="1" applyFill="1" applyBorder="1" applyAlignment="1" applyProtection="1">
      <alignment vertical="center"/>
      <protection hidden="1"/>
    </xf>
    <xf numFmtId="9" fontId="86" fillId="18" borderId="7" xfId="10" quotePrefix="1" applyFont="1" applyFill="1" applyBorder="1" applyAlignment="1" applyProtection="1">
      <alignment horizontal="right" vertical="center"/>
      <protection hidden="1"/>
    </xf>
    <xf numFmtId="1" fontId="85" fillId="18" borderId="4" xfId="5" applyNumberFormat="1" applyFont="1" applyFill="1" applyBorder="1" applyAlignment="1" applyProtection="1">
      <alignment vertical="center"/>
      <protection hidden="1"/>
    </xf>
    <xf numFmtId="9" fontId="85" fillId="18" borderId="8" xfId="10" applyFont="1" applyFill="1" applyBorder="1" applyAlignment="1" applyProtection="1">
      <alignment horizontal="right" vertical="center"/>
      <protection hidden="1"/>
    </xf>
    <xf numFmtId="0" fontId="85" fillId="18" borderId="4" xfId="5" applyFont="1" applyFill="1" applyBorder="1" applyAlignment="1" applyProtection="1">
      <alignment vertical="center"/>
      <protection hidden="1"/>
    </xf>
    <xf numFmtId="9" fontId="85" fillId="18" borderId="6" xfId="10" applyNumberFormat="1" applyFont="1" applyFill="1" applyBorder="1" applyAlignment="1" applyProtection="1">
      <alignment horizontal="right" vertical="center"/>
      <protection hidden="1"/>
    </xf>
    <xf numFmtId="3" fontId="85" fillId="18" borderId="12" xfId="10" applyNumberFormat="1" applyFont="1" applyFill="1" applyBorder="1" applyAlignment="1" applyProtection="1">
      <alignment vertical="center"/>
      <protection hidden="1"/>
    </xf>
    <xf numFmtId="3" fontId="85" fillId="18" borderId="6" xfId="10" applyNumberFormat="1" applyFont="1" applyFill="1" applyBorder="1" applyAlignment="1" applyProtection="1">
      <alignment vertical="center"/>
      <protection hidden="1"/>
    </xf>
    <xf numFmtId="3" fontId="85" fillId="18" borderId="10" xfId="10" applyNumberFormat="1" applyFont="1" applyFill="1" applyBorder="1" applyAlignment="1" applyProtection="1">
      <alignment vertical="center"/>
      <protection hidden="1"/>
    </xf>
    <xf numFmtId="3" fontId="86" fillId="18" borderId="8" xfId="10" applyNumberFormat="1" applyFont="1" applyFill="1" applyBorder="1" applyAlignment="1" applyProtection="1">
      <alignment vertical="center"/>
      <protection hidden="1"/>
    </xf>
    <xf numFmtId="3" fontId="85" fillId="18" borderId="29" xfId="10" applyNumberFormat="1" applyFont="1" applyFill="1" applyBorder="1" applyAlignment="1" applyProtection="1">
      <alignment vertical="center"/>
      <protection hidden="1"/>
    </xf>
    <xf numFmtId="3" fontId="85" fillId="18" borderId="31" xfId="10" applyNumberFormat="1" applyFont="1" applyFill="1" applyBorder="1" applyAlignment="1" applyProtection="1">
      <alignment vertical="center"/>
      <protection hidden="1"/>
    </xf>
    <xf numFmtId="3" fontId="85" fillId="18" borderId="8" xfId="10" applyNumberFormat="1" applyFont="1" applyFill="1" applyBorder="1" applyAlignment="1" applyProtection="1">
      <alignment vertical="center"/>
      <protection hidden="1"/>
    </xf>
    <xf numFmtId="3" fontId="85" fillId="18" borderId="7" xfId="10" applyNumberFormat="1" applyFont="1" applyFill="1" applyBorder="1" applyAlignment="1" applyProtection="1">
      <alignment vertical="center"/>
      <protection hidden="1"/>
    </xf>
    <xf numFmtId="9" fontId="85" fillId="18" borderId="9" xfId="5" quotePrefix="1" applyNumberFormat="1" applyFont="1" applyFill="1" applyBorder="1" applyAlignment="1" applyProtection="1">
      <alignment vertical="center"/>
      <protection hidden="1"/>
    </xf>
    <xf numFmtId="9" fontId="86" fillId="18" borderId="10" xfId="10" applyNumberFormat="1" applyFont="1" applyFill="1" applyBorder="1" applyAlignment="1" applyProtection="1">
      <alignment horizontal="right" vertical="center"/>
      <protection hidden="1"/>
    </xf>
    <xf numFmtId="9" fontId="86" fillId="18" borderId="7" xfId="5" applyNumberFormat="1" applyFont="1" applyFill="1" applyBorder="1" applyAlignment="1" applyProtection="1">
      <alignment vertical="center"/>
      <protection hidden="1"/>
    </xf>
    <xf numFmtId="9" fontId="85" fillId="18" borderId="12" xfId="10" applyNumberFormat="1" applyFont="1" applyFill="1" applyBorder="1" applyAlignment="1" applyProtection="1">
      <alignment horizontal="right" vertical="center"/>
      <protection hidden="1"/>
    </xf>
    <xf numFmtId="1" fontId="85" fillId="18" borderId="10" xfId="5" applyNumberFormat="1" applyFont="1" applyFill="1" applyBorder="1" applyAlignment="1" applyProtection="1">
      <alignment horizontal="right" vertical="center"/>
      <protection hidden="1"/>
    </xf>
    <xf numFmtId="1" fontId="86" fillId="18" borderId="5" xfId="5" applyNumberFormat="1" applyFont="1" applyFill="1" applyBorder="1" applyAlignment="1" applyProtection="1">
      <alignment horizontal="right" vertical="center"/>
      <protection hidden="1"/>
    </xf>
    <xf numFmtId="167" fontId="85" fillId="18" borderId="5" xfId="5" applyNumberFormat="1" applyFont="1" applyFill="1" applyBorder="1" applyAlignment="1" applyProtection="1">
      <alignment vertical="center"/>
      <protection hidden="1"/>
    </xf>
    <xf numFmtId="9" fontId="90" fillId="18" borderId="10" xfId="10" applyFont="1" applyFill="1" applyBorder="1" applyAlignment="1" applyProtection="1">
      <alignment horizontal="right" vertical="center"/>
      <protection hidden="1"/>
    </xf>
    <xf numFmtId="9" fontId="90" fillId="18" borderId="9" xfId="10" applyFont="1" applyFill="1" applyBorder="1" applyAlignment="1" applyProtection="1">
      <alignment horizontal="right" vertical="center"/>
      <protection hidden="1"/>
    </xf>
    <xf numFmtId="3" fontId="85" fillId="18" borderId="29" xfId="5" applyNumberFormat="1" applyFont="1" applyFill="1" applyBorder="1" applyAlignment="1" applyProtection="1">
      <alignment vertical="center"/>
      <protection hidden="1"/>
    </xf>
    <xf numFmtId="3" fontId="85" fillId="18" borderId="31" xfId="5" applyNumberFormat="1" applyFont="1" applyFill="1" applyBorder="1" applyAlignment="1" applyProtection="1">
      <alignment vertical="center"/>
      <protection hidden="1"/>
    </xf>
    <xf numFmtId="1" fontId="85" fillId="18" borderId="12" xfId="5" applyNumberFormat="1" applyFont="1" applyFill="1" applyBorder="1" applyAlignment="1" applyProtection="1">
      <alignment vertical="center"/>
      <protection hidden="1"/>
    </xf>
    <xf numFmtId="1" fontId="86" fillId="18" borderId="10" xfId="5" applyNumberFormat="1" applyFont="1" applyFill="1" applyBorder="1" applyAlignment="1" applyProtection="1">
      <alignment vertical="center"/>
      <protection hidden="1"/>
    </xf>
    <xf numFmtId="1" fontId="86" fillId="18" borderId="9" xfId="5" applyNumberFormat="1" applyFont="1" applyFill="1" applyBorder="1" applyAlignment="1" applyProtection="1">
      <alignment vertical="center"/>
      <protection hidden="1"/>
    </xf>
    <xf numFmtId="1" fontId="86" fillId="18" borderId="8" xfId="5" applyNumberFormat="1" applyFont="1" applyFill="1" applyBorder="1" applyAlignment="1" applyProtection="1">
      <alignment vertical="center"/>
      <protection hidden="1"/>
    </xf>
    <xf numFmtId="1" fontId="86" fillId="18" borderId="7" xfId="5" applyNumberFormat="1" applyFont="1" applyFill="1" applyBorder="1" applyAlignment="1" applyProtection="1">
      <alignment vertical="center"/>
      <protection hidden="1"/>
    </xf>
    <xf numFmtId="2" fontId="85" fillId="18" borderId="0" xfId="5" applyNumberFormat="1" applyFont="1" applyFill="1" applyBorder="1" applyAlignment="1" applyProtection="1">
      <alignment vertical="center"/>
      <protection hidden="1"/>
    </xf>
    <xf numFmtId="2" fontId="85" fillId="18" borderId="5" xfId="5" applyNumberFormat="1" applyFont="1" applyFill="1" applyBorder="1" applyAlignment="1" applyProtection="1">
      <alignment vertical="center"/>
      <protection hidden="1"/>
    </xf>
    <xf numFmtId="0" fontId="85" fillId="18" borderId="5" xfId="5" applyFont="1" applyFill="1" applyBorder="1" applyAlignment="1" applyProtection="1">
      <alignment vertical="center"/>
      <protection hidden="1"/>
    </xf>
    <xf numFmtId="3" fontId="86" fillId="18" borderId="5" xfId="5" applyNumberFormat="1" applyFont="1" applyFill="1" applyBorder="1" applyAlignment="1" applyProtection="1">
      <alignment horizontal="right" vertical="center"/>
      <protection hidden="1"/>
    </xf>
    <xf numFmtId="167" fontId="86" fillId="18" borderId="9" xfId="5" applyNumberFormat="1" applyFont="1" applyFill="1" applyBorder="1" applyAlignment="1" applyProtection="1">
      <alignment vertical="center"/>
      <protection hidden="1"/>
    </xf>
    <xf numFmtId="167" fontId="86" fillId="18" borderId="7" xfId="5" applyNumberFormat="1" applyFont="1" applyFill="1" applyBorder="1" applyAlignment="1" applyProtection="1">
      <alignment vertical="center"/>
      <protection hidden="1"/>
    </xf>
    <xf numFmtId="9" fontId="85" fillId="21" borderId="10" xfId="10" applyFont="1" applyFill="1" applyBorder="1" applyAlignment="1" applyProtection="1">
      <alignment horizontal="right" vertical="center"/>
      <protection hidden="1"/>
    </xf>
    <xf numFmtId="0" fontId="85" fillId="18" borderId="0" xfId="5" applyFont="1" applyFill="1" applyBorder="1" applyAlignment="1" applyProtection="1">
      <alignment vertical="top" wrapText="1"/>
      <protection hidden="1"/>
    </xf>
    <xf numFmtId="1" fontId="85" fillId="18" borderId="0" xfId="5" applyNumberFormat="1" applyFont="1" applyFill="1" applyBorder="1" applyAlignment="1" applyProtection="1">
      <alignment horizontal="right"/>
      <protection hidden="1"/>
    </xf>
    <xf numFmtId="1" fontId="85" fillId="18" borderId="0" xfId="5" applyNumberFormat="1" applyFont="1" applyFill="1" applyBorder="1" applyProtection="1">
      <protection hidden="1"/>
    </xf>
    <xf numFmtId="9" fontId="85" fillId="21" borderId="29" xfId="10" applyFont="1" applyFill="1" applyBorder="1" applyProtection="1">
      <protection hidden="1"/>
    </xf>
    <xf numFmtId="9" fontId="85" fillId="18" borderId="31" xfId="10" applyFont="1" applyFill="1" applyBorder="1" applyAlignment="1" applyProtection="1">
      <protection hidden="1"/>
    </xf>
    <xf numFmtId="9" fontId="85" fillId="21" borderId="0" xfId="10" applyFont="1" applyFill="1" applyBorder="1" applyProtection="1">
      <protection hidden="1"/>
    </xf>
    <xf numFmtId="1" fontId="86" fillId="21" borderId="10" xfId="5" applyNumberFormat="1" applyFont="1" applyFill="1" applyBorder="1" applyAlignment="1" applyProtection="1">
      <alignment horizontal="right"/>
      <protection hidden="1"/>
    </xf>
    <xf numFmtId="1" fontId="86" fillId="18" borderId="0" xfId="5" applyNumberFormat="1" applyFont="1" applyFill="1" applyBorder="1" applyAlignment="1" applyProtection="1">
      <alignment horizontal="right"/>
      <protection hidden="1"/>
    </xf>
    <xf numFmtId="1" fontId="86" fillId="18" borderId="0" xfId="5" applyNumberFormat="1" applyFont="1" applyFill="1" applyBorder="1" applyAlignment="1" applyProtection="1">
      <protection hidden="1"/>
    </xf>
    <xf numFmtId="9" fontId="86" fillId="21" borderId="0" xfId="10" applyFont="1" applyFill="1" applyBorder="1" applyProtection="1">
      <protection hidden="1"/>
    </xf>
    <xf numFmtId="1" fontId="86" fillId="21" borderId="0" xfId="5" applyNumberFormat="1" applyFont="1" applyFill="1" applyBorder="1" applyAlignment="1" applyProtection="1">
      <alignment horizontal="right"/>
      <protection hidden="1"/>
    </xf>
    <xf numFmtId="1" fontId="86" fillId="21" borderId="0" xfId="5" applyNumberFormat="1" applyFont="1" applyFill="1" applyBorder="1" applyAlignment="1" applyProtection="1">
      <protection hidden="1"/>
    </xf>
    <xf numFmtId="1" fontId="85" fillId="21" borderId="0" xfId="5" applyNumberFormat="1" applyFont="1" applyFill="1" applyBorder="1" applyAlignment="1" applyProtection="1">
      <protection hidden="1"/>
    </xf>
    <xf numFmtId="1" fontId="86" fillId="21" borderId="8" xfId="5" applyNumberFormat="1" applyFont="1" applyFill="1" applyBorder="1" applyAlignment="1" applyProtection="1">
      <alignment horizontal="right"/>
      <protection hidden="1"/>
    </xf>
    <xf numFmtId="1" fontId="86" fillId="21" borderId="5" xfId="5" applyNumberFormat="1" applyFont="1" applyFill="1" applyBorder="1" applyAlignment="1" applyProtection="1">
      <alignment horizontal="right"/>
      <protection hidden="1"/>
    </xf>
    <xf numFmtId="1" fontId="86" fillId="21" borderId="5" xfId="5" applyNumberFormat="1" applyFont="1" applyFill="1" applyBorder="1" applyAlignment="1" applyProtection="1">
      <protection hidden="1"/>
    </xf>
    <xf numFmtId="1" fontId="86" fillId="18" borderId="5" xfId="5" applyNumberFormat="1" applyFont="1" applyFill="1" applyBorder="1" applyAlignment="1" applyProtection="1">
      <protection hidden="1"/>
    </xf>
    <xf numFmtId="1" fontId="85" fillId="21" borderId="10" xfId="10" applyNumberFormat="1" applyFont="1" applyFill="1" applyBorder="1" applyAlignment="1" applyProtection="1">
      <protection hidden="1"/>
    </xf>
    <xf numFmtId="1" fontId="85" fillId="21" borderId="0" xfId="10" applyNumberFormat="1" applyFont="1" applyFill="1" applyBorder="1" applyAlignment="1" applyProtection="1">
      <protection hidden="1"/>
    </xf>
    <xf numFmtId="9" fontId="85" fillId="21" borderId="31" xfId="10" applyFont="1" applyFill="1" applyBorder="1" applyProtection="1">
      <protection hidden="1"/>
    </xf>
    <xf numFmtId="9" fontId="85" fillId="21" borderId="32" xfId="10" applyFont="1" applyFill="1" applyBorder="1" applyProtection="1">
      <protection hidden="1"/>
    </xf>
    <xf numFmtId="9" fontId="85" fillId="21" borderId="14" xfId="10" applyFont="1" applyFill="1" applyBorder="1" applyProtection="1">
      <protection hidden="1"/>
    </xf>
    <xf numFmtId="9" fontId="86" fillId="21" borderId="14" xfId="10" applyFont="1" applyFill="1" applyBorder="1" applyProtection="1">
      <protection hidden="1"/>
    </xf>
    <xf numFmtId="167" fontId="85" fillId="21" borderId="8" xfId="5" applyNumberFormat="1" applyFont="1" applyFill="1" applyBorder="1" applyAlignment="1" applyProtection="1">
      <protection hidden="1"/>
    </xf>
    <xf numFmtId="167" fontId="85" fillId="21" borderId="5" xfId="5" applyNumberFormat="1" applyFont="1" applyFill="1" applyBorder="1" applyAlignment="1" applyProtection="1">
      <protection hidden="1"/>
    </xf>
    <xf numFmtId="9" fontId="85" fillId="21" borderId="13" xfId="10" applyFont="1" applyFill="1" applyBorder="1" applyProtection="1">
      <protection hidden="1"/>
    </xf>
    <xf numFmtId="3" fontId="85" fillId="0" borderId="5" xfId="5" applyNumberFormat="1" applyFont="1" applyFill="1" applyBorder="1" applyAlignment="1" applyProtection="1">
      <protection hidden="1"/>
    </xf>
    <xf numFmtId="9" fontId="85" fillId="21" borderId="8" xfId="10" applyFont="1" applyFill="1" applyBorder="1" applyProtection="1">
      <protection hidden="1"/>
    </xf>
    <xf numFmtId="9" fontId="85" fillId="21" borderId="7" xfId="10" applyFont="1" applyFill="1" applyBorder="1" applyProtection="1">
      <protection hidden="1"/>
    </xf>
    <xf numFmtId="3" fontId="85" fillId="21" borderId="10" xfId="5" applyNumberFormat="1" applyFont="1" applyFill="1" applyBorder="1" applyProtection="1">
      <protection hidden="1"/>
    </xf>
    <xf numFmtId="167" fontId="85" fillId="21" borderId="29" xfId="5" applyNumberFormat="1" applyFont="1" applyFill="1" applyBorder="1" applyAlignment="1" applyProtection="1">
      <protection hidden="1"/>
    </xf>
    <xf numFmtId="9" fontId="86" fillId="21" borderId="7" xfId="10" applyFont="1" applyFill="1" applyBorder="1" applyProtection="1">
      <protection hidden="1"/>
    </xf>
    <xf numFmtId="9" fontId="86" fillId="21" borderId="13" xfId="10" applyFont="1" applyFill="1" applyBorder="1" applyProtection="1">
      <protection hidden="1"/>
    </xf>
    <xf numFmtId="0" fontId="86" fillId="21" borderId="0" xfId="5" applyFont="1" applyFill="1" applyBorder="1" applyAlignment="1" applyProtection="1">
      <protection hidden="1"/>
    </xf>
    <xf numFmtId="9" fontId="85" fillId="18" borderId="29" xfId="10" applyFont="1" applyFill="1" applyBorder="1" applyAlignment="1" applyProtection="1">
      <protection hidden="1"/>
    </xf>
    <xf numFmtId="3" fontId="86" fillId="21" borderId="10" xfId="5" applyNumberFormat="1" applyFont="1" applyFill="1" applyBorder="1" applyAlignment="1" applyProtection="1">
      <alignment horizontal="right"/>
      <protection hidden="1"/>
    </xf>
    <xf numFmtId="3" fontId="86" fillId="18" borderId="0" xfId="5" applyNumberFormat="1" applyFont="1" applyFill="1" applyBorder="1" applyAlignment="1" applyProtection="1">
      <alignment horizontal="right"/>
      <protection hidden="1"/>
    </xf>
    <xf numFmtId="3" fontId="86" fillId="21" borderId="8" xfId="5" applyNumberFormat="1" applyFont="1" applyFill="1" applyBorder="1" applyAlignment="1" applyProtection="1">
      <alignment horizontal="right"/>
      <protection hidden="1"/>
    </xf>
    <xf numFmtId="3" fontId="86" fillId="18" borderId="5" xfId="5" applyNumberFormat="1" applyFont="1" applyFill="1" applyBorder="1" applyAlignment="1" applyProtection="1">
      <alignment horizontal="right"/>
      <protection hidden="1"/>
    </xf>
    <xf numFmtId="0" fontId="85" fillId="18" borderId="7" xfId="5" applyFont="1" applyFill="1" applyBorder="1" applyAlignment="1" applyProtection="1">
      <protection hidden="1"/>
    </xf>
    <xf numFmtId="3" fontId="85" fillId="21" borderId="29" xfId="5" applyNumberFormat="1" applyFont="1" applyFill="1" applyBorder="1" applyAlignment="1" applyProtection="1">
      <alignment horizontal="right"/>
      <protection hidden="1"/>
    </xf>
    <xf numFmtId="3" fontId="85" fillId="18" borderId="32" xfId="10" applyNumberFormat="1" applyFont="1" applyFill="1" applyBorder="1" applyAlignment="1" applyProtection="1">
      <protection hidden="1"/>
    </xf>
    <xf numFmtId="3" fontId="85" fillId="18" borderId="14" xfId="10" applyNumberFormat="1" applyFont="1" applyFill="1" applyBorder="1" applyAlignment="1" applyProtection="1">
      <protection hidden="1"/>
    </xf>
    <xf numFmtId="3" fontId="86" fillId="18" borderId="14" xfId="10" applyNumberFormat="1" applyFont="1" applyFill="1" applyBorder="1" applyAlignment="1" applyProtection="1">
      <protection hidden="1"/>
    </xf>
    <xf numFmtId="3" fontId="86" fillId="18" borderId="13" xfId="10" applyNumberFormat="1" applyFont="1" applyFill="1" applyBorder="1" applyAlignment="1" applyProtection="1">
      <protection hidden="1"/>
    </xf>
    <xf numFmtId="1" fontId="85" fillId="21" borderId="29" xfId="5" applyNumberFormat="1" applyFont="1" applyFill="1" applyBorder="1" applyAlignment="1" applyProtection="1">
      <alignment horizontal="right"/>
      <protection hidden="1"/>
    </xf>
    <xf numFmtId="169" fontId="85" fillId="21" borderId="29" xfId="10" applyNumberFormat="1" applyFont="1" applyFill="1" applyBorder="1" applyProtection="1">
      <protection hidden="1"/>
    </xf>
    <xf numFmtId="3" fontId="85" fillId="21" borderId="0" xfId="5" applyNumberFormat="1" applyFont="1" applyFill="1" applyBorder="1" applyAlignment="1" applyProtection="1">
      <alignment horizontal="right"/>
      <protection hidden="1"/>
    </xf>
    <xf numFmtId="9" fontId="85" fillId="18" borderId="9" xfId="10" quotePrefix="1" applyFont="1" applyFill="1" applyBorder="1" applyAlignment="1" applyProtection="1">
      <protection hidden="1"/>
    </xf>
    <xf numFmtId="3" fontId="86" fillId="21" borderId="0" xfId="5" applyNumberFormat="1" applyFont="1" applyFill="1" applyBorder="1" applyAlignment="1" applyProtection="1">
      <alignment horizontal="right"/>
      <protection hidden="1"/>
    </xf>
    <xf numFmtId="3" fontId="86" fillId="21" borderId="5" xfId="5" applyNumberFormat="1" applyFont="1" applyFill="1" applyBorder="1" applyAlignment="1" applyProtection="1">
      <alignment horizontal="right"/>
      <protection hidden="1"/>
    </xf>
    <xf numFmtId="9" fontId="85" fillId="18" borderId="8" xfId="10" quotePrefix="1" applyFont="1" applyFill="1" applyBorder="1" applyAlignment="1" applyProtection="1">
      <protection hidden="1"/>
    </xf>
    <xf numFmtId="9" fontId="85" fillId="18" borderId="7" xfId="10" quotePrefix="1" applyFont="1" applyFill="1" applyBorder="1" applyAlignment="1" applyProtection="1">
      <protection hidden="1"/>
    </xf>
    <xf numFmtId="0" fontId="85" fillId="21" borderId="30" xfId="5" applyFont="1" applyFill="1" applyBorder="1" applyAlignment="1" applyProtection="1">
      <protection hidden="1"/>
    </xf>
    <xf numFmtId="167" fontId="85" fillId="18" borderId="10" xfId="5" applyNumberFormat="1" applyFont="1" applyFill="1" applyBorder="1" applyAlignment="1" applyProtection="1">
      <protection hidden="1"/>
    </xf>
    <xf numFmtId="167" fontId="85" fillId="21" borderId="10" xfId="5" applyNumberFormat="1" applyFont="1" applyFill="1" applyBorder="1" applyAlignment="1" applyProtection="1">
      <protection locked="0"/>
    </xf>
    <xf numFmtId="167" fontId="86" fillId="21" borderId="10" xfId="5" applyNumberFormat="1" applyFont="1" applyFill="1" applyBorder="1" applyAlignment="1" applyProtection="1">
      <protection locked="0"/>
    </xf>
    <xf numFmtId="167" fontId="86" fillId="21" borderId="8" xfId="5" applyNumberFormat="1" applyFont="1" applyFill="1" applyBorder="1" applyAlignment="1" applyProtection="1">
      <protection locked="0"/>
    </xf>
    <xf numFmtId="1" fontId="14" fillId="18" borderId="0" xfId="5" applyNumberFormat="1" applyFont="1" applyFill="1" applyAlignment="1" applyProtection="1">
      <protection hidden="1"/>
    </xf>
    <xf numFmtId="9" fontId="85" fillId="18" borderId="32" xfId="10" applyFont="1" applyFill="1" applyBorder="1" applyAlignment="1" applyProtection="1">
      <protection hidden="1"/>
    </xf>
    <xf numFmtId="3" fontId="85" fillId="18" borderId="0" xfId="5" applyNumberFormat="1" applyFont="1" applyFill="1" applyAlignment="1" applyProtection="1">
      <protection hidden="1"/>
    </xf>
    <xf numFmtId="0" fontId="86" fillId="21" borderId="0" xfId="5" applyFont="1" applyFill="1" applyBorder="1" applyAlignment="1" applyProtection="1">
      <alignment horizontal="right"/>
      <protection hidden="1"/>
    </xf>
    <xf numFmtId="3" fontId="86" fillId="21" borderId="0" xfId="5" applyNumberFormat="1" applyFont="1" applyFill="1" applyBorder="1" applyAlignment="1" applyProtection="1">
      <protection hidden="1"/>
    </xf>
    <xf numFmtId="0" fontId="86" fillId="21" borderId="5" xfId="5" applyFont="1" applyFill="1" applyBorder="1" applyAlignment="1" applyProtection="1">
      <alignment horizontal="right"/>
      <protection hidden="1"/>
    </xf>
    <xf numFmtId="0" fontId="86" fillId="21" borderId="5" xfId="5" applyFont="1" applyFill="1" applyBorder="1" applyAlignment="1" applyProtection="1">
      <protection hidden="1"/>
    </xf>
    <xf numFmtId="3" fontId="86" fillId="21" borderId="5" xfId="5" applyNumberFormat="1" applyFont="1" applyFill="1" applyBorder="1" applyAlignment="1" applyProtection="1">
      <protection hidden="1"/>
    </xf>
    <xf numFmtId="3" fontId="85" fillId="21" borderId="8" xfId="5" applyNumberFormat="1" applyFont="1" applyFill="1" applyBorder="1" applyAlignment="1" applyProtection="1">
      <alignment horizontal="right"/>
      <protection hidden="1"/>
    </xf>
    <xf numFmtId="3" fontId="85" fillId="21" borderId="7" xfId="5" applyNumberFormat="1" applyFont="1" applyFill="1" applyBorder="1" applyAlignment="1" applyProtection="1">
      <alignment horizontal="right"/>
      <protection hidden="1"/>
    </xf>
    <xf numFmtId="1" fontId="85" fillId="21" borderId="30" xfId="5" applyNumberFormat="1" applyFont="1" applyFill="1" applyBorder="1" applyProtection="1">
      <protection hidden="1"/>
    </xf>
    <xf numFmtId="9" fontId="85" fillId="18" borderId="0" xfId="10" applyFont="1" applyFill="1" applyBorder="1" applyAlignment="1" applyProtection="1">
      <protection hidden="1"/>
    </xf>
    <xf numFmtId="9" fontId="85" fillId="18" borderId="5" xfId="10" applyFont="1" applyFill="1" applyBorder="1" applyAlignment="1" applyProtection="1">
      <protection hidden="1"/>
    </xf>
    <xf numFmtId="0" fontId="85" fillId="21" borderId="29" xfId="5" applyFont="1" applyFill="1" applyBorder="1" applyProtection="1">
      <protection hidden="1"/>
    </xf>
    <xf numFmtId="0" fontId="85" fillId="18" borderId="17" xfId="5" applyFont="1" applyFill="1" applyBorder="1" applyAlignment="1" applyProtection="1">
      <alignment horizontal="right" wrapText="1"/>
      <protection hidden="1"/>
    </xf>
    <xf numFmtId="0" fontId="85" fillId="18" borderId="11" xfId="5" applyFont="1" applyFill="1" applyBorder="1" applyAlignment="1" applyProtection="1">
      <alignment horizontal="left" wrapText="1"/>
      <protection hidden="1"/>
    </xf>
    <xf numFmtId="0" fontId="85" fillId="18" borderId="11" xfId="6" applyFont="1" applyFill="1" applyBorder="1" applyProtection="1">
      <protection hidden="1"/>
    </xf>
    <xf numFmtId="0" fontId="85" fillId="18" borderId="3" xfId="6" applyFont="1" applyFill="1" applyBorder="1" applyProtection="1">
      <protection hidden="1"/>
    </xf>
    <xf numFmtId="9" fontId="85" fillId="21" borderId="12" xfId="10" applyFont="1" applyFill="1" applyBorder="1" applyProtection="1">
      <protection hidden="1"/>
    </xf>
    <xf numFmtId="3" fontId="85" fillId="18" borderId="15" xfId="10" applyNumberFormat="1" applyFont="1" applyFill="1" applyBorder="1" applyAlignment="1" applyProtection="1">
      <protection hidden="1"/>
    </xf>
    <xf numFmtId="167" fontId="85" fillId="21" borderId="12" xfId="5" applyNumberFormat="1" applyFont="1" applyFill="1" applyBorder="1" applyAlignment="1" applyProtection="1">
      <protection hidden="1"/>
    </xf>
    <xf numFmtId="9" fontId="85" fillId="18" borderId="15" xfId="10" applyFont="1" applyFill="1" applyBorder="1" applyAlignment="1" applyProtection="1">
      <protection hidden="1"/>
    </xf>
    <xf numFmtId="9" fontId="85" fillId="21" borderId="15" xfId="10" applyFont="1" applyFill="1" applyBorder="1" applyProtection="1">
      <protection hidden="1"/>
    </xf>
    <xf numFmtId="0" fontId="13" fillId="18" borderId="0" xfId="5" applyFont="1" applyFill="1" applyAlignment="1" applyProtection="1">
      <alignment horizontal="right"/>
      <protection hidden="1"/>
    </xf>
    <xf numFmtId="0" fontId="14" fillId="21" borderId="31" xfId="5" applyFont="1" applyFill="1" applyBorder="1" applyProtection="1">
      <protection hidden="1"/>
    </xf>
    <xf numFmtId="1" fontId="14" fillId="18" borderId="31" xfId="5" applyNumberFormat="1" applyFont="1" applyFill="1" applyBorder="1" applyAlignment="1" applyProtection="1">
      <protection hidden="1"/>
    </xf>
    <xf numFmtId="0" fontId="78" fillId="21" borderId="0" xfId="5" applyFont="1" applyFill="1" applyProtection="1">
      <protection hidden="1"/>
    </xf>
    <xf numFmtId="168" fontId="85" fillId="21" borderId="10" xfId="5" applyNumberFormat="1" applyFont="1" applyFill="1" applyBorder="1" applyAlignment="1" applyProtection="1">
      <alignment vertical="center"/>
      <protection hidden="1"/>
    </xf>
    <xf numFmtId="9" fontId="85" fillId="21" borderId="14" xfId="10" applyFont="1" applyFill="1" applyBorder="1" applyProtection="1">
      <protection hidden="1"/>
    </xf>
    <xf numFmtId="0" fontId="77" fillId="18" borderId="0" xfId="5" applyFont="1" applyFill="1" applyAlignment="1" applyProtection="1">
      <alignment vertical="top" wrapText="1"/>
      <protection hidden="1"/>
    </xf>
    <xf numFmtId="3" fontId="77" fillId="18" borderId="0" xfId="5" applyNumberFormat="1" applyFont="1" applyFill="1" applyAlignment="1" applyProtection="1">
      <alignment vertical="top" wrapText="1"/>
      <protection hidden="1"/>
    </xf>
    <xf numFmtId="0" fontId="77" fillId="18" borderId="0" xfId="5" applyFont="1" applyFill="1" applyProtection="1">
      <protection hidden="1"/>
    </xf>
    <xf numFmtId="167" fontId="77" fillId="21" borderId="0" xfId="5" applyNumberFormat="1" applyFont="1" applyFill="1" applyProtection="1">
      <protection hidden="1"/>
    </xf>
    <xf numFmtId="1" fontId="85" fillId="18" borderId="10" xfId="10" applyNumberFormat="1" applyFont="1" applyFill="1" applyBorder="1" applyAlignment="1" applyProtection="1">
      <alignment vertical="center"/>
      <protection hidden="1"/>
    </xf>
    <xf numFmtId="1" fontId="85" fillId="18" borderId="9" xfId="10" applyNumberFormat="1" applyFont="1" applyFill="1" applyBorder="1" applyAlignment="1" applyProtection="1">
      <alignment vertical="center"/>
      <protection hidden="1"/>
    </xf>
    <xf numFmtId="3" fontId="77" fillId="18" borderId="0" xfId="5" applyNumberFormat="1" applyFont="1" applyFill="1" applyAlignment="1" applyProtection="1">
      <protection hidden="1"/>
    </xf>
    <xf numFmtId="168" fontId="85" fillId="21" borderId="5" xfId="5" applyNumberFormat="1" applyFont="1" applyFill="1" applyBorder="1" applyAlignment="1" applyProtection="1">
      <alignment vertical="center"/>
      <protection hidden="1"/>
    </xf>
    <xf numFmtId="3" fontId="85" fillId="18" borderId="0" xfId="5" applyNumberFormat="1" applyFont="1" applyFill="1" applyBorder="1" applyAlignment="1" applyProtection="1">
      <alignment horizontal="left" vertical="top" wrapText="1"/>
      <protection hidden="1"/>
    </xf>
    <xf numFmtId="0" fontId="14" fillId="0" borderId="0" xfId="0" applyFont="1" applyBorder="1" applyAlignment="1">
      <alignment wrapText="1" shrinkToFit="1"/>
    </xf>
    <xf numFmtId="0" fontId="85" fillId="18" borderId="30" xfId="0" applyFont="1" applyFill="1" applyBorder="1" applyAlignment="1" applyProtection="1">
      <protection hidden="1"/>
    </xf>
    <xf numFmtId="0" fontId="14" fillId="0" borderId="0" xfId="40" applyFont="1" applyBorder="1" applyAlignment="1">
      <alignment wrapText="1"/>
    </xf>
    <xf numFmtId="0" fontId="85" fillId="18" borderId="30" xfId="5" applyFont="1" applyFill="1" applyBorder="1" applyProtection="1">
      <protection hidden="1"/>
    </xf>
    <xf numFmtId="0" fontId="85" fillId="18" borderId="31" xfId="5" applyFont="1" applyFill="1" applyBorder="1" applyProtection="1">
      <protection hidden="1"/>
    </xf>
    <xf numFmtId="0" fontId="86" fillId="18" borderId="29" xfId="5" applyFont="1" applyFill="1" applyBorder="1" applyProtection="1">
      <protection hidden="1"/>
    </xf>
    <xf numFmtId="0" fontId="85" fillId="18" borderId="29" xfId="5" applyFont="1" applyFill="1" applyBorder="1" applyProtection="1">
      <protection hidden="1"/>
    </xf>
    <xf numFmtId="167" fontId="14" fillId="21" borderId="30" xfId="5" applyNumberFormat="1" applyFont="1" applyFill="1" applyBorder="1" applyAlignment="1" applyProtection="1">
      <protection hidden="1"/>
    </xf>
    <xf numFmtId="0" fontId="14" fillId="18" borderId="3" xfId="5" applyFont="1" applyFill="1" applyBorder="1" applyAlignment="1" applyProtection="1">
      <alignment vertical="top" wrapText="1"/>
      <protection hidden="1"/>
    </xf>
    <xf numFmtId="0" fontId="13" fillId="18" borderId="5" xfId="5" applyFont="1" applyFill="1" applyBorder="1" applyProtection="1">
      <protection hidden="1"/>
    </xf>
    <xf numFmtId="0" fontId="85" fillId="18" borderId="0" xfId="5" applyFont="1" applyFill="1" applyBorder="1" applyProtection="1"/>
    <xf numFmtId="0" fontId="14" fillId="18" borderId="5" xfId="5" applyFont="1" applyFill="1" applyBorder="1" applyProtection="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2" fontId="77" fillId="18" borderId="0" xfId="5" applyNumberFormat="1" applyFont="1" applyFill="1" applyAlignment="1" applyProtection="1">
      <protection hidden="1"/>
    </xf>
    <xf numFmtId="0" fontId="77" fillId="18" borderId="0" xfId="5" applyNumberFormat="1" applyFont="1" applyFill="1" applyAlignment="1" applyProtection="1">
      <protection hidden="1"/>
    </xf>
    <xf numFmtId="3" fontId="85" fillId="21" borderId="29" xfId="5" applyNumberFormat="1" applyFont="1" applyFill="1" applyBorder="1" applyAlignment="1" applyProtection="1">
      <alignment horizontal="right" vertical="center"/>
      <protection hidden="1"/>
    </xf>
    <xf numFmtId="0" fontId="86" fillId="18" borderId="11" xfId="6" applyFont="1" applyFill="1" applyBorder="1" applyAlignment="1" applyProtection="1">
      <alignment vertical="center"/>
      <protection hidden="1"/>
    </xf>
    <xf numFmtId="0" fontId="86" fillId="18" borderId="3" xfId="6" applyFont="1" applyFill="1" applyBorder="1" applyAlignment="1" applyProtection="1">
      <alignment vertical="center"/>
      <protection hidden="1"/>
    </xf>
    <xf numFmtId="2" fontId="14" fillId="18" borderId="10" xfId="10" applyNumberFormat="1" applyFont="1" applyFill="1" applyBorder="1" applyProtection="1">
      <protection hidden="1"/>
    </xf>
    <xf numFmtId="2" fontId="14" fillId="18" borderId="10" xfId="5" applyNumberFormat="1" applyFont="1" applyFill="1" applyBorder="1" applyProtection="1">
      <protection hidden="1"/>
    </xf>
    <xf numFmtId="0" fontId="85" fillId="18" borderId="33" xfId="5" applyFont="1" applyFill="1" applyBorder="1" applyAlignment="1" applyProtection="1">
      <alignment horizontal="right" wrapText="1"/>
      <protection hidden="1"/>
    </xf>
    <xf numFmtId="9" fontId="85" fillId="18" borderId="14" xfId="10" applyNumberFormat="1" applyFont="1" applyFill="1" applyBorder="1" applyAlignment="1" applyProtection="1">
      <alignment horizontal="right" vertical="center"/>
      <protection hidden="1"/>
    </xf>
    <xf numFmtId="0" fontId="85" fillId="18" borderId="0" xfId="5" applyFont="1" applyFill="1" applyBorder="1" applyAlignment="1" applyProtection="1">
      <alignment horizontal="right" wrapText="1"/>
      <protection hidden="1"/>
    </xf>
    <xf numFmtId="9" fontId="86" fillId="18" borderId="0" xfId="10" applyFont="1" applyFill="1" applyBorder="1" applyAlignment="1" applyProtection="1">
      <protection hidden="1"/>
    </xf>
    <xf numFmtId="3" fontId="85" fillId="21" borderId="29" xfId="5" applyNumberFormat="1" applyFont="1" applyFill="1" applyBorder="1" applyAlignment="1" applyProtection="1">
      <alignment vertical="center"/>
      <protection hidden="1"/>
    </xf>
    <xf numFmtId="167" fontId="85" fillId="21" borderId="29" xfId="5" applyNumberFormat="1" applyFont="1" applyFill="1" applyBorder="1" applyAlignment="1" applyProtection="1">
      <alignment vertical="center"/>
      <protection hidden="1"/>
    </xf>
    <xf numFmtId="0" fontId="14" fillId="21" borderId="34" xfId="5" applyFont="1" applyFill="1" applyBorder="1" applyAlignment="1" applyProtection="1">
      <alignment horizontal="right" vertical="top" wrapText="1"/>
      <protection hidden="1"/>
    </xf>
    <xf numFmtId="0" fontId="14" fillId="18" borderId="34" xfId="5" applyFont="1" applyFill="1" applyBorder="1" applyAlignment="1" applyProtection="1">
      <alignment vertical="top" wrapText="1"/>
      <protection hidden="1"/>
    </xf>
    <xf numFmtId="0" fontId="74" fillId="21" borderId="34" xfId="5" applyFont="1" applyFill="1" applyBorder="1" applyAlignment="1" applyProtection="1">
      <alignment horizontal="right"/>
      <protection hidden="1"/>
    </xf>
    <xf numFmtId="168" fontId="85" fillId="18" borderId="0" xfId="5" applyNumberFormat="1" applyFont="1" applyFill="1" applyBorder="1" applyAlignment="1" applyProtection="1">
      <alignment vertical="center"/>
      <protection hidden="1"/>
    </xf>
    <xf numFmtId="168" fontId="86" fillId="18" borderId="0" xfId="5" applyNumberFormat="1" applyFont="1" applyFill="1" applyBorder="1" applyAlignment="1" applyProtection="1">
      <alignment vertical="center"/>
      <protection hidden="1"/>
    </xf>
    <xf numFmtId="168" fontId="85" fillId="21" borderId="10" xfId="5" applyNumberFormat="1" applyFont="1" applyFill="1" applyBorder="1" applyAlignment="1" applyProtection="1">
      <alignment horizontal="right" vertical="center"/>
      <protection hidden="1"/>
    </xf>
    <xf numFmtId="3" fontId="14" fillId="18" borderId="0" xfId="5" applyNumberFormat="1" applyFont="1" applyFill="1" applyAlignment="1" applyProtection="1">
      <alignment vertical="top"/>
      <protection hidden="1"/>
    </xf>
    <xf numFmtId="0" fontId="85" fillId="21" borderId="33" xfId="5" applyFont="1" applyFill="1" applyBorder="1" applyAlignment="1" applyProtection="1">
      <alignment horizontal="right" wrapText="1"/>
      <protection hidden="1"/>
    </xf>
    <xf numFmtId="168" fontId="86" fillId="18" borderId="5" xfId="5" applyNumberFormat="1" applyFont="1" applyFill="1" applyBorder="1" applyAlignment="1" applyProtection="1">
      <alignment vertical="center"/>
      <protection hidden="1"/>
    </xf>
    <xf numFmtId="168" fontId="86" fillId="21" borderId="10" xfId="5" applyNumberFormat="1" applyFont="1" applyFill="1" applyBorder="1" applyAlignment="1" applyProtection="1">
      <alignment horizontal="right" vertical="center"/>
      <protection hidden="1"/>
    </xf>
    <xf numFmtId="168" fontId="86" fillId="21" borderId="8" xfId="5" applyNumberFormat="1" applyFont="1" applyFill="1" applyBorder="1" applyAlignment="1" applyProtection="1">
      <alignment horizontal="right" vertical="center"/>
      <protection hidden="1"/>
    </xf>
    <xf numFmtId="49" fontId="85" fillId="18" borderId="31" xfId="5" applyNumberFormat="1" applyFont="1" applyFill="1" applyBorder="1" applyAlignment="1" applyProtection="1">
      <alignment vertical="top"/>
      <protection hidden="1"/>
    </xf>
    <xf numFmtId="9" fontId="85" fillId="21" borderId="14" xfId="10" applyFont="1" applyFill="1" applyBorder="1" applyAlignment="1" applyProtection="1">
      <alignment vertical="center"/>
    </xf>
    <xf numFmtId="2" fontId="83" fillId="18" borderId="0" xfId="5" applyNumberFormat="1" applyFont="1" applyFill="1" applyAlignment="1" applyProtection="1">
      <protection hidden="1"/>
    </xf>
    <xf numFmtId="1" fontId="14" fillId="18" borderId="9" xfId="5" applyNumberFormat="1" applyFont="1" applyFill="1" applyBorder="1" applyAlignment="1" applyProtection="1">
      <protection hidden="1"/>
    </xf>
    <xf numFmtId="3" fontId="14" fillId="18" borderId="10" xfId="5" applyNumberFormat="1" applyFont="1" applyFill="1" applyBorder="1" applyAlignment="1" applyProtection="1">
      <protection hidden="1"/>
    </xf>
    <xf numFmtId="3" fontId="85" fillId="21" borderId="5" xfId="5" applyNumberFormat="1" applyFont="1" applyFill="1" applyBorder="1" applyAlignment="1" applyProtection="1">
      <alignment horizontal="right" vertical="center"/>
      <protection hidden="1"/>
    </xf>
    <xf numFmtId="168" fontId="77" fillId="18" borderId="0" xfId="5" applyNumberFormat="1" applyFont="1" applyFill="1" applyAlignment="1" applyProtection="1">
      <alignment vertical="top" wrapText="1"/>
      <protection hidden="1"/>
    </xf>
    <xf numFmtId="0" fontId="85" fillId="18" borderId="10" xfId="0" applyFont="1" applyFill="1" applyBorder="1" applyAlignment="1" applyProtection="1">
      <protection hidden="1"/>
    </xf>
    <xf numFmtId="3" fontId="85" fillId="41" borderId="0" xfId="40" applyNumberFormat="1" applyFont="1" applyFill="1" applyBorder="1" applyAlignment="1" applyProtection="1">
      <protection hidden="1"/>
    </xf>
    <xf numFmtId="3" fontId="85" fillId="21" borderId="0" xfId="0" applyNumberFormat="1" applyFont="1" applyFill="1" applyBorder="1" applyAlignment="1" applyProtection="1">
      <protection hidden="1"/>
    </xf>
    <xf numFmtId="3" fontId="85" fillId="21" borderId="9" xfId="0" applyNumberFormat="1" applyFont="1" applyFill="1" applyBorder="1" applyAlignment="1" applyProtection="1">
      <protection hidden="1"/>
    </xf>
    <xf numFmtId="3" fontId="85" fillId="41" borderId="10" xfId="40" applyNumberFormat="1" applyFont="1" applyFill="1" applyBorder="1" applyAlignment="1" applyProtection="1">
      <protection hidden="1"/>
    </xf>
    <xf numFmtId="3" fontId="85" fillId="21" borderId="10" xfId="0" applyNumberFormat="1" applyFont="1" applyFill="1" applyBorder="1" applyAlignment="1" applyProtection="1">
      <protection hidden="1"/>
    </xf>
    <xf numFmtId="0" fontId="86" fillId="18" borderId="10" xfId="0" applyFont="1" applyFill="1" applyBorder="1" applyAlignment="1" applyProtection="1">
      <protection hidden="1"/>
    </xf>
    <xf numFmtId="3" fontId="86" fillId="41" borderId="10" xfId="40" applyNumberFormat="1" applyFont="1" applyFill="1" applyBorder="1" applyAlignment="1" applyProtection="1">
      <protection hidden="1"/>
    </xf>
    <xf numFmtId="3" fontId="86" fillId="41" borderId="0" xfId="40" applyNumberFormat="1" applyFont="1" applyFill="1" applyBorder="1" applyAlignment="1" applyProtection="1">
      <protection hidden="1"/>
    </xf>
    <xf numFmtId="3" fontId="86" fillId="21" borderId="0" xfId="0" applyNumberFormat="1" applyFont="1" applyFill="1" applyBorder="1" applyAlignment="1" applyProtection="1">
      <protection hidden="1"/>
    </xf>
    <xf numFmtId="3" fontId="86" fillId="21" borderId="9" xfId="0" applyNumberFormat="1" applyFont="1" applyFill="1" applyBorder="1" applyAlignment="1" applyProtection="1">
      <protection hidden="1"/>
    </xf>
    <xf numFmtId="3" fontId="86" fillId="21" borderId="10" xfId="0" applyNumberFormat="1" applyFont="1" applyFill="1" applyBorder="1" applyAlignment="1" applyProtection="1">
      <protection hidden="1"/>
    </xf>
    <xf numFmtId="0" fontId="85" fillId="18" borderId="10" xfId="8" applyFont="1" applyFill="1" applyBorder="1" applyAlignment="1" applyProtection="1">
      <protection hidden="1"/>
    </xf>
    <xf numFmtId="3" fontId="85" fillId="41" borderId="10" xfId="8" applyNumberFormat="1" applyFont="1" applyFill="1" applyBorder="1" applyAlignment="1" applyProtection="1">
      <protection hidden="1"/>
    </xf>
    <xf numFmtId="3" fontId="85" fillId="41" borderId="0" xfId="8" applyNumberFormat="1" applyFont="1" applyFill="1" applyBorder="1" applyAlignment="1" applyProtection="1">
      <protection hidden="1"/>
    </xf>
    <xf numFmtId="3" fontId="85" fillId="41" borderId="10" xfId="5" applyNumberFormat="1" applyFont="1" applyFill="1" applyBorder="1" applyAlignment="1" applyProtection="1">
      <protection hidden="1"/>
    </xf>
    <xf numFmtId="3" fontId="85" fillId="41" borderId="0" xfId="5" applyNumberFormat="1" applyFont="1" applyFill="1" applyBorder="1" applyAlignment="1" applyProtection="1">
      <protection hidden="1"/>
    </xf>
    <xf numFmtId="0" fontId="86" fillId="18" borderId="8" xfId="0" applyFont="1" applyFill="1" applyBorder="1" applyAlignment="1" applyProtection="1">
      <protection hidden="1"/>
    </xf>
    <xf numFmtId="3" fontId="86" fillId="41" borderId="8" xfId="40" applyNumberFormat="1" applyFont="1" applyFill="1" applyBorder="1" applyAlignment="1" applyProtection="1">
      <protection hidden="1"/>
    </xf>
    <xf numFmtId="3" fontId="86" fillId="41" borderId="5" xfId="40" applyNumberFormat="1" applyFont="1" applyFill="1" applyBorder="1" applyAlignment="1" applyProtection="1">
      <protection hidden="1"/>
    </xf>
    <xf numFmtId="3" fontId="86" fillId="41" borderId="30" xfId="40" applyNumberFormat="1" applyFont="1" applyFill="1" applyBorder="1" applyAlignment="1" applyProtection="1">
      <protection hidden="1"/>
    </xf>
    <xf numFmtId="3" fontId="85" fillId="42" borderId="10" xfId="40" applyNumberFormat="1" applyFont="1" applyFill="1" applyBorder="1" applyAlignment="1" applyProtection="1">
      <protection hidden="1"/>
    </xf>
    <xf numFmtId="3" fontId="85" fillId="42" borderId="0" xfId="40" applyNumberFormat="1" applyFont="1" applyFill="1" applyBorder="1" applyAlignment="1" applyProtection="1">
      <protection hidden="1"/>
    </xf>
    <xf numFmtId="3" fontId="85" fillId="41" borderId="8" xfId="40" applyNumberFormat="1" applyFont="1" applyFill="1" applyBorder="1" applyAlignment="1" applyProtection="1">
      <protection hidden="1"/>
    </xf>
    <xf numFmtId="3" fontId="85" fillId="21" borderId="5" xfId="0" applyNumberFormat="1" applyFont="1" applyFill="1" applyBorder="1" applyAlignment="1" applyProtection="1">
      <protection hidden="1"/>
    </xf>
    <xf numFmtId="3" fontId="85" fillId="21" borderId="7" xfId="0" applyNumberFormat="1" applyFont="1" applyFill="1" applyBorder="1" applyAlignment="1" applyProtection="1">
      <protection hidden="1"/>
    </xf>
    <xf numFmtId="9" fontId="77" fillId="18" borderId="0" xfId="5" applyNumberFormat="1" applyFont="1" applyFill="1" applyAlignment="1" applyProtection="1">
      <protection hidden="1"/>
    </xf>
    <xf numFmtId="0" fontId="85" fillId="18" borderId="7" xfId="5" applyFont="1" applyFill="1" applyBorder="1" applyAlignment="1" applyProtection="1">
      <alignment horizontal="right" wrapText="1"/>
      <protection hidden="1"/>
    </xf>
    <xf numFmtId="0" fontId="85" fillId="18" borderId="30" xfId="5" applyFont="1" applyFill="1" applyBorder="1" applyAlignment="1" applyProtection="1">
      <alignment wrapText="1"/>
      <protection hidden="1"/>
    </xf>
    <xf numFmtId="174" fontId="77" fillId="18" borderId="0" xfId="5" applyNumberFormat="1" applyFont="1" applyFill="1" applyAlignment="1" applyProtection="1">
      <protection hidden="1"/>
    </xf>
    <xf numFmtId="0" fontId="14" fillId="18" borderId="0" xfId="40" applyFont="1" applyFill="1" applyProtection="1">
      <protection hidden="1"/>
    </xf>
    <xf numFmtId="0" fontId="31" fillId="18" borderId="0" xfId="40" applyFont="1" applyFill="1" applyProtection="1">
      <protection hidden="1"/>
    </xf>
    <xf numFmtId="0" fontId="86" fillId="21" borderId="5" xfId="40" applyFont="1" applyFill="1" applyBorder="1" applyProtection="1">
      <protection hidden="1"/>
    </xf>
    <xf numFmtId="0" fontId="85" fillId="21" borderId="5" xfId="40" applyFont="1" applyFill="1" applyBorder="1" applyProtection="1">
      <protection hidden="1"/>
    </xf>
    <xf numFmtId="0" fontId="79" fillId="18" borderId="0" xfId="40" applyFont="1" applyFill="1" applyAlignment="1" applyProtection="1"/>
    <xf numFmtId="0" fontId="85" fillId="21" borderId="34" xfId="5" applyFont="1" applyFill="1" applyBorder="1" applyAlignment="1" applyProtection="1">
      <alignment horizontal="right" wrapText="1"/>
      <protection hidden="1"/>
    </xf>
    <xf numFmtId="0" fontId="31" fillId="18" borderId="0" xfId="40" applyFont="1" applyFill="1" applyBorder="1" applyProtection="1">
      <protection hidden="1"/>
    </xf>
    <xf numFmtId="0" fontId="85" fillId="18" borderId="10" xfId="40" applyFont="1" applyFill="1" applyBorder="1" applyAlignment="1" applyProtection="1">
      <protection hidden="1"/>
    </xf>
    <xf numFmtId="3" fontId="85" fillId="41" borderId="29" xfId="40" applyNumberFormat="1" applyFont="1" applyFill="1" applyBorder="1" applyAlignment="1" applyProtection="1">
      <protection hidden="1"/>
    </xf>
    <xf numFmtId="3" fontId="85" fillId="41" borderId="9" xfId="40" applyNumberFormat="1" applyFont="1" applyFill="1" applyBorder="1" applyAlignment="1" applyProtection="1">
      <protection hidden="1"/>
    </xf>
    <xf numFmtId="0" fontId="24" fillId="18" borderId="0" xfId="40" applyFont="1" applyFill="1" applyBorder="1" applyProtection="1">
      <protection hidden="1"/>
    </xf>
    <xf numFmtId="0" fontId="86" fillId="18" borderId="10" xfId="40" applyFont="1" applyFill="1" applyBorder="1" applyAlignment="1" applyProtection="1">
      <protection hidden="1"/>
    </xf>
    <xf numFmtId="3" fontId="86" fillId="41" borderId="9" xfId="40" applyNumberFormat="1" applyFont="1" applyFill="1" applyBorder="1" applyAlignment="1" applyProtection="1">
      <protection hidden="1"/>
    </xf>
    <xf numFmtId="0" fontId="13" fillId="18" borderId="0" xfId="40" applyFont="1" applyFill="1" applyProtection="1">
      <protection hidden="1"/>
    </xf>
    <xf numFmtId="3" fontId="85" fillId="41" borderId="9" xfId="8" applyNumberFormat="1" applyFont="1" applyFill="1" applyBorder="1" applyAlignment="1" applyProtection="1">
      <protection hidden="1"/>
    </xf>
    <xf numFmtId="3" fontId="85" fillId="41" borderId="9" xfId="5" applyNumberFormat="1" applyFont="1" applyFill="1" applyBorder="1" applyAlignment="1" applyProtection="1">
      <protection hidden="1"/>
    </xf>
    <xf numFmtId="3" fontId="86" fillId="41" borderId="0" xfId="5" applyNumberFormat="1" applyFont="1" applyFill="1" applyBorder="1" applyAlignment="1" applyProtection="1">
      <protection hidden="1"/>
    </xf>
    <xf numFmtId="3" fontId="86" fillId="41" borderId="9" xfId="5" applyNumberFormat="1" applyFont="1" applyFill="1" applyBorder="1" applyAlignment="1" applyProtection="1">
      <protection hidden="1"/>
    </xf>
    <xf numFmtId="0" fontId="86" fillId="18" borderId="8" xfId="40" applyFont="1" applyFill="1" applyBorder="1" applyAlignment="1" applyProtection="1">
      <protection hidden="1"/>
    </xf>
    <xf numFmtId="3" fontId="86" fillId="41" borderId="7" xfId="40" applyNumberFormat="1" applyFont="1" applyFill="1" applyBorder="1" applyAlignment="1" applyProtection="1">
      <protection hidden="1"/>
    </xf>
    <xf numFmtId="3" fontId="92" fillId="41" borderId="0" xfId="40" applyNumberFormat="1" applyFont="1" applyFill="1" applyBorder="1" applyAlignment="1" applyProtection="1">
      <protection hidden="1"/>
    </xf>
    <xf numFmtId="3" fontId="85" fillId="42" borderId="9" xfId="40" applyNumberFormat="1" applyFont="1" applyFill="1" applyBorder="1" applyAlignment="1" applyProtection="1">
      <protection hidden="1"/>
    </xf>
    <xf numFmtId="3" fontId="85" fillId="18" borderId="30" xfId="5" applyNumberFormat="1" applyFont="1" applyFill="1" applyBorder="1" applyAlignment="1" applyProtection="1">
      <alignment horizontal="left" vertical="top"/>
      <protection hidden="1"/>
    </xf>
    <xf numFmtId="3" fontId="77" fillId="18" borderId="0" xfId="40" applyNumberFormat="1" applyFont="1" applyFill="1" applyProtection="1">
      <protection hidden="1"/>
    </xf>
    <xf numFmtId="0" fontId="77" fillId="18" borderId="0" xfId="40" applyFont="1" applyFill="1" applyProtection="1">
      <protection hidden="1"/>
    </xf>
    <xf numFmtId="3" fontId="77" fillId="18" borderId="0" xfId="5" applyNumberFormat="1" applyFont="1" applyFill="1" applyProtection="1">
      <protection hidden="1"/>
    </xf>
    <xf numFmtId="0" fontId="13" fillId="21" borderId="0" xfId="40" applyFont="1" applyFill="1" applyBorder="1" applyProtection="1">
      <protection hidden="1"/>
    </xf>
    <xf numFmtId="0" fontId="20" fillId="21" borderId="0" xfId="40" applyFont="1" applyFill="1" applyBorder="1" applyProtection="1">
      <protection hidden="1"/>
    </xf>
    <xf numFmtId="3" fontId="92" fillId="41" borderId="9" xfId="40" applyNumberFormat="1" applyFont="1" applyFill="1" applyBorder="1" applyAlignment="1" applyProtection="1">
      <protection hidden="1"/>
    </xf>
    <xf numFmtId="168" fontId="85" fillId="42" borderId="0" xfId="40" applyNumberFormat="1" applyFont="1" applyFill="1" applyBorder="1" applyAlignment="1" applyProtection="1">
      <protection hidden="1"/>
    </xf>
    <xf numFmtId="168" fontId="85" fillId="41" borderId="5" xfId="40" applyNumberFormat="1" applyFont="1" applyFill="1" applyBorder="1" applyAlignment="1" applyProtection="1">
      <protection hidden="1"/>
    </xf>
    <xf numFmtId="168" fontId="85" fillId="42" borderId="9" xfId="40" applyNumberFormat="1" applyFont="1" applyFill="1" applyBorder="1" applyAlignment="1" applyProtection="1">
      <protection hidden="1"/>
    </xf>
    <xf numFmtId="168" fontId="85" fillId="41" borderId="7" xfId="40" applyNumberFormat="1" applyFont="1" applyFill="1" applyBorder="1" applyAlignment="1" applyProtection="1">
      <protection hidden="1"/>
    </xf>
    <xf numFmtId="3" fontId="14" fillId="18" borderId="0" xfId="40" applyNumberFormat="1" applyFont="1" applyFill="1" applyProtection="1">
      <protection hidden="1"/>
    </xf>
    <xf numFmtId="0" fontId="97" fillId="21" borderId="0" xfId="40" applyFont="1" applyFill="1" applyBorder="1" applyProtection="1">
      <protection hidden="1"/>
    </xf>
    <xf numFmtId="0" fontId="98" fillId="21" borderId="0" xfId="40" applyFont="1" applyFill="1" applyBorder="1" applyProtection="1">
      <protection hidden="1"/>
    </xf>
    <xf numFmtId="0" fontId="98" fillId="18" borderId="0" xfId="40" applyFont="1" applyFill="1" applyProtection="1">
      <protection hidden="1"/>
    </xf>
    <xf numFmtId="0" fontId="98" fillId="21" borderId="0" xfId="40" applyFont="1" applyFill="1" applyProtection="1">
      <protection hidden="1"/>
    </xf>
    <xf numFmtId="0" fontId="98" fillId="21" borderId="0" xfId="40" applyFont="1" applyFill="1" applyBorder="1" applyAlignment="1" applyProtection="1">
      <protection hidden="1"/>
    </xf>
    <xf numFmtId="1" fontId="77" fillId="18" borderId="0" xfId="5" applyNumberFormat="1" applyFont="1" applyFill="1" applyAlignment="1" applyProtection="1">
      <protection hidden="1"/>
    </xf>
    <xf numFmtId="0" fontId="83" fillId="18" borderId="0" xfId="5" applyFont="1" applyFill="1" applyAlignment="1" applyProtection="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1" fontId="85" fillId="21" borderId="30" xfId="10" applyNumberFormat="1" applyFont="1" applyFill="1" applyBorder="1" applyAlignment="1" applyProtection="1">
      <protection hidden="1"/>
    </xf>
    <xf numFmtId="0" fontId="91" fillId="18" borderId="0" xfId="0" applyFont="1" applyFill="1" applyBorder="1" applyAlignment="1" applyProtection="1">
      <alignment vertical="top" wrapText="1"/>
      <protection hidden="1"/>
    </xf>
    <xf numFmtId="0" fontId="85" fillId="18" borderId="30" xfId="0" applyFont="1" applyFill="1" applyBorder="1" applyAlignment="1" applyProtection="1">
      <alignment vertical="top"/>
      <protection hidden="1"/>
    </xf>
    <xf numFmtId="3" fontId="85" fillId="21" borderId="12" xfId="5" applyNumberFormat="1" applyFont="1" applyFill="1" applyBorder="1" applyAlignment="1" applyProtection="1">
      <alignment vertical="center"/>
      <protection hidden="1"/>
    </xf>
    <xf numFmtId="3" fontId="85" fillId="18" borderId="0" xfId="5" applyNumberFormat="1" applyFont="1" applyFill="1" applyAlignment="1" applyProtection="1">
      <alignment vertical="top"/>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49" fontId="85" fillId="18" borderId="29" xfId="5" applyNumberFormat="1" applyFont="1" applyFill="1" applyBorder="1" applyAlignment="1" applyProtection="1">
      <alignment vertical="top"/>
      <protection hidden="1"/>
    </xf>
    <xf numFmtId="0" fontId="91" fillId="18" borderId="0" xfId="0" applyFont="1" applyFill="1" applyBorder="1" applyAlignment="1" applyProtection="1">
      <alignment wrapText="1"/>
      <protection hidden="1"/>
    </xf>
    <xf numFmtId="0" fontId="91" fillId="18" borderId="30" xfId="0" applyFont="1" applyFill="1" applyBorder="1" applyAlignment="1" applyProtection="1">
      <alignment horizontal="left"/>
      <protection hidden="1"/>
    </xf>
    <xf numFmtId="0" fontId="74" fillId="21" borderId="33" xfId="5" applyFont="1" applyFill="1" applyBorder="1" applyAlignment="1" applyProtection="1">
      <alignment horizontal="right"/>
      <protection hidden="1"/>
    </xf>
    <xf numFmtId="0" fontId="85" fillId="21" borderId="17" xfId="5" applyFont="1" applyFill="1" applyBorder="1" applyAlignment="1" applyProtection="1">
      <alignment horizontal="right" wrapText="1"/>
      <protection hidden="1"/>
    </xf>
    <xf numFmtId="0" fontId="85" fillId="18" borderId="15" xfId="5" applyFont="1" applyFill="1" applyBorder="1" applyAlignment="1" applyProtection="1">
      <protection hidden="1"/>
    </xf>
    <xf numFmtId="3" fontId="85" fillId="18" borderId="30" xfId="5" applyNumberFormat="1" applyFont="1" applyFill="1" applyBorder="1" applyAlignment="1" applyProtection="1">
      <alignment horizontal="right"/>
      <protection hidden="1"/>
    </xf>
    <xf numFmtId="3" fontId="85" fillId="18" borderId="30" xfId="5" applyNumberFormat="1" applyFont="1" applyFill="1" applyBorder="1" applyAlignment="1" applyProtection="1">
      <protection hidden="1"/>
    </xf>
    <xf numFmtId="1" fontId="85" fillId="18" borderId="30" xfId="5" applyNumberFormat="1" applyFont="1" applyFill="1" applyBorder="1" applyAlignment="1" applyProtection="1">
      <protection hidden="1"/>
    </xf>
    <xf numFmtId="1" fontId="85" fillId="18" borderId="30" xfId="5" applyNumberFormat="1" applyFont="1" applyFill="1" applyBorder="1" applyAlignment="1" applyProtection="1">
      <alignment horizontal="right" vertical="center"/>
      <protection hidden="1"/>
    </xf>
    <xf numFmtId="1" fontId="85" fillId="18" borderId="30" xfId="5" applyNumberFormat="1" applyFont="1" applyFill="1" applyBorder="1" applyAlignment="1" applyProtection="1">
      <alignment vertical="center"/>
      <protection hidden="1"/>
    </xf>
    <xf numFmtId="1" fontId="85" fillId="21" borderId="30" xfId="5" applyNumberFormat="1" applyFont="1" applyFill="1" applyBorder="1" applyAlignment="1" applyProtection="1">
      <alignment horizontal="right" vertical="center"/>
      <protection hidden="1"/>
    </xf>
    <xf numFmtId="0" fontId="85" fillId="18" borderId="34" xfId="5" applyFont="1" applyFill="1" applyBorder="1" applyAlignment="1" applyProtection="1">
      <alignment horizontal="right" vertical="top" wrapText="1"/>
      <protection hidden="1"/>
    </xf>
    <xf numFmtId="0" fontId="85" fillId="18" borderId="8" xfId="5" applyFont="1" applyFill="1" applyBorder="1" applyAlignment="1" applyProtection="1">
      <alignment horizontal="right" vertical="top" wrapText="1"/>
      <protection hidden="1"/>
    </xf>
    <xf numFmtId="0" fontId="85" fillId="18" borderId="29" xfId="5" applyFont="1" applyFill="1" applyBorder="1" applyAlignment="1" applyProtection="1">
      <alignment horizontal="right" vertical="top" wrapText="1"/>
      <protection hidden="1"/>
    </xf>
    <xf numFmtId="0" fontId="85" fillId="18" borderId="5" xfId="5" applyFont="1" applyFill="1" applyBorder="1" applyAlignment="1" applyProtection="1">
      <alignment horizontal="right" vertical="top" wrapText="1"/>
      <protection hidden="1"/>
    </xf>
    <xf numFmtId="0" fontId="85" fillId="18" borderId="30" xfId="5" applyFont="1" applyFill="1" applyBorder="1" applyAlignment="1" applyProtection="1">
      <alignment horizontal="right" vertical="top" wrapText="1"/>
      <protection hidden="1"/>
    </xf>
    <xf numFmtId="0" fontId="85" fillId="18" borderId="15" xfId="5" applyFont="1" applyFill="1" applyBorder="1" applyAlignment="1" applyProtection="1">
      <alignment horizontal="right" vertical="top" wrapText="1"/>
      <protection hidden="1"/>
    </xf>
    <xf numFmtId="0" fontId="85" fillId="18" borderId="13" xfId="5" applyFont="1" applyFill="1" applyBorder="1" applyAlignment="1" applyProtection="1">
      <alignment horizontal="right" vertical="top" wrapText="1"/>
      <protection hidden="1"/>
    </xf>
    <xf numFmtId="9" fontId="85" fillId="21" borderId="10" xfId="5" applyNumberFormat="1" applyFont="1" applyFill="1" applyBorder="1" applyAlignment="1" applyProtection="1">
      <alignment horizontal="right"/>
      <protection hidden="1"/>
    </xf>
    <xf numFmtId="9" fontId="85" fillId="18" borderId="0" xfId="5" applyNumberFormat="1" applyFont="1" applyFill="1" applyBorder="1" applyAlignment="1" applyProtection="1">
      <alignment horizontal="right"/>
      <protection hidden="1"/>
    </xf>
    <xf numFmtId="9" fontId="86" fillId="21" borderId="10" xfId="5" applyNumberFormat="1" applyFont="1" applyFill="1" applyBorder="1" applyAlignment="1" applyProtection="1">
      <alignment horizontal="right"/>
      <protection hidden="1"/>
    </xf>
    <xf numFmtId="9" fontId="86" fillId="18" borderId="0" xfId="5" applyNumberFormat="1" applyFont="1" applyFill="1" applyBorder="1" applyAlignment="1" applyProtection="1">
      <alignment horizontal="right"/>
      <protection hidden="1"/>
    </xf>
    <xf numFmtId="9" fontId="86" fillId="21" borderId="0" xfId="5" applyNumberFormat="1" applyFont="1" applyFill="1" applyBorder="1" applyAlignment="1" applyProtection="1">
      <alignment horizontal="right"/>
      <protection hidden="1"/>
    </xf>
    <xf numFmtId="9" fontId="85" fillId="21" borderId="0" xfId="5" applyNumberFormat="1" applyFont="1" applyFill="1" applyBorder="1" applyAlignment="1" applyProtection="1">
      <alignment horizontal="right"/>
      <protection hidden="1"/>
    </xf>
    <xf numFmtId="9" fontId="86" fillId="21" borderId="8" xfId="5" applyNumberFormat="1" applyFont="1" applyFill="1" applyBorder="1" applyAlignment="1" applyProtection="1">
      <alignment horizontal="right"/>
      <protection hidden="1"/>
    </xf>
    <xf numFmtId="9" fontId="86" fillId="21" borderId="5" xfId="5" applyNumberFormat="1" applyFont="1" applyFill="1" applyBorder="1" applyAlignment="1" applyProtection="1">
      <alignment horizontal="right"/>
      <protection hidden="1"/>
    </xf>
    <xf numFmtId="9" fontId="85" fillId="21" borderId="10" xfId="5" applyNumberFormat="1" applyFont="1" applyFill="1" applyBorder="1" applyAlignment="1" applyProtection="1">
      <protection hidden="1"/>
    </xf>
    <xf numFmtId="9" fontId="85" fillId="21" borderId="0" xfId="5" applyNumberFormat="1" applyFont="1" applyFill="1" applyBorder="1" applyAlignment="1" applyProtection="1">
      <protection hidden="1"/>
    </xf>
    <xf numFmtId="9" fontId="85" fillId="21" borderId="10" xfId="5" applyNumberFormat="1" applyFont="1" applyFill="1" applyBorder="1" applyProtection="1">
      <protection hidden="1"/>
    </xf>
    <xf numFmtId="9" fontId="85" fillId="21" borderId="0" xfId="5" applyNumberFormat="1" applyFont="1" applyFill="1" applyBorder="1" applyProtection="1">
      <protection hidden="1"/>
    </xf>
    <xf numFmtId="9" fontId="85" fillId="21" borderId="8" xfId="5" applyNumberFormat="1" applyFont="1" applyFill="1" applyBorder="1" applyAlignment="1" applyProtection="1">
      <protection hidden="1"/>
    </xf>
    <xf numFmtId="9" fontId="85" fillId="21" borderId="5" xfId="5" applyNumberFormat="1" applyFont="1" applyFill="1" applyBorder="1" applyAlignment="1" applyProtection="1">
      <protection hidden="1"/>
    </xf>
    <xf numFmtId="9" fontId="85" fillId="21" borderId="29" xfId="5" applyNumberFormat="1" applyFont="1" applyFill="1" applyBorder="1" applyAlignment="1" applyProtection="1">
      <protection hidden="1"/>
    </xf>
    <xf numFmtId="9" fontId="86" fillId="21" borderId="10" xfId="5" applyNumberFormat="1" applyFont="1" applyFill="1" applyBorder="1" applyAlignment="1" applyProtection="1">
      <protection hidden="1"/>
    </xf>
    <xf numFmtId="9" fontId="86" fillId="21" borderId="0" xfId="5" applyNumberFormat="1" applyFont="1" applyFill="1" applyBorder="1" applyAlignment="1" applyProtection="1">
      <protection hidden="1"/>
    </xf>
    <xf numFmtId="9" fontId="86" fillId="21" borderId="8" xfId="5" applyNumberFormat="1" applyFont="1" applyFill="1" applyBorder="1" applyAlignment="1" applyProtection="1">
      <protection hidden="1"/>
    </xf>
    <xf numFmtId="9" fontId="86" fillId="21" borderId="5" xfId="5" applyNumberFormat="1" applyFont="1" applyFill="1" applyBorder="1" applyAlignment="1" applyProtection="1">
      <protection hidden="1"/>
    </xf>
    <xf numFmtId="9" fontId="14" fillId="18" borderId="15" xfId="10" applyFont="1" applyFill="1" applyBorder="1" applyProtection="1">
      <protection hidden="1"/>
    </xf>
    <xf numFmtId="9" fontId="14" fillId="18" borderId="14" xfId="10" applyFont="1" applyFill="1" applyBorder="1" applyProtection="1">
      <protection hidden="1"/>
    </xf>
    <xf numFmtId="9" fontId="14" fillId="18" borderId="13" xfId="10" applyFont="1" applyFill="1" applyBorder="1" applyProtection="1">
      <protection hidden="1"/>
    </xf>
    <xf numFmtId="1" fontId="85" fillId="18" borderId="30" xfId="5" applyNumberFormat="1" applyFont="1" applyFill="1" applyBorder="1" applyAlignment="1" applyProtection="1">
      <alignment horizontal="right"/>
      <protection hidden="1"/>
    </xf>
    <xf numFmtId="1" fontId="85" fillId="18" borderId="30" xfId="5" applyNumberFormat="1" applyFont="1" applyFill="1" applyBorder="1" applyProtection="1">
      <protection hidden="1"/>
    </xf>
    <xf numFmtId="1" fontId="85" fillId="21" borderId="30" xfId="5" applyNumberFormat="1" applyFont="1" applyFill="1" applyBorder="1" applyAlignment="1" applyProtection="1">
      <alignment horizontal="right"/>
      <protection hidden="1"/>
    </xf>
    <xf numFmtId="9" fontId="85" fillId="21" borderId="30" xfId="10" applyFont="1" applyFill="1" applyBorder="1" applyProtection="1">
      <protection hidden="1"/>
    </xf>
    <xf numFmtId="0" fontId="14" fillId="21" borderId="33" xfId="5" applyFont="1" applyFill="1" applyBorder="1" applyAlignment="1" applyProtection="1">
      <alignment horizontal="right" vertical="top" wrapText="1"/>
      <protection hidden="1"/>
    </xf>
    <xf numFmtId="1" fontId="85" fillId="21" borderId="29" xfId="5" applyNumberFormat="1" applyFont="1" applyFill="1" applyBorder="1" applyAlignment="1" applyProtection="1">
      <alignment vertical="center"/>
      <protection hidden="1"/>
    </xf>
    <xf numFmtId="3" fontId="85" fillId="21" borderId="30" xfId="5" applyNumberFormat="1" applyFont="1" applyFill="1" applyBorder="1" applyAlignment="1" applyProtection="1">
      <alignment horizontal="right"/>
      <protection hidden="1"/>
    </xf>
    <xf numFmtId="3" fontId="85" fillId="21" borderId="30" xfId="5" applyNumberFormat="1" applyFont="1" applyFill="1" applyBorder="1" applyAlignment="1" applyProtection="1">
      <protection hidden="1"/>
    </xf>
    <xf numFmtId="1" fontId="85" fillId="21" borderId="30" xfId="5" applyNumberFormat="1" applyFont="1" applyFill="1" applyBorder="1" applyAlignment="1" applyProtection="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49" fontId="85" fillId="18" borderId="29" xfId="5" applyNumberFormat="1" applyFont="1" applyFill="1" applyBorder="1" applyAlignment="1" applyProtection="1">
      <alignment horizontal="right" wrapText="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0" fontId="85" fillId="21" borderId="8"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85" fillId="21" borderId="5" xfId="5" applyFont="1" applyFill="1" applyBorder="1" applyAlignment="1" applyProtection="1">
      <alignment horizontal="right" vertical="top" wrapText="1"/>
      <protection hidden="1"/>
    </xf>
    <xf numFmtId="0" fontId="85" fillId="21" borderId="7" xfId="5" applyFont="1" applyFill="1" applyBorder="1" applyAlignment="1" applyProtection="1">
      <alignment horizontal="right" vertical="top" wrapText="1"/>
      <protection hidden="1"/>
    </xf>
    <xf numFmtId="0" fontId="14" fillId="21" borderId="33" xfId="5" applyFont="1" applyFill="1" applyBorder="1" applyProtection="1">
      <protection hidden="1"/>
    </xf>
    <xf numFmtId="3" fontId="14" fillId="21" borderId="29" xfId="5" applyNumberFormat="1" applyFont="1" applyFill="1" applyBorder="1" applyAlignment="1" applyProtection="1">
      <alignment horizontal="right"/>
      <protection hidden="1"/>
    </xf>
    <xf numFmtId="3" fontId="14" fillId="21" borderId="30" xfId="5" applyNumberFormat="1" applyFont="1" applyFill="1" applyBorder="1" applyAlignment="1" applyProtection="1">
      <alignment horizontal="right"/>
      <protection hidden="1"/>
    </xf>
    <xf numFmtId="3" fontId="14" fillId="21" borderId="30" xfId="5" applyNumberFormat="1" applyFont="1" applyFill="1" applyBorder="1" applyAlignment="1" applyProtection="1">
      <protection hidden="1"/>
    </xf>
    <xf numFmtId="0" fontId="74" fillId="21" borderId="30" xfId="5" applyFont="1" applyFill="1" applyBorder="1" applyAlignment="1" applyProtection="1">
      <protection hidden="1"/>
    </xf>
    <xf numFmtId="0" fontId="14" fillId="18" borderId="7" xfId="5" applyFont="1" applyFill="1" applyBorder="1" applyAlignment="1" applyProtection="1">
      <protection hidden="1"/>
    </xf>
    <xf numFmtId="3" fontId="14" fillId="21" borderId="29" xfId="5" applyNumberFormat="1" applyFont="1" applyFill="1" applyBorder="1" applyAlignment="1" applyProtection="1">
      <protection hidden="1"/>
    </xf>
    <xf numFmtId="3" fontId="14" fillId="18" borderId="30" xfId="5" applyNumberFormat="1" applyFont="1" applyFill="1" applyBorder="1" applyAlignment="1" applyProtection="1">
      <alignment horizontal="right"/>
      <protection hidden="1"/>
    </xf>
    <xf numFmtId="3" fontId="14" fillId="18" borderId="30" xfId="5" applyNumberFormat="1" applyFont="1" applyFill="1" applyBorder="1" applyAlignment="1" applyProtection="1">
      <protection hidden="1"/>
    </xf>
    <xf numFmtId="1" fontId="14" fillId="18" borderId="30" xfId="5" applyNumberFormat="1" applyFont="1" applyFill="1" applyBorder="1" applyAlignment="1" applyProtection="1">
      <protection hidden="1"/>
    </xf>
    <xf numFmtId="0" fontId="13" fillId="18" borderId="9" xfId="5" applyFont="1" applyFill="1" applyBorder="1" applyAlignment="1" applyProtection="1">
      <protection hidden="1"/>
    </xf>
    <xf numFmtId="1" fontId="14" fillId="21" borderId="29" xfId="5" applyNumberFormat="1" applyFont="1" applyFill="1" applyBorder="1" applyAlignment="1" applyProtection="1">
      <protection hidden="1"/>
    </xf>
    <xf numFmtId="0" fontId="14" fillId="21" borderId="29" xfId="5" applyFont="1" applyFill="1" applyBorder="1" applyAlignment="1" applyProtection="1">
      <protection hidden="1"/>
    </xf>
    <xf numFmtId="1" fontId="14" fillId="21" borderId="29" xfId="5" applyNumberFormat="1" applyFont="1" applyFill="1" applyBorder="1" applyAlignment="1" applyProtection="1">
      <alignment horizontal="right"/>
      <protection hidden="1"/>
    </xf>
    <xf numFmtId="1" fontId="14" fillId="21" borderId="30" xfId="5" applyNumberFormat="1" applyFont="1" applyFill="1" applyBorder="1" applyAlignment="1" applyProtection="1">
      <alignment horizontal="right"/>
      <protection hidden="1"/>
    </xf>
    <xf numFmtId="0" fontId="13" fillId="18" borderId="7" xfId="5" applyFont="1" applyFill="1" applyBorder="1" applyAlignment="1" applyProtection="1">
      <protection hidden="1"/>
    </xf>
    <xf numFmtId="167" fontId="14" fillId="21" borderId="29" xfId="5" applyNumberFormat="1" applyFont="1" applyFill="1" applyBorder="1" applyAlignment="1" applyProtection="1">
      <protection hidden="1"/>
    </xf>
    <xf numFmtId="0" fontId="13" fillId="18" borderId="30" xfId="5" applyFont="1" applyFill="1" applyBorder="1" applyAlignment="1" applyProtection="1">
      <protection hidden="1"/>
    </xf>
    <xf numFmtId="0" fontId="13" fillId="18" borderId="31" xfId="5" applyFont="1" applyFill="1" applyBorder="1" applyAlignment="1" applyProtection="1">
      <protection hidden="1"/>
    </xf>
    <xf numFmtId="1" fontId="14" fillId="21" borderId="30" xfId="5" applyNumberFormat="1" applyFont="1" applyFill="1" applyBorder="1" applyAlignment="1" applyProtection="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0" fontId="85" fillId="21" borderId="8"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14" fillId="18" borderId="33" xfId="5" applyFont="1" applyFill="1" applyBorder="1" applyAlignment="1" applyProtection="1">
      <alignment horizontal="right" vertical="top" wrapText="1"/>
      <protection hidden="1"/>
    </xf>
    <xf numFmtId="3" fontId="14" fillId="18" borderId="29" xfId="5" applyNumberFormat="1" applyFont="1" applyFill="1" applyBorder="1" applyAlignment="1" applyProtection="1">
      <protection hidden="1"/>
    </xf>
    <xf numFmtId="9" fontId="14" fillId="21" borderId="31" xfId="10" applyNumberFormat="1" applyFont="1" applyFill="1" applyBorder="1" applyProtection="1">
      <protection hidden="1"/>
    </xf>
    <xf numFmtId="9" fontId="85" fillId="21" borderId="32" xfId="10" applyFont="1" applyFill="1" applyBorder="1" applyAlignment="1" applyProtection="1">
      <protection hidden="1"/>
    </xf>
    <xf numFmtId="9" fontId="85" fillId="21" borderId="14" xfId="10" applyFont="1" applyFill="1" applyBorder="1" applyAlignment="1" applyProtection="1">
      <protection hidden="1"/>
    </xf>
    <xf numFmtId="9" fontId="86" fillId="21" borderId="14" xfId="10" applyFont="1" applyFill="1" applyBorder="1" applyAlignment="1" applyProtection="1">
      <protection hidden="1"/>
    </xf>
    <xf numFmtId="9" fontId="86" fillId="21" borderId="13" xfId="10" applyFont="1" applyFill="1" applyBorder="1" applyAlignment="1" applyProtection="1">
      <protection hidden="1"/>
    </xf>
    <xf numFmtId="9" fontId="85" fillId="21" borderId="13" xfId="10" applyFont="1" applyFill="1" applyBorder="1" applyAlignment="1" applyProtection="1">
      <protection hidden="1"/>
    </xf>
    <xf numFmtId="168" fontId="86" fillId="21" borderId="0" xfId="5" applyNumberFormat="1" applyFont="1" applyFill="1" applyBorder="1" applyAlignment="1" applyProtection="1">
      <alignment vertical="center"/>
      <protection hidden="1"/>
    </xf>
    <xf numFmtId="168" fontId="86" fillId="21" borderId="5" xfId="5" applyNumberFormat="1" applyFont="1" applyFill="1" applyBorder="1" applyAlignment="1" applyProtection="1">
      <alignment vertical="center"/>
      <protection hidden="1"/>
    </xf>
    <xf numFmtId="3" fontId="85" fillId="21" borderId="0" xfId="5" applyNumberFormat="1" applyFont="1" applyFill="1" applyAlignment="1" applyProtection="1">
      <alignment vertical="center"/>
      <protection hidden="1"/>
    </xf>
    <xf numFmtId="3" fontId="85" fillId="21" borderId="29" xfId="0" applyNumberFormat="1" applyFont="1" applyFill="1" applyBorder="1" applyAlignment="1" applyProtection="1">
      <protection hidden="1"/>
    </xf>
    <xf numFmtId="3" fontId="85" fillId="21" borderId="31" xfId="0" applyNumberFormat="1" applyFont="1" applyFill="1" applyBorder="1" applyAlignment="1" applyProtection="1">
      <protection hidden="1"/>
    </xf>
    <xf numFmtId="9" fontId="86" fillId="21" borderId="5" xfId="10" applyFont="1" applyFill="1" applyBorder="1" applyProtection="1">
      <protection hidden="1"/>
    </xf>
    <xf numFmtId="0" fontId="96" fillId="21" borderId="29" xfId="5" applyFont="1" applyFill="1" applyBorder="1" applyAlignment="1" applyProtection="1">
      <alignment horizontal="right" wrapText="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96" fillId="21" borderId="33" xfId="5" applyFont="1" applyFill="1" applyBorder="1" applyAlignment="1" applyProtection="1">
      <alignment horizontal="right" wrapText="1"/>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0" fontId="85" fillId="21" borderId="8"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14" fillId="18" borderId="34" xfId="5" applyFont="1" applyFill="1" applyBorder="1" applyAlignment="1" applyProtection="1">
      <alignment horizontal="right" vertical="top" wrapText="1"/>
      <protection hidden="1"/>
    </xf>
    <xf numFmtId="9" fontId="13" fillId="18" borderId="0" xfId="10" applyFont="1" applyFill="1" applyBorder="1" applyAlignment="1" applyProtection="1">
      <protection hidden="1"/>
    </xf>
    <xf numFmtId="169" fontId="77" fillId="18" borderId="0" xfId="5" applyNumberFormat="1" applyFont="1" applyFill="1" applyAlignment="1" applyProtection="1">
      <protection hidden="1"/>
    </xf>
    <xf numFmtId="3" fontId="85" fillId="21" borderId="8" xfId="0" applyNumberFormat="1" applyFont="1" applyFill="1" applyBorder="1" applyAlignment="1" applyProtection="1">
      <protection hidden="1"/>
    </xf>
    <xf numFmtId="3" fontId="85" fillId="21" borderId="30" xfId="0" applyNumberFormat="1" applyFont="1" applyFill="1" applyBorder="1" applyAlignment="1" applyProtection="1">
      <protection hidden="1"/>
    </xf>
    <xf numFmtId="0" fontId="96" fillId="21" borderId="30" xfId="5" applyFont="1" applyFill="1" applyBorder="1" applyAlignment="1" applyProtection="1">
      <alignment horizontal="right" wrapText="1"/>
      <protection hidden="1"/>
    </xf>
    <xf numFmtId="9" fontId="85" fillId="21" borderId="5" xfId="10" applyFont="1" applyFill="1" applyBorder="1" applyProtection="1">
      <protection hidden="1"/>
    </xf>
    <xf numFmtId="0" fontId="85" fillId="21" borderId="30" xfId="0" applyFont="1" applyFill="1" applyBorder="1" applyAlignment="1" applyProtection="1">
      <protection hidden="1"/>
    </xf>
    <xf numFmtId="49" fontId="85" fillId="18" borderId="29" xfId="5" applyNumberFormat="1" applyFont="1" applyFill="1" applyBorder="1" applyAlignment="1" applyProtection="1">
      <alignment horizontal="right" vertical="top"/>
      <protection hidden="1"/>
    </xf>
    <xf numFmtId="49" fontId="85" fillId="18" borderId="29" xfId="5" applyNumberFormat="1" applyFont="1" applyFill="1" applyBorder="1" applyAlignment="1" applyProtection="1">
      <alignment horizontal="left" wrapText="1"/>
      <protection hidden="1"/>
    </xf>
    <xf numFmtId="0" fontId="85" fillId="18" borderId="7" xfId="5" applyFont="1" applyFill="1" applyBorder="1" applyAlignment="1" applyProtection="1">
      <alignment horizontal="right"/>
      <protection hidden="1"/>
    </xf>
    <xf numFmtId="3" fontId="79" fillId="18" borderId="0" xfId="5" applyNumberFormat="1" applyFont="1" applyFill="1" applyProtection="1">
      <protection hidden="1"/>
    </xf>
    <xf numFmtId="3" fontId="74" fillId="21" borderId="0" xfId="40" applyNumberFormat="1" applyFont="1" applyFill="1" applyAlignment="1" applyProtection="1">
      <protection hidden="1"/>
    </xf>
    <xf numFmtId="0" fontId="87" fillId="18" borderId="0" xfId="5" applyFont="1" applyFill="1" applyAlignment="1" applyProtection="1">
      <alignment horizontal="left"/>
      <protection hidden="1"/>
    </xf>
    <xf numFmtId="175" fontId="77" fillId="18" borderId="0" xfId="5" applyNumberFormat="1" applyFont="1" applyFill="1" applyAlignment="1" applyProtection="1">
      <protection hidden="1"/>
    </xf>
    <xf numFmtId="0" fontId="85" fillId="18" borderId="8" xfId="5" applyFont="1" applyFill="1" applyBorder="1" applyAlignment="1" applyProtection="1">
      <alignment horizontal="right"/>
      <protection hidden="1"/>
    </xf>
    <xf numFmtId="0" fontId="85" fillId="21" borderId="10" xfId="5" applyFont="1" applyFill="1" applyBorder="1" applyAlignment="1" applyProtection="1">
      <alignment horizontal="right" wrapText="1"/>
      <protection hidden="1"/>
    </xf>
    <xf numFmtId="0" fontId="85" fillId="21" borderId="0" xfId="5" applyFont="1" applyFill="1" applyBorder="1" applyAlignment="1" applyProtection="1">
      <alignment horizontal="right" wrapText="1"/>
      <protection hidden="1"/>
    </xf>
    <xf numFmtId="0" fontId="85" fillId="21" borderId="9" xfId="5" applyFont="1" applyFill="1" applyBorder="1" applyAlignment="1" applyProtection="1">
      <alignment horizontal="right" wrapText="1"/>
      <protection hidden="1"/>
    </xf>
    <xf numFmtId="1" fontId="85" fillId="21" borderId="29" xfId="5" applyNumberFormat="1" applyFont="1" applyFill="1" applyBorder="1" applyAlignment="1" applyProtection="1">
      <protection hidden="1"/>
    </xf>
    <xf numFmtId="9" fontId="85" fillId="18" borderId="8" xfId="10" applyFont="1" applyFill="1" applyBorder="1" applyAlignment="1" applyProtection="1">
      <alignment horizontal="right"/>
      <protection hidden="1"/>
    </xf>
    <xf numFmtId="9" fontId="85" fillId="18" borderId="7" xfId="10" applyFont="1" applyFill="1" applyBorder="1" applyAlignment="1" applyProtection="1">
      <alignment horizontal="right"/>
      <protection hidden="1"/>
    </xf>
    <xf numFmtId="0" fontId="80" fillId="18" borderId="0" xfId="5" applyFont="1" applyFill="1" applyBorder="1" applyAlignment="1" applyProtection="1">
      <protection hidden="1"/>
    </xf>
    <xf numFmtId="0" fontId="14" fillId="21" borderId="30" xfId="5" applyFont="1" applyFill="1" applyBorder="1" applyProtection="1">
      <protection hidden="1"/>
    </xf>
    <xf numFmtId="0" fontId="85" fillId="21" borderId="30" xfId="0" applyFont="1" applyFill="1" applyBorder="1" applyAlignment="1">
      <alignment wrapText="1"/>
    </xf>
    <xf numFmtId="3" fontId="89" fillId="21" borderId="30" xfId="0" applyNumberFormat="1" applyFont="1" applyFill="1" applyBorder="1" applyAlignment="1" applyProtection="1">
      <protection hidden="1"/>
    </xf>
    <xf numFmtId="0" fontId="72" fillId="21" borderId="30" xfId="5" applyFont="1" applyFill="1" applyBorder="1" applyAlignment="1" applyProtection="1">
      <protection hidden="1"/>
    </xf>
    <xf numFmtId="0" fontId="85" fillId="18" borderId="0" xfId="0" applyFont="1" applyFill="1" applyBorder="1" applyAlignment="1" applyProtection="1">
      <alignment horizontal="left"/>
      <protection hidden="1"/>
    </xf>
    <xf numFmtId="0" fontId="85" fillId="18" borderId="8"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3" fontId="85" fillId="21" borderId="29" xfId="5" applyNumberFormat="1" applyFont="1" applyFill="1" applyBorder="1" applyAlignment="1" applyProtection="1">
      <protection hidden="1"/>
    </xf>
    <xf numFmtId="1" fontId="85" fillId="21" borderId="31" xfId="5" applyNumberFormat="1" applyFont="1" applyFill="1" applyBorder="1" applyAlignment="1" applyProtection="1">
      <alignment vertical="center"/>
      <protection hidden="1"/>
    </xf>
    <xf numFmtId="9" fontId="85" fillId="21" borderId="29" xfId="10" applyFont="1" applyFill="1" applyBorder="1" applyAlignment="1" applyProtection="1">
      <protection hidden="1"/>
    </xf>
    <xf numFmtId="9" fontId="86" fillId="21" borderId="10" xfId="10" applyFont="1" applyFill="1" applyBorder="1" applyAlignment="1" applyProtection="1">
      <alignment vertical="center"/>
      <protection hidden="1"/>
    </xf>
    <xf numFmtId="3" fontId="86" fillId="21" borderId="0" xfId="5" applyNumberFormat="1" applyFont="1" applyFill="1" applyBorder="1" applyAlignment="1" applyProtection="1">
      <alignment horizontal="right" vertical="center"/>
      <protection hidden="1"/>
    </xf>
    <xf numFmtId="9" fontId="86" fillId="21" borderId="8" xfId="10" applyFont="1" applyFill="1" applyBorder="1" applyAlignment="1" applyProtection="1">
      <alignment vertical="center"/>
      <protection hidden="1"/>
    </xf>
    <xf numFmtId="3" fontId="86" fillId="21" borderId="5" xfId="5" applyNumberFormat="1" applyFont="1" applyFill="1" applyBorder="1" applyAlignment="1" applyProtection="1">
      <alignment horizontal="right" vertical="center"/>
      <protection hidden="1"/>
    </xf>
    <xf numFmtId="1" fontId="85" fillId="21" borderId="10" xfId="10" applyNumberFormat="1" applyFont="1" applyFill="1" applyBorder="1" applyAlignment="1" applyProtection="1">
      <alignment vertical="center"/>
      <protection hidden="1"/>
    </xf>
    <xf numFmtId="1" fontId="85" fillId="21" borderId="9" xfId="10" applyNumberFormat="1" applyFont="1" applyFill="1" applyBorder="1" applyAlignment="1" applyProtection="1">
      <alignment vertical="center"/>
      <protection hidden="1"/>
    </xf>
    <xf numFmtId="9" fontId="85" fillId="21" borderId="8" xfId="10" applyFont="1" applyFill="1" applyBorder="1" applyAlignment="1" applyProtection="1">
      <alignment vertical="center"/>
      <protection hidden="1"/>
    </xf>
    <xf numFmtId="9" fontId="85" fillId="21" borderId="7" xfId="10" applyFont="1" applyFill="1" applyBorder="1" applyAlignment="1" applyProtection="1">
      <alignment vertical="center"/>
      <protection hidden="1"/>
    </xf>
    <xf numFmtId="9" fontId="85" fillId="21" borderId="8" xfId="10" applyFont="1" applyFill="1" applyBorder="1" applyAlignment="1" applyProtection="1">
      <protection hidden="1"/>
    </xf>
    <xf numFmtId="0" fontId="85" fillId="21" borderId="31" xfId="5" applyFont="1" applyFill="1" applyBorder="1" applyAlignment="1" applyProtection="1">
      <alignment vertical="center"/>
      <protection hidden="1"/>
    </xf>
    <xf numFmtId="168" fontId="86" fillId="21" borderId="7" xfId="5" applyNumberFormat="1" applyFont="1" applyFill="1" applyBorder="1" applyAlignment="1" applyProtection="1">
      <alignment vertical="center"/>
      <protection hidden="1"/>
    </xf>
    <xf numFmtId="3" fontId="85" fillId="21" borderId="30" xfId="5" applyNumberFormat="1" applyFont="1" applyFill="1" applyBorder="1" applyAlignment="1" applyProtection="1">
      <alignment horizontal="right" vertical="center"/>
      <protection hidden="1"/>
    </xf>
    <xf numFmtId="3" fontId="85" fillId="21" borderId="7" xfId="5" applyNumberFormat="1" applyFont="1" applyFill="1" applyBorder="1" applyAlignment="1" applyProtection="1">
      <alignment horizontal="right" vertical="center"/>
      <protection hidden="1"/>
    </xf>
    <xf numFmtId="0" fontId="85" fillId="21" borderId="8"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86" fillId="21" borderId="29" xfId="5" applyFont="1" applyFill="1" applyBorder="1" applyAlignment="1" applyProtection="1">
      <protection hidden="1"/>
    </xf>
    <xf numFmtId="0" fontId="85" fillId="21" borderId="31" xfId="5" applyFont="1" applyFill="1" applyBorder="1" applyAlignment="1" applyProtection="1">
      <protection hidden="1"/>
    </xf>
    <xf numFmtId="167" fontId="85" fillId="21" borderId="10" xfId="40" applyNumberFormat="1" applyFont="1" applyFill="1" applyBorder="1" applyAlignment="1" applyProtection="1">
      <alignment horizontal="right"/>
      <protection hidden="1"/>
    </xf>
    <xf numFmtId="167" fontId="85" fillId="21" borderId="0" xfId="40" applyNumberFormat="1" applyFont="1" applyFill="1" applyBorder="1" applyAlignment="1" applyProtection="1">
      <alignment horizontal="right"/>
      <protection hidden="1"/>
    </xf>
    <xf numFmtId="167" fontId="85" fillId="21" borderId="9" xfId="40" applyNumberFormat="1" applyFont="1" applyFill="1" applyBorder="1" applyAlignment="1" applyProtection="1">
      <alignment horizontal="right"/>
      <protection hidden="1"/>
    </xf>
    <xf numFmtId="167" fontId="85" fillId="21" borderId="8" xfId="40" applyNumberFormat="1" applyFont="1" applyFill="1" applyBorder="1" applyAlignment="1" applyProtection="1">
      <alignment horizontal="right"/>
      <protection hidden="1"/>
    </xf>
    <xf numFmtId="167" fontId="85" fillId="21" borderId="5" xfId="40" applyNumberFormat="1" applyFont="1" applyFill="1" applyBorder="1" applyAlignment="1" applyProtection="1">
      <alignment horizontal="right"/>
      <protection hidden="1"/>
    </xf>
    <xf numFmtId="167" fontId="85" fillId="21" borderId="7" xfId="40" applyNumberFormat="1" applyFont="1" applyFill="1" applyBorder="1" applyAlignment="1" applyProtection="1">
      <alignment horizontal="right"/>
      <protection hidden="1"/>
    </xf>
    <xf numFmtId="2" fontId="77" fillId="21" borderId="0" xfId="5" applyNumberFormat="1" applyFont="1" applyFill="1" applyAlignment="1" applyProtection="1">
      <protection hidden="1"/>
    </xf>
    <xf numFmtId="0" fontId="85" fillId="21" borderId="10" xfId="40" applyFont="1" applyFill="1" applyBorder="1" applyAlignment="1" applyProtection="1">
      <protection hidden="1"/>
    </xf>
    <xf numFmtId="1" fontId="85" fillId="21" borderId="29" xfId="40" applyNumberFormat="1" applyFont="1" applyFill="1" applyBorder="1" applyAlignment="1" applyProtection="1">
      <alignment horizontal="right"/>
      <protection hidden="1"/>
    </xf>
    <xf numFmtId="1" fontId="85" fillId="21" borderId="30" xfId="40" applyNumberFormat="1" applyFont="1" applyFill="1" applyBorder="1" applyAlignment="1" applyProtection="1">
      <alignment horizontal="right"/>
      <protection hidden="1"/>
    </xf>
    <xf numFmtId="1" fontId="85" fillId="21" borderId="31" xfId="40" applyNumberFormat="1" applyFont="1" applyFill="1" applyBorder="1" applyAlignment="1" applyProtection="1">
      <alignment horizontal="right"/>
      <protection hidden="1"/>
    </xf>
    <xf numFmtId="1" fontId="85" fillId="21" borderId="10" xfId="40" applyNumberFormat="1" applyFont="1" applyFill="1" applyBorder="1" applyAlignment="1" applyProtection="1">
      <alignment horizontal="right"/>
      <protection hidden="1"/>
    </xf>
    <xf numFmtId="1" fontId="85" fillId="21" borderId="0" xfId="40" applyNumberFormat="1" applyFont="1" applyFill="1" applyBorder="1" applyAlignment="1" applyProtection="1">
      <alignment horizontal="right"/>
      <protection hidden="1"/>
    </xf>
    <xf numFmtId="1" fontId="85" fillId="21" borderId="9" xfId="40" applyNumberFormat="1" applyFont="1" applyFill="1" applyBorder="1" applyAlignment="1" applyProtection="1">
      <alignment horizontal="right"/>
      <protection hidden="1"/>
    </xf>
    <xf numFmtId="0" fontId="86" fillId="21" borderId="0" xfId="40" applyFont="1" applyFill="1" applyBorder="1" applyAlignment="1" applyProtection="1">
      <alignment horizontal="right"/>
      <protection hidden="1"/>
    </xf>
    <xf numFmtId="0" fontId="86" fillId="21" borderId="0" xfId="40" applyFont="1" applyFill="1" applyBorder="1" applyAlignment="1" applyProtection="1">
      <alignment horizontal="left"/>
      <protection hidden="1"/>
    </xf>
    <xf numFmtId="0" fontId="85" fillId="21" borderId="0" xfId="40" applyFont="1" applyFill="1" applyBorder="1" applyAlignment="1" applyProtection="1">
      <alignment horizontal="left"/>
      <protection hidden="1"/>
    </xf>
    <xf numFmtId="0" fontId="85" fillId="21" borderId="8" xfId="5" applyFont="1" applyFill="1" applyBorder="1" applyAlignment="1" applyProtection="1">
      <alignment wrapText="1"/>
      <protection hidden="1"/>
    </xf>
    <xf numFmtId="0" fontId="85" fillId="18" borderId="29" xfId="5" applyFont="1" applyFill="1" applyBorder="1" applyAlignment="1" applyProtection="1">
      <alignment horizontal="right" wrapText="1"/>
      <protection hidden="1"/>
    </xf>
    <xf numFmtId="0" fontId="85" fillId="18" borderId="31" xfId="5" applyFont="1" applyFill="1" applyBorder="1" applyAlignment="1" applyProtection="1">
      <alignment horizontal="right" wrapText="1"/>
      <protection hidden="1"/>
    </xf>
    <xf numFmtId="3" fontId="85" fillId="18" borderId="29" xfId="5" applyNumberFormat="1" applyFont="1" applyFill="1" applyBorder="1" applyAlignment="1" applyProtection="1">
      <protection hidden="1"/>
    </xf>
    <xf numFmtId="0" fontId="85" fillId="18" borderId="30" xfId="5" applyFont="1" applyFill="1" applyBorder="1" applyAlignment="1" applyProtection="1">
      <alignment vertical="center"/>
      <protection hidden="1"/>
    </xf>
    <xf numFmtId="0" fontId="85" fillId="18" borderId="31" xfId="5" applyFont="1" applyFill="1" applyBorder="1" applyAlignment="1" applyProtection="1">
      <alignment vertical="center"/>
      <protection hidden="1"/>
    </xf>
    <xf numFmtId="167" fontId="85" fillId="21" borderId="30" xfId="5" applyNumberFormat="1" applyFont="1" applyFill="1" applyBorder="1" applyAlignment="1" applyProtection="1">
      <alignment vertical="center"/>
      <protection hidden="1"/>
    </xf>
    <xf numFmtId="0" fontId="86" fillId="21" borderId="30" xfId="5" applyFont="1" applyFill="1" applyBorder="1" applyAlignment="1" applyProtection="1">
      <alignment vertical="center"/>
      <protection hidden="1"/>
    </xf>
    <xf numFmtId="0" fontId="86" fillId="21" borderId="31" xfId="5" applyFont="1" applyFill="1" applyBorder="1" applyAlignment="1" applyProtection="1">
      <alignment vertical="center"/>
      <protection hidden="1"/>
    </xf>
    <xf numFmtId="167" fontId="85" fillId="21" borderId="7" xfId="5" applyNumberFormat="1" applyFont="1" applyFill="1" applyBorder="1" applyAlignment="1" applyProtection="1">
      <alignment vertical="center"/>
      <protection hidden="1"/>
    </xf>
    <xf numFmtId="0" fontId="85" fillId="18" borderId="17" xfId="5" quotePrefix="1" applyNumberFormat="1" applyFont="1" applyFill="1" applyBorder="1" applyAlignment="1" applyProtection="1">
      <alignment horizontal="right" wrapText="1"/>
      <protection hidden="1"/>
    </xf>
    <xf numFmtId="0" fontId="85" fillId="21" borderId="10" xfId="40" applyFont="1" applyFill="1" applyBorder="1" applyAlignment="1" applyProtection="1">
      <alignment horizontal="left" indent="1"/>
      <protection hidden="1"/>
    </xf>
    <xf numFmtId="0" fontId="85" fillId="21" borderId="14" xfId="40" quotePrefix="1" applyFont="1" applyFill="1" applyBorder="1" applyAlignment="1" applyProtection="1">
      <alignment horizontal="left" indent="1"/>
      <protection hidden="1"/>
    </xf>
    <xf numFmtId="0" fontId="86" fillId="21" borderId="0" xfId="0" applyFont="1" applyFill="1" applyBorder="1" applyAlignment="1" applyProtection="1">
      <alignment horizontal="left"/>
      <protection hidden="1"/>
    </xf>
    <xf numFmtId="0" fontId="85" fillId="21" borderId="0" xfId="0" applyFont="1" applyFill="1" applyBorder="1" applyAlignment="1" applyProtection="1">
      <alignment horizontal="left"/>
      <protection hidden="1"/>
    </xf>
    <xf numFmtId="49" fontId="85" fillId="21" borderId="0" xfId="5" applyNumberFormat="1" applyFont="1" applyFill="1" applyBorder="1" applyAlignment="1" applyProtection="1">
      <alignment horizontal="right" vertical="top"/>
      <protection hidden="1"/>
    </xf>
    <xf numFmtId="1" fontId="86" fillId="21" borderId="0" xfId="40" applyNumberFormat="1" applyFont="1" applyFill="1" applyBorder="1" applyAlignment="1" applyProtection="1">
      <alignment horizontal="right"/>
      <protection hidden="1"/>
    </xf>
    <xf numFmtId="0" fontId="85" fillId="21" borderId="8" xfId="40" applyFont="1" applyFill="1" applyBorder="1" applyAlignment="1" applyProtection="1">
      <alignment horizontal="left"/>
      <protection hidden="1"/>
    </xf>
    <xf numFmtId="1" fontId="85" fillId="21" borderId="8" xfId="40" applyNumberFormat="1" applyFont="1" applyFill="1" applyBorder="1" applyAlignment="1" applyProtection="1">
      <alignment horizontal="right"/>
      <protection hidden="1"/>
    </xf>
    <xf numFmtId="1" fontId="85" fillId="21" borderId="5" xfId="40" applyNumberFormat="1" applyFont="1" applyFill="1" applyBorder="1" applyAlignment="1" applyProtection="1">
      <alignment horizontal="right"/>
      <protection hidden="1"/>
    </xf>
    <xf numFmtId="1" fontId="85" fillId="21" borderId="7" xfId="40" applyNumberFormat="1" applyFont="1" applyFill="1" applyBorder="1" applyAlignment="1" applyProtection="1">
      <alignment horizontal="right"/>
      <protection hidden="1"/>
    </xf>
    <xf numFmtId="0" fontId="12" fillId="21" borderId="0" xfId="0" applyFont="1" applyFill="1"/>
    <xf numFmtId="1" fontId="85" fillId="18" borderId="0" xfId="10" applyNumberFormat="1" applyFont="1" applyFill="1" applyBorder="1" applyAlignment="1" applyProtection="1">
      <alignment vertical="center"/>
      <protection hidden="1"/>
    </xf>
    <xf numFmtId="9" fontId="85" fillId="18" borderId="30" xfId="10" applyFont="1" applyFill="1" applyBorder="1" applyAlignment="1" applyProtection="1">
      <protection hidden="1"/>
    </xf>
    <xf numFmtId="3" fontId="85" fillId="21" borderId="31" xfId="5" applyNumberFormat="1" applyFont="1" applyFill="1" applyBorder="1" applyAlignment="1" applyProtection="1">
      <alignment vertical="center"/>
      <protection hidden="1"/>
    </xf>
    <xf numFmtId="9" fontId="85" fillId="21" borderId="31" xfId="10" applyFont="1" applyFill="1" applyBorder="1" applyAlignment="1" applyProtection="1">
      <protection hidden="1"/>
    </xf>
    <xf numFmtId="9" fontId="85" fillId="21" borderId="0" xfId="10" applyFont="1" applyFill="1" applyBorder="1" applyAlignment="1" applyProtection="1">
      <alignment horizontal="right"/>
      <protection hidden="1"/>
    </xf>
    <xf numFmtId="9" fontId="86" fillId="21" borderId="0" xfId="10" applyFont="1" applyFill="1" applyBorder="1" applyAlignment="1" applyProtection="1">
      <alignment horizontal="right"/>
      <protection hidden="1"/>
    </xf>
    <xf numFmtId="167" fontId="85" fillId="18" borderId="30" xfId="5" applyNumberFormat="1" applyFont="1" applyFill="1" applyBorder="1" applyAlignment="1" applyProtection="1">
      <alignment vertical="center"/>
      <protection hidden="1"/>
    </xf>
    <xf numFmtId="0" fontId="14" fillId="40" borderId="0" xfId="5" applyFont="1" applyFill="1" applyProtection="1">
      <protection hidden="1"/>
    </xf>
    <xf numFmtId="167" fontId="85" fillId="21" borderId="29" xfId="40" applyNumberFormat="1" applyFont="1" applyFill="1" applyBorder="1" applyAlignment="1" applyProtection="1">
      <alignment horizontal="right"/>
      <protection hidden="1"/>
    </xf>
    <xf numFmtId="167" fontId="85" fillId="21" borderId="30" xfId="40" applyNumberFormat="1" applyFont="1" applyFill="1" applyBorder="1" applyAlignment="1" applyProtection="1">
      <alignment horizontal="right"/>
      <protection hidden="1"/>
    </xf>
    <xf numFmtId="167" fontId="85" fillId="21" borderId="31" xfId="40" applyNumberFormat="1" applyFont="1" applyFill="1" applyBorder="1" applyAlignment="1" applyProtection="1">
      <alignment horizontal="right"/>
      <protection hidden="1"/>
    </xf>
    <xf numFmtId="0" fontId="101" fillId="18" borderId="10" xfId="5" applyFont="1" applyFill="1" applyBorder="1" applyAlignment="1" applyProtection="1">
      <alignment vertical="center"/>
      <protection hidden="1"/>
    </xf>
    <xf numFmtId="0" fontId="101" fillId="21" borderId="10" xfId="5" applyFont="1" applyFill="1" applyBorder="1" applyAlignment="1" applyProtection="1">
      <alignment horizontal="right"/>
      <protection hidden="1"/>
    </xf>
    <xf numFmtId="0" fontId="101" fillId="21" borderId="0" xfId="5" applyFont="1" applyFill="1" applyBorder="1" applyAlignment="1" applyProtection="1">
      <alignment horizontal="right"/>
      <protection hidden="1"/>
    </xf>
    <xf numFmtId="0" fontId="101" fillId="21" borderId="0" xfId="5" applyFont="1" applyFill="1" applyBorder="1" applyAlignment="1" applyProtection="1">
      <protection hidden="1"/>
    </xf>
    <xf numFmtId="1" fontId="101" fillId="21" borderId="0" xfId="5" applyNumberFormat="1" applyFont="1" applyFill="1" applyBorder="1" applyAlignment="1" applyProtection="1">
      <protection hidden="1"/>
    </xf>
    <xf numFmtId="0" fontId="101" fillId="21" borderId="0" xfId="5" applyFont="1" applyFill="1" applyBorder="1" applyAlignment="1" applyProtection="1">
      <alignment vertical="center"/>
      <protection hidden="1"/>
    </xf>
    <xf numFmtId="9" fontId="101" fillId="21" borderId="10" xfId="10" applyFont="1" applyFill="1" applyBorder="1" applyProtection="1">
      <protection hidden="1"/>
    </xf>
    <xf numFmtId="9" fontId="101" fillId="21" borderId="9" xfId="10" applyFont="1" applyFill="1" applyBorder="1" applyProtection="1">
      <protection hidden="1"/>
    </xf>
    <xf numFmtId="9" fontId="101" fillId="21" borderId="9" xfId="10" applyFont="1" applyFill="1" applyBorder="1" applyAlignment="1" applyProtection="1">
      <alignment vertical="center"/>
      <protection hidden="1"/>
    </xf>
    <xf numFmtId="3" fontId="101" fillId="21" borderId="10" xfId="5" applyNumberFormat="1" applyFont="1" applyFill="1" applyBorder="1" applyAlignment="1" applyProtection="1">
      <alignment horizontal="right" vertical="center"/>
      <protection hidden="1"/>
    </xf>
    <xf numFmtId="3" fontId="101" fillId="21" borderId="0" xfId="5" applyNumberFormat="1" applyFont="1" applyFill="1" applyBorder="1" applyAlignment="1" applyProtection="1">
      <alignment horizontal="right" vertical="center"/>
      <protection hidden="1"/>
    </xf>
    <xf numFmtId="0" fontId="100" fillId="18" borderId="0" xfId="5" applyFont="1" applyFill="1" applyAlignment="1" applyProtection="1">
      <protection hidden="1"/>
    </xf>
    <xf numFmtId="2" fontId="100" fillId="18" borderId="0" xfId="5" applyNumberFormat="1" applyFont="1" applyFill="1" applyAlignment="1" applyProtection="1">
      <protection hidden="1"/>
    </xf>
    <xf numFmtId="0" fontId="101" fillId="18" borderId="0" xfId="5" applyFont="1" applyFill="1" applyBorder="1" applyAlignment="1" applyProtection="1">
      <alignment horizontal="right"/>
      <protection hidden="1"/>
    </xf>
    <xf numFmtId="0" fontId="101" fillId="18" borderId="0" xfId="5" applyFont="1" applyFill="1" applyBorder="1" applyAlignment="1" applyProtection="1">
      <protection hidden="1"/>
    </xf>
    <xf numFmtId="1" fontId="101" fillId="18" borderId="0" xfId="5" applyNumberFormat="1" applyFont="1" applyFill="1" applyBorder="1" applyAlignment="1" applyProtection="1">
      <protection hidden="1"/>
    </xf>
    <xf numFmtId="0" fontId="101" fillId="18" borderId="0" xfId="5" applyFont="1" applyFill="1" applyBorder="1" applyAlignment="1" applyProtection="1">
      <alignment vertical="center"/>
      <protection hidden="1"/>
    </xf>
    <xf numFmtId="9" fontId="101" fillId="18" borderId="10" xfId="10" applyFont="1" applyFill="1" applyBorder="1" applyAlignment="1" applyProtection="1">
      <alignment vertical="center"/>
      <protection hidden="1"/>
    </xf>
    <xf numFmtId="9" fontId="101" fillId="18" borderId="9" xfId="10" applyFont="1" applyFill="1" applyBorder="1" applyAlignment="1" applyProtection="1">
      <alignment vertical="center"/>
      <protection hidden="1"/>
    </xf>
    <xf numFmtId="3" fontId="101" fillId="18" borderId="0" xfId="5" applyNumberFormat="1" applyFont="1" applyFill="1" applyBorder="1" applyAlignment="1" applyProtection="1">
      <alignment horizontal="right" vertical="center"/>
      <protection hidden="1"/>
    </xf>
    <xf numFmtId="9" fontId="101" fillId="18" borderId="10" xfId="10" applyFont="1" applyFill="1" applyBorder="1" applyAlignment="1" applyProtection="1">
      <protection hidden="1"/>
    </xf>
    <xf numFmtId="0" fontId="101" fillId="18" borderId="9" xfId="5" applyFont="1" applyFill="1" applyBorder="1" applyAlignment="1" applyProtection="1">
      <alignment vertical="center"/>
      <protection hidden="1"/>
    </xf>
    <xf numFmtId="9" fontId="101" fillId="21" borderId="0" xfId="10" applyFont="1" applyFill="1" applyBorder="1" applyProtection="1">
      <protection hidden="1"/>
    </xf>
    <xf numFmtId="0" fontId="101" fillId="18" borderId="14" xfId="5" applyFont="1" applyFill="1" applyBorder="1" applyAlignment="1" applyProtection="1">
      <alignment vertical="center"/>
      <protection hidden="1"/>
    </xf>
    <xf numFmtId="0" fontId="101" fillId="21" borderId="0" xfId="5" applyFont="1" applyFill="1" applyBorder="1" applyAlignment="1" applyProtection="1">
      <alignment horizontal="right" vertical="center"/>
      <protection hidden="1"/>
    </xf>
    <xf numFmtId="1" fontId="101" fillId="21" borderId="0" xfId="5" applyNumberFormat="1" applyFont="1" applyFill="1" applyBorder="1" applyAlignment="1" applyProtection="1">
      <alignment vertical="center"/>
      <protection hidden="1"/>
    </xf>
    <xf numFmtId="9" fontId="101" fillId="21" borderId="14" xfId="10" applyFont="1" applyFill="1" applyBorder="1" applyAlignment="1" applyProtection="1">
      <protection hidden="1"/>
    </xf>
    <xf numFmtId="2" fontId="100" fillId="18" borderId="0" xfId="10" applyNumberFormat="1" applyFont="1" applyFill="1" applyBorder="1" applyAlignment="1" applyProtection="1">
      <protection hidden="1"/>
    </xf>
    <xf numFmtId="9" fontId="101" fillId="21" borderId="14" xfId="10" applyFont="1" applyFill="1" applyBorder="1" applyAlignment="1" applyProtection="1">
      <alignment vertical="center"/>
    </xf>
    <xf numFmtId="0" fontId="100" fillId="18" borderId="0" xfId="5" applyFont="1" applyFill="1" applyBorder="1" applyAlignment="1" applyProtection="1">
      <protection hidden="1"/>
    </xf>
    <xf numFmtId="1" fontId="101" fillId="21" borderId="10" xfId="5" applyNumberFormat="1" applyFont="1" applyFill="1" applyBorder="1" applyAlignment="1" applyProtection="1">
      <alignment horizontal="right" vertical="center"/>
      <protection hidden="1"/>
    </xf>
    <xf numFmtId="1" fontId="101" fillId="21" borderId="0" xfId="5" applyNumberFormat="1" applyFont="1" applyFill="1" applyBorder="1" applyAlignment="1" applyProtection="1">
      <alignment horizontal="right" vertical="center"/>
      <protection hidden="1"/>
    </xf>
    <xf numFmtId="0" fontId="101" fillId="18" borderId="0" xfId="5" applyFont="1" applyFill="1" applyBorder="1" applyAlignment="1" applyProtection="1">
      <alignment horizontal="right" vertical="center"/>
      <protection hidden="1"/>
    </xf>
    <xf numFmtId="1" fontId="101" fillId="18" borderId="0" xfId="5" applyNumberFormat="1" applyFont="1" applyFill="1" applyBorder="1" applyAlignment="1" applyProtection="1">
      <alignment vertical="center"/>
      <protection hidden="1"/>
    </xf>
    <xf numFmtId="2" fontId="102" fillId="18" borderId="0" xfId="5" applyNumberFormat="1" applyFont="1" applyFill="1" applyAlignment="1" applyProtection="1">
      <protection hidden="1"/>
    </xf>
    <xf numFmtId="0" fontId="101" fillId="21" borderId="10" xfId="5" applyFont="1" applyFill="1" applyBorder="1" applyAlignment="1" applyProtection="1">
      <alignment vertical="center"/>
      <protection hidden="1"/>
    </xf>
    <xf numFmtId="9" fontId="101" fillId="21" borderId="10" xfId="10" applyFont="1" applyFill="1" applyBorder="1" applyAlignment="1" applyProtection="1">
      <alignment vertical="center"/>
      <protection hidden="1"/>
    </xf>
    <xf numFmtId="9" fontId="101" fillId="21" borderId="10" xfId="10" applyFont="1" applyFill="1" applyBorder="1" applyAlignment="1" applyProtection="1">
      <protection hidden="1"/>
    </xf>
    <xf numFmtId="0" fontId="85" fillId="21" borderId="3" xfId="6" applyFont="1" applyFill="1" applyBorder="1" applyAlignment="1" applyProtection="1">
      <alignment horizontal="right" wrapText="1"/>
      <protection hidden="1"/>
    </xf>
    <xf numFmtId="0" fontId="85" fillId="21" borderId="11" xfId="7" applyFont="1" applyFill="1" applyBorder="1" applyAlignment="1" applyProtection="1">
      <alignment horizontal="right" wrapText="1"/>
      <protection hidden="1"/>
    </xf>
    <xf numFmtId="0" fontId="85" fillId="21" borderId="3" xfId="7" applyFont="1" applyFill="1" applyBorder="1" applyAlignment="1" applyProtection="1">
      <alignment horizontal="right" wrapText="1"/>
      <protection hidden="1"/>
    </xf>
    <xf numFmtId="0" fontId="85" fillId="21" borderId="16" xfId="7" applyFont="1" applyFill="1" applyBorder="1" applyAlignment="1" applyProtection="1">
      <alignment horizontal="right" wrapText="1"/>
      <protection hidden="1"/>
    </xf>
    <xf numFmtId="168" fontId="85" fillId="21" borderId="0" xfId="6" applyNumberFormat="1" applyFont="1" applyFill="1" applyBorder="1" applyAlignment="1" applyProtection="1">
      <alignment horizontal="right" vertical="center"/>
      <protection hidden="1"/>
    </xf>
    <xf numFmtId="168" fontId="85" fillId="21" borderId="9" xfId="6" applyNumberFormat="1" applyFont="1" applyFill="1" applyBorder="1" applyAlignment="1" applyProtection="1">
      <alignment horizontal="right" vertical="center"/>
      <protection hidden="1"/>
    </xf>
    <xf numFmtId="168" fontId="85" fillId="21" borderId="12" xfId="6" applyNumberFormat="1" applyFont="1" applyFill="1" applyBorder="1" applyAlignment="1" applyProtection="1">
      <alignment horizontal="right" vertical="center"/>
      <protection hidden="1"/>
    </xf>
    <xf numFmtId="168" fontId="85" fillId="21" borderId="30" xfId="6" applyNumberFormat="1" applyFont="1" applyFill="1" applyBorder="1" applyAlignment="1" applyProtection="1">
      <alignment horizontal="right" vertical="center"/>
      <protection hidden="1"/>
    </xf>
    <xf numFmtId="168" fontId="85" fillId="21" borderId="6" xfId="6" applyNumberFormat="1" applyFont="1" applyFill="1" applyBorder="1" applyAlignment="1" applyProtection="1">
      <alignment horizontal="right" vertical="center"/>
      <protection hidden="1"/>
    </xf>
    <xf numFmtId="168" fontId="85" fillId="21" borderId="10" xfId="6" applyNumberFormat="1" applyFont="1" applyFill="1" applyBorder="1" applyAlignment="1" applyProtection="1">
      <alignment horizontal="right" vertical="center"/>
      <protection hidden="1"/>
    </xf>
    <xf numFmtId="168" fontId="86" fillId="21" borderId="3" xfId="6" applyNumberFormat="1" applyFont="1" applyFill="1" applyBorder="1" applyAlignment="1" applyProtection="1">
      <alignment horizontal="right" vertical="center"/>
      <protection hidden="1"/>
    </xf>
    <xf numFmtId="168" fontId="86" fillId="21" borderId="16" xfId="6" applyNumberFormat="1" applyFont="1" applyFill="1" applyBorder="1" applyAlignment="1" applyProtection="1">
      <alignment horizontal="right" vertical="center"/>
      <protection hidden="1"/>
    </xf>
    <xf numFmtId="168" fontId="86" fillId="21" borderId="11" xfId="6" applyNumberFormat="1" applyFont="1" applyFill="1" applyBorder="1" applyAlignment="1" applyProtection="1">
      <alignment horizontal="right" vertical="center"/>
      <protection hidden="1"/>
    </xf>
    <xf numFmtId="0" fontId="14" fillId="21" borderId="0" xfId="5" applyFont="1" applyFill="1" applyBorder="1" applyAlignment="1" applyProtection="1">
      <alignment horizontal="right" vertical="top" wrapText="1"/>
      <protection hidden="1"/>
    </xf>
    <xf numFmtId="9" fontId="14" fillId="18" borderId="0" xfId="10" applyNumberFormat="1" applyFont="1" applyFill="1" applyBorder="1" applyAlignment="1" applyProtection="1">
      <protection hidden="1"/>
    </xf>
    <xf numFmtId="0" fontId="14" fillId="21" borderId="10" xfId="5" applyFont="1" applyFill="1" applyBorder="1" applyAlignment="1" applyProtection="1">
      <alignment horizontal="right" vertical="top" wrapText="1"/>
      <protection hidden="1"/>
    </xf>
    <xf numFmtId="0" fontId="85" fillId="21" borderId="0" xfId="5" applyFont="1" applyFill="1" applyBorder="1" applyAlignment="1" applyProtection="1">
      <alignment wrapText="1"/>
      <protection hidden="1"/>
    </xf>
    <xf numFmtId="0" fontId="85" fillId="21" borderId="9" xfId="5" applyFont="1" applyFill="1" applyBorder="1" applyAlignment="1" applyProtection="1">
      <alignment horizontal="right" wrapText="1"/>
      <protection hidden="1"/>
    </xf>
    <xf numFmtId="0" fontId="85" fillId="21" borderId="35" xfId="40" applyFont="1" applyFill="1" applyBorder="1" applyAlignment="1" applyProtection="1">
      <alignment horizontal="left"/>
      <protection hidden="1"/>
    </xf>
    <xf numFmtId="1" fontId="85" fillId="21" borderId="35" xfId="40" applyNumberFormat="1" applyFont="1" applyFill="1" applyBorder="1" applyAlignment="1" applyProtection="1">
      <alignment horizontal="right"/>
      <protection hidden="1"/>
    </xf>
    <xf numFmtId="0" fontId="85" fillId="21" borderId="9" xfId="5" applyFont="1" applyFill="1" applyBorder="1" applyAlignment="1" applyProtection="1">
      <alignment horizontal="right"/>
      <protection hidden="1"/>
    </xf>
    <xf numFmtId="0" fontId="12" fillId="21" borderId="0" xfId="0" applyFont="1" applyFill="1" applyBorder="1"/>
    <xf numFmtId="0" fontId="85" fillId="21" borderId="0" xfId="40" applyFont="1" applyFill="1" applyBorder="1" applyAlignment="1" applyProtection="1">
      <alignment horizontal="left" indent="1"/>
      <protection hidden="1"/>
    </xf>
    <xf numFmtId="0" fontId="34" fillId="21" borderId="0" xfId="0" applyFont="1" applyFill="1" applyBorder="1"/>
    <xf numFmtId="0" fontId="85" fillId="18" borderId="32" xfId="5" applyFont="1" applyFill="1" applyBorder="1" applyAlignment="1" applyProtection="1">
      <alignment vertical="center"/>
      <protection hidden="1"/>
    </xf>
    <xf numFmtId="167" fontId="85" fillId="21" borderId="31" xfId="5" applyNumberFormat="1" applyFont="1" applyFill="1" applyBorder="1" applyAlignment="1" applyProtection="1">
      <alignment vertical="center"/>
      <protection hidden="1"/>
    </xf>
    <xf numFmtId="167" fontId="85" fillId="18" borderId="31" xfId="5" applyNumberFormat="1" applyFont="1" applyFill="1" applyBorder="1" applyAlignment="1" applyProtection="1">
      <alignment vertical="center"/>
      <protection hidden="1"/>
    </xf>
    <xf numFmtId="49" fontId="85" fillId="39" borderId="29" xfId="5" applyNumberFormat="1" applyFont="1" applyFill="1" applyBorder="1" applyAlignment="1" applyProtection="1">
      <alignment horizontal="right" vertical="top"/>
      <protection hidden="1"/>
    </xf>
    <xf numFmtId="0" fontId="85" fillId="21" borderId="13" xfId="40" applyFont="1" applyFill="1" applyBorder="1" applyAlignment="1" applyProtection="1">
      <alignment horizontal="left"/>
      <protection hidden="1"/>
    </xf>
    <xf numFmtId="1" fontId="85" fillId="18" borderId="29" xfId="10" applyNumberFormat="1" applyFont="1" applyFill="1" applyBorder="1" applyAlignment="1" applyProtection="1">
      <alignment vertical="center"/>
      <protection locked="0"/>
    </xf>
    <xf numFmtId="1" fontId="85" fillId="18" borderId="30" xfId="10" applyNumberFormat="1" applyFont="1" applyFill="1" applyBorder="1" applyAlignment="1" applyProtection="1">
      <alignment vertical="center"/>
      <protection locked="0"/>
    </xf>
    <xf numFmtId="0" fontId="85" fillId="21" borderId="32" xfId="40" applyFont="1" applyFill="1" applyBorder="1" applyAlignment="1" applyProtection="1">
      <alignment horizontal="left" indent="1"/>
      <protection hidden="1"/>
    </xf>
    <xf numFmtId="0" fontId="85" fillId="21" borderId="14" xfId="40" applyFont="1" applyFill="1" applyBorder="1" applyAlignment="1" applyProtection="1">
      <alignment horizontal="left" indent="1"/>
      <protection hidden="1"/>
    </xf>
    <xf numFmtId="0" fontId="85" fillId="21" borderId="13" xfId="40" quotePrefix="1" applyFont="1" applyFill="1" applyBorder="1" applyAlignment="1" applyProtection="1">
      <alignment horizontal="left" indent="1"/>
      <protection hidden="1"/>
    </xf>
    <xf numFmtId="168" fontId="85" fillId="21" borderId="9" xfId="5" applyNumberFormat="1" applyFont="1" applyFill="1" applyBorder="1" applyAlignment="1" applyProtection="1">
      <alignment vertical="center"/>
      <protection hidden="1"/>
    </xf>
    <xf numFmtId="0" fontId="85" fillId="21" borderId="10" xfId="5" applyFont="1" applyFill="1" applyBorder="1" applyAlignment="1" applyProtection="1">
      <alignment horizontal="right" wrapText="1"/>
      <protection hidden="1"/>
    </xf>
    <xf numFmtId="0" fontId="85" fillId="21" borderId="9" xfId="5" applyFont="1" applyFill="1" applyBorder="1" applyAlignment="1" applyProtection="1">
      <alignment horizontal="right" wrapText="1"/>
      <protection hidden="1"/>
    </xf>
    <xf numFmtId="0" fontId="86" fillId="21" borderId="9" xfId="5" applyFont="1" applyFill="1" applyBorder="1" applyAlignment="1" applyProtection="1">
      <alignment vertical="center"/>
      <protection hidden="1"/>
    </xf>
    <xf numFmtId="0" fontId="85" fillId="21" borderId="35" xfId="5" applyFont="1" applyFill="1" applyBorder="1" applyAlignment="1" applyProtection="1">
      <alignment horizontal="right" wrapText="1"/>
      <protection hidden="1"/>
    </xf>
    <xf numFmtId="0" fontId="86" fillId="21" borderId="29" xfId="0" applyFont="1" applyFill="1" applyBorder="1" applyAlignment="1" applyProtection="1">
      <alignment vertical="center"/>
      <protection hidden="1"/>
    </xf>
    <xf numFmtId="1" fontId="86" fillId="21" borderId="7" xfId="5" applyNumberFormat="1" applyFont="1" applyFill="1" applyBorder="1" applyAlignment="1" applyProtection="1">
      <alignment vertical="center"/>
      <protection hidden="1"/>
    </xf>
    <xf numFmtId="0" fontId="96" fillId="21" borderId="35" xfId="5" applyFont="1" applyFill="1" applyBorder="1" applyAlignment="1" applyProtection="1">
      <alignment horizontal="right" wrapText="1"/>
      <protection hidden="1"/>
    </xf>
    <xf numFmtId="3" fontId="20" fillId="21" borderId="0" xfId="192" applyNumberFormat="1" applyFont="1" applyFill="1" applyBorder="1" applyAlignment="1">
      <alignment horizontal="right" vertical="center"/>
    </xf>
    <xf numFmtId="3" fontId="22" fillId="21" borderId="0" xfId="192" applyNumberFormat="1" applyFont="1" applyFill="1" applyBorder="1" applyAlignment="1">
      <alignment horizontal="right" vertical="center"/>
    </xf>
    <xf numFmtId="2" fontId="20" fillId="21" borderId="5" xfId="192" applyNumberFormat="1" applyFont="1" applyFill="1" applyBorder="1" applyAlignment="1">
      <alignment horizontal="right" vertical="center"/>
    </xf>
    <xf numFmtId="3" fontId="22" fillId="21" borderId="5" xfId="192" applyNumberFormat="1" applyFont="1" applyFill="1" applyBorder="1" applyAlignment="1">
      <alignment horizontal="right" vertical="center"/>
    </xf>
    <xf numFmtId="0" fontId="20" fillId="21" borderId="15" xfId="192" applyFont="1" applyFill="1" applyBorder="1" applyAlignment="1">
      <alignment vertical="center"/>
    </xf>
    <xf numFmtId="0" fontId="20" fillId="21" borderId="14" xfId="192" applyFont="1" applyFill="1" applyBorder="1" applyAlignment="1">
      <alignment vertical="center"/>
    </xf>
    <xf numFmtId="0" fontId="20" fillId="21" borderId="14" xfId="192" applyFont="1" applyFill="1" applyBorder="1" applyAlignment="1">
      <alignment horizontal="left" vertical="center"/>
    </xf>
    <xf numFmtId="0" fontId="22" fillId="21" borderId="14" xfId="192" applyFont="1" applyFill="1" applyBorder="1" applyAlignment="1">
      <alignment vertical="center"/>
    </xf>
    <xf numFmtId="0" fontId="22" fillId="21" borderId="13" xfId="192" applyFont="1" applyFill="1" applyBorder="1" applyAlignment="1">
      <alignment vertical="center"/>
    </xf>
    <xf numFmtId="0" fontId="20" fillId="21" borderId="13" xfId="192" applyFont="1" applyFill="1" applyBorder="1" applyAlignment="1">
      <alignment horizontal="left" vertical="center"/>
    </xf>
    <xf numFmtId="3" fontId="20" fillId="21" borderId="10" xfId="192" applyNumberFormat="1" applyFont="1" applyFill="1" applyBorder="1" applyAlignment="1">
      <alignment horizontal="right" vertical="center"/>
    </xf>
    <xf numFmtId="3" fontId="20" fillId="21" borderId="9" xfId="192" applyNumberFormat="1" applyFont="1" applyFill="1" applyBorder="1" applyAlignment="1">
      <alignment horizontal="right" vertical="center"/>
    </xf>
    <xf numFmtId="3" fontId="22" fillId="21" borderId="10" xfId="192" applyNumberFormat="1" applyFont="1" applyFill="1" applyBorder="1" applyAlignment="1">
      <alignment horizontal="right" vertical="center"/>
    </xf>
    <xf numFmtId="3" fontId="22" fillId="21" borderId="9" xfId="192" applyNumberFormat="1" applyFont="1" applyFill="1" applyBorder="1" applyAlignment="1">
      <alignment horizontal="right" vertical="center"/>
    </xf>
    <xf numFmtId="3" fontId="22" fillId="21" borderId="8" xfId="192" applyNumberFormat="1" applyFont="1" applyFill="1" applyBorder="1" applyAlignment="1">
      <alignment horizontal="right" vertical="center"/>
    </xf>
    <xf numFmtId="3" fontId="22" fillId="21" borderId="7" xfId="192" applyNumberFormat="1" applyFont="1" applyFill="1" applyBorder="1" applyAlignment="1">
      <alignment horizontal="right" vertical="center"/>
    </xf>
    <xf numFmtId="0" fontId="20" fillId="21" borderId="17" xfId="192" applyFont="1" applyFill="1" applyBorder="1" applyAlignment="1"/>
    <xf numFmtId="0" fontId="85" fillId="21" borderId="46" xfId="5" applyFont="1" applyFill="1" applyBorder="1" applyAlignment="1" applyProtection="1">
      <alignment horizontal="right" wrapText="1"/>
      <protection hidden="1"/>
    </xf>
    <xf numFmtId="3" fontId="20" fillId="21" borderId="47" xfId="192" applyNumberFormat="1" applyFont="1" applyFill="1" applyBorder="1" applyAlignment="1">
      <alignment horizontal="right" vertical="center"/>
    </xf>
    <xf numFmtId="3" fontId="20" fillId="21" borderId="48" xfId="192" applyNumberFormat="1" applyFont="1" applyFill="1" applyBorder="1" applyAlignment="1">
      <alignment horizontal="right" vertical="center"/>
    </xf>
    <xf numFmtId="3" fontId="20" fillId="21" borderId="49" xfId="192" applyNumberFormat="1" applyFont="1" applyFill="1" applyBorder="1" applyAlignment="1">
      <alignment horizontal="right" vertical="center"/>
    </xf>
    <xf numFmtId="2" fontId="20" fillId="21" borderId="47" xfId="192" applyNumberFormat="1" applyFont="1" applyFill="1" applyBorder="1" applyAlignment="1">
      <alignment horizontal="right" vertical="center"/>
    </xf>
    <xf numFmtId="2" fontId="20" fillId="21" borderId="48" xfId="192" applyNumberFormat="1" applyFont="1" applyFill="1" applyBorder="1" applyAlignment="1">
      <alignment horizontal="right" vertical="center"/>
    </xf>
    <xf numFmtId="2" fontId="20" fillId="21" borderId="49" xfId="192" applyNumberFormat="1" applyFont="1" applyFill="1" applyBorder="1" applyAlignment="1">
      <alignment horizontal="right" vertical="center"/>
    </xf>
    <xf numFmtId="2" fontId="20" fillId="21" borderId="8" xfId="192" applyNumberFormat="1" applyFont="1" applyFill="1" applyBorder="1" applyAlignment="1">
      <alignment horizontal="right" vertical="center"/>
    </xf>
    <xf numFmtId="2" fontId="20" fillId="21" borderId="7" xfId="192" applyNumberFormat="1" applyFont="1" applyFill="1" applyBorder="1" applyAlignment="1">
      <alignment horizontal="right" vertical="center"/>
    </xf>
    <xf numFmtId="0" fontId="85" fillId="0" borderId="4" xfId="0" applyFont="1" applyFill="1" applyBorder="1" applyAlignment="1" applyProtection="1">
      <alignment horizontal="left"/>
      <protection hidden="1"/>
    </xf>
    <xf numFmtId="0" fontId="85" fillId="40" borderId="0" xfId="5" applyFont="1" applyFill="1" applyBorder="1" applyAlignment="1" applyProtection="1">
      <protection hidden="1"/>
    </xf>
    <xf numFmtId="1" fontId="85" fillId="40" borderId="0" xfId="5" applyNumberFormat="1" applyFont="1" applyFill="1" applyBorder="1" applyAlignment="1" applyProtection="1">
      <protection hidden="1"/>
    </xf>
    <xf numFmtId="0" fontId="85" fillId="40" borderId="0" xfId="5" applyFont="1" applyFill="1" applyBorder="1" applyAlignment="1" applyProtection="1">
      <alignment vertical="center"/>
      <protection hidden="1"/>
    </xf>
    <xf numFmtId="0" fontId="85" fillId="40" borderId="9" xfId="5" applyFont="1" applyFill="1" applyBorder="1" applyAlignment="1" applyProtection="1">
      <alignment vertical="center"/>
      <protection hidden="1"/>
    </xf>
    <xf numFmtId="0" fontId="86" fillId="40" borderId="0" xfId="5" applyFont="1" applyFill="1" applyBorder="1" applyAlignment="1" applyProtection="1">
      <alignment horizontal="right"/>
      <protection hidden="1"/>
    </xf>
    <xf numFmtId="0" fontId="86" fillId="40" borderId="0" xfId="5" applyFont="1" applyFill="1" applyBorder="1" applyAlignment="1" applyProtection="1">
      <protection hidden="1"/>
    </xf>
    <xf numFmtId="0" fontId="86" fillId="40" borderId="0" xfId="5" applyFont="1" applyFill="1" applyBorder="1" applyAlignment="1" applyProtection="1">
      <alignment vertical="center"/>
      <protection hidden="1"/>
    </xf>
    <xf numFmtId="0" fontId="86" fillId="40" borderId="9" xfId="5" applyFont="1" applyFill="1" applyBorder="1" applyAlignment="1" applyProtection="1">
      <alignment vertical="center"/>
      <protection hidden="1"/>
    </xf>
    <xf numFmtId="0" fontId="85" fillId="40" borderId="0" xfId="5" applyFont="1" applyFill="1" applyBorder="1" applyAlignment="1" applyProtection="1">
      <alignment horizontal="right"/>
      <protection hidden="1"/>
    </xf>
    <xf numFmtId="3" fontId="85" fillId="40" borderId="0" xfId="5" applyNumberFormat="1" applyFont="1" applyFill="1" applyBorder="1" applyAlignment="1" applyProtection="1">
      <protection hidden="1"/>
    </xf>
    <xf numFmtId="3" fontId="86" fillId="40" borderId="0" xfId="5" applyNumberFormat="1" applyFont="1" applyFill="1" applyBorder="1" applyAlignment="1" applyProtection="1">
      <protection hidden="1"/>
    </xf>
    <xf numFmtId="3" fontId="86" fillId="40" borderId="0" xfId="5" applyNumberFormat="1" applyFont="1" applyFill="1" applyBorder="1" applyAlignment="1" applyProtection="1">
      <alignment vertical="center"/>
      <protection hidden="1"/>
    </xf>
    <xf numFmtId="3" fontId="86" fillId="40" borderId="9" xfId="5" applyNumberFormat="1" applyFont="1" applyFill="1" applyBorder="1" applyAlignment="1" applyProtection="1">
      <alignment vertical="center"/>
      <protection hidden="1"/>
    </xf>
    <xf numFmtId="167" fontId="86" fillId="40" borderId="0" xfId="5" applyNumberFormat="1" applyFont="1" applyFill="1" applyBorder="1" applyAlignment="1" applyProtection="1">
      <protection hidden="1"/>
    </xf>
    <xf numFmtId="167" fontId="86" fillId="40" borderId="0" xfId="5" applyNumberFormat="1" applyFont="1" applyFill="1" applyBorder="1" applyAlignment="1" applyProtection="1">
      <alignment vertical="center"/>
      <protection hidden="1"/>
    </xf>
    <xf numFmtId="167" fontId="86" fillId="40" borderId="9" xfId="5" applyNumberFormat="1" applyFont="1" applyFill="1" applyBorder="1" applyAlignment="1" applyProtection="1">
      <alignment vertical="center"/>
      <protection hidden="1"/>
    </xf>
    <xf numFmtId="167" fontId="85" fillId="40" borderId="0" xfId="5" applyNumberFormat="1" applyFont="1" applyFill="1" applyBorder="1" applyAlignment="1" applyProtection="1">
      <protection hidden="1"/>
    </xf>
    <xf numFmtId="167" fontId="85" fillId="40" borderId="0" xfId="5" applyNumberFormat="1" applyFont="1" applyFill="1" applyBorder="1" applyAlignment="1" applyProtection="1">
      <alignment vertical="center"/>
      <protection hidden="1"/>
    </xf>
    <xf numFmtId="167" fontId="85" fillId="40" borderId="9" xfId="5" applyNumberFormat="1" applyFont="1" applyFill="1" applyBorder="1" applyAlignment="1" applyProtection="1">
      <alignment vertical="center"/>
      <protection hidden="1"/>
    </xf>
    <xf numFmtId="1" fontId="85" fillId="40" borderId="30" xfId="40" applyNumberFormat="1" applyFont="1" applyFill="1" applyBorder="1" applyAlignment="1" applyProtection="1">
      <alignment horizontal="right"/>
      <protection hidden="1"/>
    </xf>
    <xf numFmtId="1" fontId="85" fillId="40" borderId="31" xfId="40" applyNumberFormat="1" applyFont="1" applyFill="1" applyBorder="1" applyAlignment="1" applyProtection="1">
      <alignment horizontal="right"/>
      <protection hidden="1"/>
    </xf>
    <xf numFmtId="1" fontId="85" fillId="40" borderId="5" xfId="40" applyNumberFormat="1" applyFont="1" applyFill="1" applyBorder="1" applyAlignment="1" applyProtection="1">
      <alignment horizontal="right"/>
      <protection hidden="1"/>
    </xf>
    <xf numFmtId="1" fontId="85" fillId="40" borderId="0" xfId="5" applyNumberFormat="1" applyFont="1" applyFill="1" applyBorder="1" applyAlignment="1" applyProtection="1">
      <alignment horizontal="right" vertical="center"/>
      <protection hidden="1"/>
    </xf>
    <xf numFmtId="1" fontId="85" fillId="40" borderId="0" xfId="5" applyNumberFormat="1" applyFont="1" applyFill="1" applyBorder="1" applyAlignment="1" applyProtection="1">
      <alignment vertical="center"/>
      <protection hidden="1"/>
    </xf>
    <xf numFmtId="1" fontId="85" fillId="40" borderId="9" xfId="5" applyNumberFormat="1" applyFont="1" applyFill="1" applyBorder="1" applyAlignment="1" applyProtection="1">
      <alignment vertical="center"/>
      <protection hidden="1"/>
    </xf>
    <xf numFmtId="1" fontId="86" fillId="40" borderId="0" xfId="5" applyNumberFormat="1" applyFont="1" applyFill="1" applyBorder="1" applyAlignment="1" applyProtection="1">
      <alignment horizontal="right" vertical="center"/>
      <protection hidden="1"/>
    </xf>
    <xf numFmtId="1" fontId="86" fillId="40" borderId="0" xfId="5" applyNumberFormat="1" applyFont="1" applyFill="1" applyBorder="1" applyAlignment="1" applyProtection="1">
      <alignment vertical="center"/>
      <protection hidden="1"/>
    </xf>
    <xf numFmtId="1" fontId="86" fillId="40" borderId="9" xfId="5" applyNumberFormat="1" applyFont="1" applyFill="1" applyBorder="1" applyAlignment="1" applyProtection="1">
      <alignment vertical="center"/>
      <protection hidden="1"/>
    </xf>
    <xf numFmtId="1" fontId="85" fillId="40" borderId="7" xfId="40" applyNumberFormat="1" applyFont="1" applyFill="1" applyBorder="1" applyAlignment="1" applyProtection="1">
      <alignment horizontal="right"/>
      <protection hidden="1"/>
    </xf>
    <xf numFmtId="1" fontId="85" fillId="40" borderId="0" xfId="40" applyNumberFormat="1" applyFont="1" applyFill="1" applyBorder="1" applyAlignment="1" applyProtection="1">
      <alignment horizontal="right"/>
      <protection hidden="1"/>
    </xf>
    <xf numFmtId="167" fontId="85" fillId="40" borderId="0" xfId="40" applyNumberFormat="1" applyFont="1" applyFill="1" applyBorder="1" applyAlignment="1" applyProtection="1">
      <alignment horizontal="right"/>
      <protection hidden="1"/>
    </xf>
    <xf numFmtId="167" fontId="85" fillId="40" borderId="5" xfId="40" applyNumberFormat="1" applyFont="1" applyFill="1" applyBorder="1" applyAlignment="1" applyProtection="1">
      <alignment horizontal="right"/>
      <protection hidden="1"/>
    </xf>
    <xf numFmtId="1" fontId="85" fillId="40" borderId="31" xfId="5" applyNumberFormat="1" applyFont="1" applyFill="1" applyBorder="1" applyAlignment="1" applyProtection="1">
      <alignment vertical="center"/>
      <protection hidden="1"/>
    </xf>
    <xf numFmtId="0" fontId="14" fillId="18" borderId="0" xfId="0" applyFont="1" applyFill="1" applyAlignment="1" applyProtection="1"/>
    <xf numFmtId="0" fontId="13" fillId="18" borderId="14" xfId="5" applyFont="1" applyFill="1" applyBorder="1" applyProtection="1">
      <protection hidden="1"/>
    </xf>
    <xf numFmtId="1" fontId="85" fillId="40" borderId="30" xfId="5" applyNumberFormat="1" applyFont="1" applyFill="1" applyBorder="1" applyAlignment="1" applyProtection="1">
      <alignment vertical="center"/>
      <protection hidden="1"/>
    </xf>
    <xf numFmtId="3" fontId="85" fillId="40" borderId="0" xfId="0" applyNumberFormat="1" applyFont="1" applyFill="1" applyBorder="1" applyAlignment="1" applyProtection="1">
      <protection hidden="1"/>
    </xf>
    <xf numFmtId="3" fontId="85" fillId="40" borderId="9" xfId="0" applyNumberFormat="1" applyFont="1" applyFill="1" applyBorder="1" applyAlignment="1" applyProtection="1">
      <protection hidden="1"/>
    </xf>
    <xf numFmtId="3" fontId="86" fillId="40" borderId="0" xfId="0" applyNumberFormat="1" applyFont="1" applyFill="1" applyBorder="1" applyAlignment="1" applyProtection="1">
      <protection hidden="1"/>
    </xf>
    <xf numFmtId="3" fontId="86" fillId="40" borderId="9" xfId="0" applyNumberFormat="1" applyFont="1" applyFill="1" applyBorder="1" applyAlignment="1" applyProtection="1">
      <protection hidden="1"/>
    </xf>
    <xf numFmtId="0" fontId="85" fillId="0" borderId="30" xfId="0" applyFont="1" applyFill="1" applyBorder="1" applyAlignment="1" applyProtection="1">
      <protection hidden="1"/>
    </xf>
    <xf numFmtId="0" fontId="14" fillId="18" borderId="14" xfId="5" applyFont="1" applyFill="1" applyBorder="1" applyAlignment="1" applyProtection="1">
      <protection hidden="1"/>
    </xf>
    <xf numFmtId="0" fontId="13" fillId="18" borderId="14" xfId="5" applyFont="1" applyFill="1" applyBorder="1" applyAlignment="1" applyProtection="1">
      <protection hidden="1"/>
    </xf>
    <xf numFmtId="0" fontId="16" fillId="0" borderId="0" xfId="48" applyFont="1"/>
    <xf numFmtId="0" fontId="85" fillId="21" borderId="10" xfId="5" applyFont="1" applyFill="1" applyBorder="1" applyAlignment="1" applyProtection="1">
      <alignment vertical="center"/>
    </xf>
    <xf numFmtId="0" fontId="12" fillId="21" borderId="0" xfId="40" applyFont="1" applyFill="1"/>
    <xf numFmtId="0" fontId="85" fillId="21" borderId="0" xfId="40" applyFont="1" applyFill="1" applyBorder="1" applyAlignment="1" applyProtection="1">
      <alignment horizontal="right"/>
      <protection hidden="1"/>
    </xf>
    <xf numFmtId="167" fontId="85" fillId="21" borderId="49" xfId="40" applyNumberFormat="1" applyFont="1" applyFill="1" applyBorder="1" applyAlignment="1" applyProtection="1">
      <alignment horizontal="right"/>
      <protection hidden="1"/>
    </xf>
    <xf numFmtId="167" fontId="85" fillId="40" borderId="9" xfId="40" applyNumberFormat="1" applyFont="1" applyFill="1" applyBorder="1" applyAlignment="1" applyProtection="1">
      <alignment horizontal="right"/>
      <protection hidden="1"/>
    </xf>
    <xf numFmtId="0" fontId="14" fillId="21" borderId="14" xfId="5" applyFont="1" applyFill="1" applyBorder="1" applyProtection="1">
      <protection hidden="1"/>
    </xf>
    <xf numFmtId="0" fontId="13" fillId="21" borderId="14" xfId="5" applyFont="1" applyFill="1" applyBorder="1" applyProtection="1">
      <protection hidden="1"/>
    </xf>
    <xf numFmtId="0" fontId="14" fillId="18" borderId="0" xfId="0" applyFont="1" applyFill="1" applyBorder="1" applyProtection="1">
      <protection hidden="1"/>
    </xf>
    <xf numFmtId="0" fontId="13" fillId="18" borderId="0" xfId="0" applyFont="1" applyFill="1" applyBorder="1" applyProtection="1">
      <protection hidden="1"/>
    </xf>
    <xf numFmtId="3" fontId="20" fillId="40" borderId="0" xfId="192" applyNumberFormat="1" applyFont="1" applyFill="1" applyBorder="1" applyAlignment="1">
      <alignment horizontal="right" vertical="center"/>
    </xf>
    <xf numFmtId="3" fontId="20" fillId="40" borderId="9" xfId="192" applyNumberFormat="1" applyFont="1" applyFill="1" applyBorder="1" applyAlignment="1">
      <alignment horizontal="right" vertical="center"/>
    </xf>
    <xf numFmtId="3" fontId="22" fillId="40" borderId="0" xfId="192" applyNumberFormat="1" applyFont="1" applyFill="1" applyBorder="1" applyAlignment="1">
      <alignment horizontal="right" vertical="center"/>
    </xf>
    <xf numFmtId="3" fontId="22" fillId="40" borderId="9" xfId="192" applyNumberFormat="1" applyFont="1" applyFill="1" applyBorder="1" applyAlignment="1">
      <alignment horizontal="right" vertical="center"/>
    </xf>
    <xf numFmtId="1" fontId="85" fillId="40" borderId="0" xfId="5" applyNumberFormat="1" applyFont="1" applyFill="1" applyProtection="1">
      <protection hidden="1"/>
    </xf>
    <xf numFmtId="0" fontId="86" fillId="18" borderId="0" xfId="5" applyFont="1" applyFill="1" applyBorder="1" applyAlignment="1" applyProtection="1">
      <alignment horizontal="left"/>
      <protection hidden="1"/>
    </xf>
    <xf numFmtId="0" fontId="85" fillId="18" borderId="0" xfId="0" applyFont="1" applyFill="1" applyBorder="1" applyAlignment="1" applyProtection="1">
      <alignment horizontal="left"/>
      <protection hidden="1"/>
    </xf>
    <xf numFmtId="0" fontId="85" fillId="21" borderId="0" xfId="5" applyFont="1" applyFill="1" applyBorder="1" applyAlignment="1" applyProtection="1">
      <alignment horizontal="right" wrapText="1"/>
      <protection hidden="1"/>
    </xf>
    <xf numFmtId="0" fontId="85" fillId="21" borderId="29" xfId="5" applyFont="1" applyFill="1" applyBorder="1" applyAlignment="1" applyProtection="1">
      <alignment horizontal="right" wrapText="1"/>
      <protection hidden="1"/>
    </xf>
    <xf numFmtId="0" fontId="85" fillId="21" borderId="8" xfId="5" applyFont="1" applyFill="1" applyBorder="1" applyAlignment="1" applyProtection="1">
      <alignment horizontal="right" wrapText="1"/>
      <protection hidden="1"/>
    </xf>
    <xf numFmtId="0" fontId="85" fillId="21" borderId="30"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21" borderId="31"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22" fillId="21" borderId="50" xfId="192" applyFont="1" applyFill="1" applyBorder="1" applyAlignment="1">
      <alignment horizontal="left" vertical="center"/>
    </xf>
    <xf numFmtId="2" fontId="20" fillId="21" borderId="30" xfId="192" applyNumberFormat="1" applyFont="1" applyFill="1" applyBorder="1" applyAlignment="1">
      <alignment horizontal="right" vertical="center"/>
    </xf>
    <xf numFmtId="2" fontId="20" fillId="21" borderId="0" xfId="192" applyNumberFormat="1" applyFont="1" applyFill="1" applyAlignment="1">
      <alignment horizontal="right" vertical="center"/>
    </xf>
    <xf numFmtId="167" fontId="20" fillId="21" borderId="5" xfId="192" applyNumberFormat="1" applyFont="1" applyFill="1" applyBorder="1" applyAlignment="1">
      <alignment horizontal="right" vertical="center"/>
    </xf>
    <xf numFmtId="167" fontId="20" fillId="21" borderId="7" xfId="192" applyNumberFormat="1" applyFont="1" applyFill="1" applyBorder="1" applyAlignment="1">
      <alignment horizontal="right" vertical="center"/>
    </xf>
    <xf numFmtId="167" fontId="20" fillId="40" borderId="0" xfId="192" applyNumberFormat="1" applyFont="1" applyFill="1" applyAlignment="1">
      <alignment horizontal="right" vertical="center"/>
    </xf>
    <xf numFmtId="167" fontId="20" fillId="40" borderId="9" xfId="192" applyNumberFormat="1" applyFont="1" applyFill="1" applyBorder="1" applyAlignment="1">
      <alignment horizontal="right" vertical="center"/>
    </xf>
    <xf numFmtId="1" fontId="85" fillId="40" borderId="30" xfId="5" applyNumberFormat="1" applyFont="1" applyFill="1" applyBorder="1" applyAlignment="1" applyProtection="1">
      <protection hidden="1"/>
    </xf>
    <xf numFmtId="0" fontId="98" fillId="40" borderId="0" xfId="5" applyFont="1" applyFill="1" applyProtection="1">
      <protection hidden="1"/>
    </xf>
    <xf numFmtId="1" fontId="85" fillId="40" borderId="30" xfId="10" applyNumberFormat="1" applyFont="1" applyFill="1" applyBorder="1" applyAlignment="1" applyProtection="1">
      <alignment vertical="center"/>
      <protection locked="0"/>
    </xf>
    <xf numFmtId="0" fontId="133" fillId="40" borderId="0" xfId="0" applyFont="1" applyFill="1"/>
    <xf numFmtId="0" fontId="14" fillId="18" borderId="0" xfId="5" applyFont="1" applyFill="1" applyAlignment="1" applyProtection="1">
      <alignment vertical="top" wrapText="1"/>
      <protection hidden="1"/>
    </xf>
    <xf numFmtId="3" fontId="14" fillId="18" borderId="0" xfId="5" applyNumberFormat="1" applyFont="1" applyFill="1" applyAlignment="1" applyProtection="1">
      <alignment vertical="top" wrapText="1"/>
      <protection hidden="1"/>
    </xf>
    <xf numFmtId="0" fontId="98" fillId="21" borderId="0" xfId="40" applyFont="1" applyFill="1" applyBorder="1" applyAlignment="1" applyProtection="1">
      <alignment horizontal="left" wrapText="1"/>
      <protection hidden="1"/>
    </xf>
    <xf numFmtId="0" fontId="85" fillId="18" borderId="10" xfId="5" applyFont="1" applyFill="1" applyBorder="1" applyAlignment="1" applyProtection="1">
      <alignment horizontal="left" wrapText="1"/>
      <protection hidden="1"/>
    </xf>
    <xf numFmtId="0" fontId="85" fillId="18" borderId="8" xfId="5" applyFont="1" applyFill="1" applyBorder="1" applyAlignment="1" applyProtection="1">
      <alignment horizontal="left" wrapText="1"/>
      <protection hidden="1"/>
    </xf>
    <xf numFmtId="0" fontId="85" fillId="18" borderId="0" xfId="5" applyFont="1" applyFill="1" applyBorder="1" applyAlignment="1" applyProtection="1">
      <alignment horizontal="left" wrapText="1"/>
      <protection hidden="1"/>
    </xf>
    <xf numFmtId="0" fontId="85" fillId="18" borderId="7" xfId="5" applyFont="1" applyFill="1" applyBorder="1" applyAlignment="1" applyProtection="1">
      <alignment horizontal="left" wrapText="1"/>
      <protection hidden="1"/>
    </xf>
    <xf numFmtId="0" fontId="85" fillId="18" borderId="0" xfId="5" applyFont="1" applyFill="1" applyAlignment="1" applyProtection="1">
      <alignment horizontal="left" vertical="top" wrapText="1"/>
      <protection hidden="1"/>
    </xf>
    <xf numFmtId="0" fontId="85" fillId="18" borderId="29" xfId="5" applyFont="1" applyFill="1" applyBorder="1" applyAlignment="1" applyProtection="1">
      <alignment horizontal="center" vertical="center" wrapText="1"/>
      <protection hidden="1"/>
    </xf>
    <xf numFmtId="0" fontId="85" fillId="18" borderId="31" xfId="5" applyFont="1" applyFill="1" applyBorder="1" applyAlignment="1" applyProtection="1">
      <alignment horizontal="center" vertical="center" wrapText="1"/>
      <protection hidden="1"/>
    </xf>
    <xf numFmtId="0" fontId="85" fillId="18" borderId="29" xfId="5" applyFont="1" applyFill="1" applyBorder="1" applyAlignment="1" applyProtection="1">
      <alignment horizontal="right" wrapText="1"/>
      <protection hidden="1"/>
    </xf>
    <xf numFmtId="0" fontId="85" fillId="18" borderId="8" xfId="5" applyFont="1" applyFill="1" applyBorder="1" applyAlignment="1" applyProtection="1">
      <alignment horizontal="right" wrapText="1"/>
      <protection hidden="1"/>
    </xf>
    <xf numFmtId="0" fontId="85" fillId="18" borderId="31" xfId="5" applyFont="1" applyFill="1" applyBorder="1" applyAlignment="1" applyProtection="1">
      <alignment horizontal="right" wrapText="1"/>
      <protection hidden="1"/>
    </xf>
    <xf numFmtId="0" fontId="85" fillId="18" borderId="7" xfId="5" applyFont="1" applyFill="1" applyBorder="1" applyAlignment="1" applyProtection="1">
      <alignment horizontal="right" wrapText="1"/>
      <protection hidden="1"/>
    </xf>
    <xf numFmtId="0" fontId="85" fillId="21" borderId="0" xfId="0" applyFont="1" applyFill="1" applyBorder="1" applyAlignment="1" applyProtection="1">
      <alignment horizontal="left" vertical="top" wrapText="1"/>
      <protection hidden="1"/>
    </xf>
    <xf numFmtId="0" fontId="85" fillId="18" borderId="30" xfId="0" applyFont="1" applyFill="1" applyBorder="1" applyAlignment="1" applyProtection="1">
      <alignment horizontal="left"/>
      <protection hidden="1"/>
    </xf>
    <xf numFmtId="0" fontId="86" fillId="18" borderId="0" xfId="5" applyFont="1" applyFill="1" applyBorder="1" applyAlignment="1" applyProtection="1">
      <alignment horizontal="left"/>
      <protection hidden="1"/>
    </xf>
    <xf numFmtId="0" fontId="85" fillId="21" borderId="0" xfId="5" applyFont="1" applyFill="1" applyAlignment="1" applyProtection="1">
      <alignment horizontal="left" vertical="top" wrapText="1"/>
      <protection hidden="1"/>
    </xf>
    <xf numFmtId="0" fontId="85" fillId="21" borderId="0" xfId="0" applyFont="1" applyFill="1" applyAlignment="1" applyProtection="1">
      <alignment horizontal="left" vertical="top" wrapText="1"/>
      <protection hidden="1"/>
    </xf>
    <xf numFmtId="0" fontId="14" fillId="18" borderId="0" xfId="5" applyFont="1" applyFill="1" applyBorder="1" applyAlignment="1" applyProtection="1">
      <alignment horizontal="left" vertical="top" wrapText="1"/>
      <protection hidden="1"/>
    </xf>
    <xf numFmtId="3" fontId="85" fillId="18" borderId="0" xfId="5" applyNumberFormat="1" applyFont="1" applyFill="1" applyBorder="1" applyAlignment="1" applyProtection="1">
      <alignment horizontal="left" vertical="top" wrapText="1"/>
      <protection hidden="1"/>
    </xf>
    <xf numFmtId="49" fontId="85" fillId="18" borderId="29" xfId="5" applyNumberFormat="1" applyFont="1" applyFill="1" applyBorder="1" applyAlignment="1" applyProtection="1">
      <alignment horizontal="right" wrapText="1"/>
      <protection hidden="1"/>
    </xf>
    <xf numFmtId="49" fontId="85" fillId="18" borderId="8" xfId="5" applyNumberFormat="1" applyFont="1" applyFill="1" applyBorder="1" applyAlignment="1" applyProtection="1">
      <alignment horizontal="right" wrapText="1"/>
      <protection hidden="1"/>
    </xf>
    <xf numFmtId="1" fontId="85" fillId="18" borderId="30" xfId="5" applyNumberFormat="1" applyFont="1" applyFill="1" applyBorder="1" applyAlignment="1" applyProtection="1">
      <alignment horizontal="right" wrapText="1"/>
      <protection hidden="1"/>
    </xf>
    <xf numFmtId="1" fontId="85" fillId="18" borderId="5" xfId="5" applyNumberFormat="1" applyFont="1" applyFill="1" applyBorder="1" applyAlignment="1" applyProtection="1">
      <alignment horizontal="right" wrapText="1"/>
      <protection hidden="1"/>
    </xf>
    <xf numFmtId="0" fontId="85" fillId="18" borderId="0" xfId="0" applyFont="1" applyFill="1" applyBorder="1" applyAlignment="1" applyProtection="1">
      <alignment horizontal="left"/>
      <protection hidden="1"/>
    </xf>
    <xf numFmtId="0" fontId="85" fillId="21" borderId="0" xfId="5" applyFont="1" applyFill="1" applyBorder="1" applyAlignment="1" applyProtection="1">
      <alignment horizontal="right" wrapText="1"/>
      <protection hidden="1"/>
    </xf>
    <xf numFmtId="3" fontId="91" fillId="18" borderId="0" xfId="5" applyNumberFormat="1" applyFont="1" applyFill="1" applyBorder="1" applyAlignment="1" applyProtection="1">
      <alignment horizontal="left" vertical="top" wrapText="1"/>
      <protection hidden="1"/>
    </xf>
    <xf numFmtId="0" fontId="14" fillId="18" borderId="4" xfId="40" applyFont="1" applyFill="1" applyBorder="1" applyAlignment="1" applyProtection="1">
      <alignment wrapText="1"/>
      <protection hidden="1"/>
    </xf>
    <xf numFmtId="0" fontId="14" fillId="0" borderId="4" xfId="40" applyFont="1" applyBorder="1" applyAlignment="1">
      <alignment wrapText="1"/>
    </xf>
    <xf numFmtId="0" fontId="85" fillId="18" borderId="29" xfId="5" applyFont="1" applyFill="1" applyBorder="1" applyAlignment="1" applyProtection="1">
      <alignment horizontal="center" vertical="top"/>
      <protection hidden="1"/>
    </xf>
    <xf numFmtId="0" fontId="85" fillId="18" borderId="30" xfId="5" applyFont="1" applyFill="1" applyBorder="1" applyAlignment="1" applyProtection="1">
      <alignment horizontal="center" vertical="top"/>
      <protection hidden="1"/>
    </xf>
    <xf numFmtId="0" fontId="14" fillId="18" borderId="0" xfId="5" applyFont="1" applyFill="1" applyAlignment="1" applyProtection="1">
      <alignment horizontal="center"/>
      <protection hidden="1"/>
    </xf>
    <xf numFmtId="0" fontId="85" fillId="18" borderId="15" xfId="5" applyFont="1" applyFill="1" applyBorder="1" applyAlignment="1" applyProtection="1">
      <alignment horizontal="right" wrapText="1"/>
      <protection hidden="1"/>
    </xf>
    <xf numFmtId="0" fontId="85" fillId="18" borderId="13" xfId="5" applyFont="1" applyFill="1" applyBorder="1" applyAlignment="1" applyProtection="1">
      <alignment horizontal="right" wrapText="1"/>
      <protection hidden="1"/>
    </xf>
    <xf numFmtId="0" fontId="85" fillId="18" borderId="4" xfId="5" applyFont="1" applyFill="1" applyBorder="1" applyAlignment="1" applyProtection="1">
      <alignment horizontal="left" vertical="top" wrapText="1"/>
      <protection hidden="1"/>
    </xf>
    <xf numFmtId="0" fontId="85" fillId="21" borderId="30" xfId="0" applyFont="1" applyFill="1" applyBorder="1" applyAlignment="1" applyProtection="1">
      <alignment horizontal="left"/>
      <protection hidden="1"/>
    </xf>
    <xf numFmtId="0" fontId="85" fillId="21" borderId="30" xfId="0" applyFont="1" applyFill="1" applyBorder="1" applyAlignment="1" applyProtection="1">
      <alignment horizontal="left" wrapText="1"/>
      <protection hidden="1"/>
    </xf>
    <xf numFmtId="0" fontId="14" fillId="18" borderId="4" xfId="0" applyFont="1" applyFill="1" applyBorder="1" applyAlignment="1" applyProtection="1">
      <alignment wrapText="1" shrinkToFit="1"/>
      <protection hidden="1"/>
    </xf>
    <xf numFmtId="0" fontId="14" fillId="0" borderId="4" xfId="0" applyFont="1" applyBorder="1" applyAlignment="1">
      <alignment wrapText="1" shrinkToFit="1"/>
    </xf>
    <xf numFmtId="49" fontId="85" fillId="18" borderId="29" xfId="5" applyNumberFormat="1" applyFont="1" applyFill="1" applyBorder="1" applyAlignment="1" applyProtection="1">
      <alignment horizontal="center" vertical="top"/>
      <protection hidden="1"/>
    </xf>
    <xf numFmtId="49" fontId="85" fillId="18" borderId="31" xfId="5" applyNumberFormat="1" applyFont="1" applyFill="1" applyBorder="1" applyAlignment="1" applyProtection="1">
      <alignment horizontal="center" vertical="top"/>
      <protection hidden="1"/>
    </xf>
    <xf numFmtId="0" fontId="85" fillId="18" borderId="0" xfId="5" applyFont="1" applyFill="1" applyBorder="1" applyAlignment="1" applyProtection="1">
      <alignment horizontal="left" vertical="top" wrapText="1"/>
      <protection hidden="1"/>
    </xf>
    <xf numFmtId="0" fontId="85" fillId="18" borderId="29" xfId="5" applyFont="1" applyFill="1" applyBorder="1" applyAlignment="1" applyProtection="1">
      <alignment horizontal="center" wrapText="1"/>
      <protection hidden="1"/>
    </xf>
    <xf numFmtId="0" fontId="85" fillId="18" borderId="31" xfId="5" applyFont="1" applyFill="1" applyBorder="1" applyAlignment="1" applyProtection="1">
      <alignment horizontal="center" wrapText="1"/>
      <protection hidden="1"/>
    </xf>
    <xf numFmtId="0" fontId="14" fillId="18" borderId="0" xfId="0" applyFont="1" applyFill="1" applyBorder="1" applyAlignment="1" applyProtection="1">
      <alignment wrapText="1" shrinkToFit="1"/>
      <protection hidden="1"/>
    </xf>
    <xf numFmtId="0" fontId="14" fillId="0" borderId="0" xfId="0" applyFont="1" applyBorder="1" applyAlignment="1">
      <alignment wrapText="1" shrinkToFit="1"/>
    </xf>
    <xf numFmtId="0" fontId="85" fillId="18" borderId="30" xfId="5" applyFont="1" applyFill="1" applyBorder="1" applyAlignment="1" applyProtection="1">
      <alignment horizontal="center" vertical="center" wrapText="1"/>
      <protection hidden="1"/>
    </xf>
    <xf numFmtId="0" fontId="85" fillId="21" borderId="29" xfId="5" applyFont="1" applyFill="1" applyBorder="1" applyAlignment="1" applyProtection="1">
      <alignment horizontal="right" wrapText="1"/>
      <protection hidden="1"/>
    </xf>
    <xf numFmtId="0" fontId="85" fillId="21" borderId="8" xfId="5" applyFont="1" applyFill="1" applyBorder="1" applyAlignment="1" applyProtection="1">
      <alignment horizontal="right" wrapText="1"/>
      <protection hidden="1"/>
    </xf>
    <xf numFmtId="0" fontId="85" fillId="21" borderId="30" xfId="5" applyFont="1" applyFill="1" applyBorder="1" applyAlignment="1" applyProtection="1">
      <alignment horizontal="right" wrapText="1"/>
      <protection hidden="1"/>
    </xf>
    <xf numFmtId="0" fontId="85" fillId="21" borderId="5" xfId="5" applyFont="1" applyFill="1" applyBorder="1" applyAlignment="1" applyProtection="1">
      <alignment horizontal="right" wrapText="1"/>
      <protection hidden="1"/>
    </xf>
    <xf numFmtId="0" fontId="85" fillId="18" borderId="32" xfId="5" applyFont="1" applyFill="1" applyBorder="1" applyAlignment="1" applyProtection="1">
      <alignment horizontal="center" wrapText="1"/>
      <protection hidden="1"/>
    </xf>
    <xf numFmtId="0" fontId="85" fillId="18" borderId="13" xfId="5" applyFont="1" applyFill="1" applyBorder="1" applyAlignment="1" applyProtection="1">
      <alignment horizontal="center" wrapText="1"/>
      <protection hidden="1"/>
    </xf>
    <xf numFmtId="0" fontId="85" fillId="21" borderId="31" xfId="5" applyFont="1" applyFill="1" applyBorder="1" applyAlignment="1" applyProtection="1">
      <alignment horizontal="right" wrapText="1"/>
      <protection hidden="1"/>
    </xf>
    <xf numFmtId="0" fontId="85" fillId="21" borderId="7" xfId="5" applyFont="1" applyFill="1" applyBorder="1" applyAlignment="1" applyProtection="1">
      <alignment horizontal="right" wrapText="1"/>
      <protection hidden="1"/>
    </xf>
    <xf numFmtId="0" fontId="85" fillId="0" borderId="30" xfId="0" applyFont="1" applyFill="1" applyBorder="1" applyAlignment="1" applyProtection="1">
      <alignment horizontal="left" wrapText="1"/>
      <protection hidden="1"/>
    </xf>
  </cellXfs>
  <cellStyles count="24913">
    <cellStyle name="_CommInc3" xfId="49" xr:uid="{00000000-0005-0000-0000-000000000000}"/>
    <cellStyle name="=C:\WINNT\SYSTEM32\COMMAND.COM" xfId="48" xr:uid="{00000000-0005-0000-0000-000001000000}"/>
    <cellStyle name="=C:\WINNT\SYSTEM32\COMMAND.COM 2" xfId="184" xr:uid="{6A6E8920-A60D-4CCF-B045-4FFFA7FF9E65}"/>
    <cellStyle name="=C:\WINNT\SYSTEM32\COMMAND.COM 3" xfId="185" xr:uid="{A3329B25-28CB-423C-ADD8-925C9694843B}"/>
    <cellStyle name="=C:\WINNT\SYSTEM32\COMMAND.COM 4" xfId="186" xr:uid="{508F8949-84D7-4C24-9A12-BBC8BDB65E09}"/>
    <cellStyle name="=C:\WINNT\SYSTEM32\COMMAND.COM 5" xfId="187" xr:uid="{7F1B92F3-B9DB-4346-BC01-15776E17A8AD}"/>
    <cellStyle name="=C:\WINNT\SYSTEM32\COMMAND.COM 5 2" xfId="188" xr:uid="{043A5B6B-360B-4ECB-BA9C-F3B37B4D00C9}"/>
    <cellStyle name="=C:\WINNT\SYSTEM32\COMMAND.COM 6" xfId="189" xr:uid="{A41D854F-CDCD-4356-8AB9-FF40F7D876ED}"/>
    <cellStyle name="=C:\WINNT\SYSTEM32\COMMAND.COM 7" xfId="190" xr:uid="{28FB2B73-0537-440A-9474-908EA918F48B}"/>
    <cellStyle name="=C:\WINNT\SYSTEM32\COMMAND.COM 8" xfId="191" xr:uid="{58A589C3-B34D-4847-924A-55FA03A5FDAE}"/>
    <cellStyle name="=C:\WINNT\SYSTEM32\COMMAND.COM_Nordea Group" xfId="183" xr:uid="{A17F8CED-9F0B-4B42-BE93-45049E226B48}"/>
    <cellStyle name="=C:\WINNT35\SYSTEM32\COMMAND.COM" xfId="1" xr:uid="{00000000-0005-0000-0000-000002000000}"/>
    <cellStyle name="=C:\WINNT35\SYSTEM32\COMMAND.COM 10" xfId="193" xr:uid="{DABA7E51-BBF5-4F16-96A9-4A620D112E8B}"/>
    <cellStyle name="=C:\WINNT35\SYSTEM32\COMMAND.COM 10 2" xfId="194" xr:uid="{3F986587-C51E-457D-ADE8-8E0F9B5AC60F}"/>
    <cellStyle name="=C:\WINNT35\SYSTEM32\COMMAND.COM 11" xfId="195" xr:uid="{34C8ECFE-704E-41B1-B866-DD578A531904}"/>
    <cellStyle name="=C:\WINNT35\SYSTEM32\COMMAND.COM 12" xfId="196" xr:uid="{5CBE11E6-8DF1-47A3-B5CB-062EC01593ED}"/>
    <cellStyle name="=C:\WINNT35\SYSTEM32\COMMAND.COM 13" xfId="197" xr:uid="{011BF928-9EDF-47DB-82CC-4A3ACE0D7875}"/>
    <cellStyle name="=C:\WINNT35\SYSTEM32\COMMAND.COM 2" xfId="50" xr:uid="{00000000-0005-0000-0000-000003000000}"/>
    <cellStyle name="=C:\WINNT35\SYSTEM32\COMMAND.COM 2 2" xfId="163" xr:uid="{00000000-0005-0000-0000-000004000000}"/>
    <cellStyle name="=C:\WINNT35\SYSTEM32\COMMAND.COM 2 2 10" xfId="199" xr:uid="{EED3A411-5586-49D6-944A-127BD85894EE}"/>
    <cellStyle name="=C:\WINNT35\SYSTEM32\COMMAND.COM 2 2 2" xfId="200" xr:uid="{D68C55C4-A997-4EC4-878F-1EF47262DCAB}"/>
    <cellStyle name="=C:\WINNT35\SYSTEM32\COMMAND.COM 2 2 3" xfId="201" xr:uid="{DEE94FF0-58F1-4D2F-95F2-FC9304F11D25}"/>
    <cellStyle name="=C:\WINNT35\SYSTEM32\COMMAND.COM 2 2 3 2" xfId="202" xr:uid="{A2239841-8280-4373-9E7C-E323396F636A}"/>
    <cellStyle name="=C:\WINNT35\SYSTEM32\COMMAND.COM 2 2 3 3" xfId="203" xr:uid="{515C8C23-5147-4532-A3C1-5D6E83FFB34F}"/>
    <cellStyle name="=C:\WINNT35\SYSTEM32\COMMAND.COM 2 2 3 4" xfId="204" xr:uid="{DB43BD30-E781-4989-839A-4450783E9F6B}"/>
    <cellStyle name="=C:\WINNT35\SYSTEM32\COMMAND.COM 2 2 3 5" xfId="205" xr:uid="{F65AFB05-9F57-40D2-A6AF-34246AC98BA9}"/>
    <cellStyle name="=C:\WINNT35\SYSTEM32\COMMAND.COM 2 2 3 5 2" xfId="206" xr:uid="{005603F1-A8ED-4054-90EF-C0A60F21EF47}"/>
    <cellStyle name="=C:\WINNT35\SYSTEM32\COMMAND.COM 2 2 3 6" xfId="207" xr:uid="{C28564C5-1BF3-43DB-B7B3-9FCAACDA4602}"/>
    <cellStyle name="=C:\WINNT35\SYSTEM32\COMMAND.COM 2 2 3 7" xfId="208" xr:uid="{2507D075-38D2-470C-B187-CB39F535C7C6}"/>
    <cellStyle name="=C:\WINNT35\SYSTEM32\COMMAND.COM 2 2 3 8" xfId="209" xr:uid="{08C9C8B2-A307-4AA3-BF24-5CE344A1E33E}"/>
    <cellStyle name="=C:\WINNT35\SYSTEM32\COMMAND.COM 2 2 4" xfId="210" xr:uid="{4000CBC5-2132-44A7-A61C-F0339EF2F96E}"/>
    <cellStyle name="=C:\WINNT35\SYSTEM32\COMMAND.COM 2 2 5" xfId="211" xr:uid="{8E472473-FA9A-4208-A463-029956FA0451}"/>
    <cellStyle name="=C:\WINNT35\SYSTEM32\COMMAND.COM 2 2 6" xfId="212" xr:uid="{A5EB1356-49AA-4F35-9DC0-6BF9CE9BC8C8}"/>
    <cellStyle name="=C:\WINNT35\SYSTEM32\COMMAND.COM 2 2 7" xfId="213" xr:uid="{57E7D35C-B646-4CDE-9279-C4ACAFECC680}"/>
    <cellStyle name="=C:\WINNT35\SYSTEM32\COMMAND.COM 2 2 7 2" xfId="214" xr:uid="{DE8AFD8D-20CB-4701-8E94-655551F4A240}"/>
    <cellStyle name="=C:\WINNT35\SYSTEM32\COMMAND.COM 2 2 8" xfId="215" xr:uid="{5D4A5E60-F2DA-4230-A6AE-C25A6D5D57FC}"/>
    <cellStyle name="=C:\WINNT35\SYSTEM32\COMMAND.COM 2 2 9" xfId="216" xr:uid="{79DDA2C8-CF1C-4E27-AD2E-3FDEBD9FB2D7}"/>
    <cellStyle name="=C:\WINNT35\SYSTEM32\COMMAND.COM 2 2_Nordea Group" xfId="198" xr:uid="{1F51F08A-A7C0-4E77-8E63-B62AF16EF23A}"/>
    <cellStyle name="=C:\WINNT35\SYSTEM32\COMMAND.COM 3" xfId="51" xr:uid="{00000000-0005-0000-0000-000005000000}"/>
    <cellStyle name="=C:\WINNT35\SYSTEM32\COMMAND.COM 3 10" xfId="218" xr:uid="{29201C68-1213-4845-959C-45F64B272E50}"/>
    <cellStyle name="=C:\WINNT35\SYSTEM32\COMMAND.COM 3 11" xfId="219" xr:uid="{239CFEE3-87DB-4236-92F1-8BD06CCB9CCC}"/>
    <cellStyle name="=C:\WINNT35\SYSTEM32\COMMAND.COM 3 2" xfId="220" xr:uid="{16E59B95-AA89-471C-90BC-9F3219DD7006}"/>
    <cellStyle name="=C:\WINNT35\SYSTEM32\COMMAND.COM 3 3" xfId="221" xr:uid="{36B5BB4F-6AFA-4F43-BBB0-18BADFB846CE}"/>
    <cellStyle name="=C:\WINNT35\SYSTEM32\COMMAND.COM 3 4" xfId="222" xr:uid="{A2DD0E5C-6F8E-4D75-8AB7-DC44124A26C5}"/>
    <cellStyle name="=C:\WINNT35\SYSTEM32\COMMAND.COM 3 5" xfId="223" xr:uid="{7AFAB88C-3E2B-434D-9B16-4B709F726270}"/>
    <cellStyle name="=C:\WINNT35\SYSTEM32\COMMAND.COM 3 6" xfId="224" xr:uid="{FFF7C8B6-DB50-42DC-9DD1-0C3F773FF921}"/>
    <cellStyle name="=C:\WINNT35\SYSTEM32\COMMAND.COM 3 7" xfId="225" xr:uid="{B3807D1F-80E5-496C-9F1D-75A0F5581289}"/>
    <cellStyle name="=C:\WINNT35\SYSTEM32\COMMAND.COM 3 8" xfId="226" xr:uid="{649DAF13-74CC-49F9-A5DE-962417E2154F}"/>
    <cellStyle name="=C:\WINNT35\SYSTEM32\COMMAND.COM 3 8 2" xfId="227" xr:uid="{505204D6-A538-45C7-951E-22341EEA2349}"/>
    <cellStyle name="=C:\WINNT35\SYSTEM32\COMMAND.COM 3 9" xfId="228" xr:uid="{0E3BD44F-F00C-4B30-8B46-37E04B852DF9}"/>
    <cellStyle name="=C:\WINNT35\SYSTEM32\COMMAND.COM 3_Nordea Group" xfId="217" xr:uid="{8969A2BA-D666-42A8-AF66-C5E57AE7D8DC}"/>
    <cellStyle name="=C:\WINNT35\SYSTEM32\COMMAND.COM 4" xfId="229" xr:uid="{A9C85CB3-3321-4A43-A47E-9BC7A3CCC918}"/>
    <cellStyle name="=C:\WINNT35\SYSTEM32\COMMAND.COM 5" xfId="230" xr:uid="{7B5CECAD-A107-44C2-BD31-806E9C2C6A38}"/>
    <cellStyle name="=C:\WINNT35\SYSTEM32\COMMAND.COM 6" xfId="231" xr:uid="{22FC0CEF-64FF-4FA8-8BC6-49621DB6B5E1}"/>
    <cellStyle name="=C:\WINNT35\SYSTEM32\COMMAND.COM 7" xfId="232" xr:uid="{789D2949-E12C-473F-A730-298D05EA58CE}"/>
    <cellStyle name="=C:\WINNT35\SYSTEM32\COMMAND.COM 8" xfId="233" xr:uid="{B1EDC002-152D-4F4D-B474-7997FA1A846C}"/>
    <cellStyle name="=C:\WINNT35\SYSTEM32\COMMAND.COM 9" xfId="234" xr:uid="{2B4117C0-D5F2-4747-B43E-8E6112E22245}"/>
    <cellStyle name="=C:\WINNT35\SYSTEM32\COMMAND.COM_8 Market conditions" xfId="52" xr:uid="{00000000-0005-0000-0000-000006000000}"/>
    <cellStyle name="=C:\WINNT35\SYSTEM32\COMMAND.COM_Nordea Group" xfId="192" xr:uid="{060B8E41-7052-4BB6-A925-D06B13F5E51B}"/>
    <cellStyle name="20 % - Aksentti1" xfId="53" xr:uid="{00000000-0005-0000-0000-000007000000}"/>
    <cellStyle name="20 % - Aksentti2" xfId="54" xr:uid="{00000000-0005-0000-0000-000008000000}"/>
    <cellStyle name="20 % - Aksentti3" xfId="55" xr:uid="{00000000-0005-0000-0000-000009000000}"/>
    <cellStyle name="20 % - Aksentti4" xfId="56" xr:uid="{00000000-0005-0000-0000-00000A000000}"/>
    <cellStyle name="20 % - Aksentti5" xfId="57" xr:uid="{00000000-0005-0000-0000-00000B000000}"/>
    <cellStyle name="20 % - Aksentti6" xfId="58" xr:uid="{00000000-0005-0000-0000-00000C000000}"/>
    <cellStyle name="20 % - Markeringsfarve1" xfId="235" xr:uid="{973ACCD5-9FB1-4FAE-9348-CDEBE2994F48}"/>
    <cellStyle name="20 % - Markeringsfarve1 2" xfId="236" xr:uid="{1E07A1E6-3018-4362-9F99-350506220505}"/>
    <cellStyle name="20 % - Markeringsfarve1 3" xfId="237" xr:uid="{9B3D17DE-4479-47F6-8DFB-01C949D93AB7}"/>
    <cellStyle name="20 % - Markeringsfarve1 4" xfId="238" xr:uid="{0749A3A1-5729-475F-9406-4546BFD062AB}"/>
    <cellStyle name="20 % - Markeringsfarve1 5" xfId="239" xr:uid="{03BA396F-609A-4125-8169-2EBAD0672FC9}"/>
    <cellStyle name="20 % - Markeringsfarve1 5 2" xfId="240" xr:uid="{8B672B0F-35A7-44CD-BA71-E87365E542DF}"/>
    <cellStyle name="20 % - Markeringsfarve1 6" xfId="241" xr:uid="{0B7EF84A-60AE-4CFA-B7A0-B78D8FAA2C79}"/>
    <cellStyle name="20 % - Markeringsfarve1 7" xfId="242" xr:uid="{850CACBA-8784-47B2-A9D2-8663E728CCC1}"/>
    <cellStyle name="20 % - Markeringsfarve1 8" xfId="243" xr:uid="{4A38229B-8053-4CC8-9FF9-03D6D6CD94A4}"/>
    <cellStyle name="20 % - Markeringsfarve2" xfId="244" xr:uid="{87B5FF55-E2CE-43B7-B8CB-683A24B8897C}"/>
    <cellStyle name="20 % - Markeringsfarve2 2" xfId="245" xr:uid="{6F5C4823-8225-49BA-8D6B-66475DC770D8}"/>
    <cellStyle name="20 % - Markeringsfarve2 3" xfId="246" xr:uid="{E16BF28F-EDD7-4670-84CB-714586F3FC07}"/>
    <cellStyle name="20 % - Markeringsfarve2 4" xfId="247" xr:uid="{32353983-BB88-4CDE-8057-A6BDEE452152}"/>
    <cellStyle name="20 % - Markeringsfarve2 5" xfId="248" xr:uid="{82583C32-87C8-4617-BB75-153094A0ADD2}"/>
    <cellStyle name="20 % - Markeringsfarve2 5 2" xfId="249" xr:uid="{81AFCF0C-3EFD-4177-88C8-76C4CCEA7CD0}"/>
    <cellStyle name="20 % - Markeringsfarve2 6" xfId="250" xr:uid="{FD65C47E-4571-4BF8-A567-325AEF7AB89C}"/>
    <cellStyle name="20 % - Markeringsfarve2 7" xfId="251" xr:uid="{4C717072-2355-414D-92F3-A9EA78B68242}"/>
    <cellStyle name="20 % - Markeringsfarve2 8" xfId="252" xr:uid="{E10E7970-EE1C-4D15-B3E6-085F815CF570}"/>
    <cellStyle name="20 % - Markeringsfarve3" xfId="253" xr:uid="{45BB4EA2-98E2-439B-A0EB-30924256F009}"/>
    <cellStyle name="20 % - Markeringsfarve3 2" xfId="254" xr:uid="{8C9FCA6F-AF72-4998-96A4-C5E18331CA21}"/>
    <cellStyle name="20 % - Markeringsfarve3 3" xfId="255" xr:uid="{EDCA7DDD-2E47-4627-B610-6557D4770717}"/>
    <cellStyle name="20 % - Markeringsfarve3 4" xfId="256" xr:uid="{8D367E11-6EB7-4CDA-AB05-9C48E141DB46}"/>
    <cellStyle name="20 % - Markeringsfarve3 5" xfId="257" xr:uid="{370341FE-7FBF-4794-A936-58A1CC1BD07D}"/>
    <cellStyle name="20 % - Markeringsfarve3 5 2" xfId="258" xr:uid="{6C1B03B7-CD79-4630-A1EA-8A77EEC806AD}"/>
    <cellStyle name="20 % - Markeringsfarve3 6" xfId="259" xr:uid="{5BEE6955-A709-4185-A1FF-1F89CEF06965}"/>
    <cellStyle name="20 % - Markeringsfarve3 7" xfId="260" xr:uid="{B0678DC1-E1FB-4866-A9D6-21FF2DA52966}"/>
    <cellStyle name="20 % - Markeringsfarve3 8" xfId="261" xr:uid="{6537F7FE-8A14-4840-A250-C83EA5E6F03C}"/>
    <cellStyle name="20 % - Markeringsfarve4" xfId="262" xr:uid="{D71C6E9C-ACF8-4C63-9DC7-448C10D72404}"/>
    <cellStyle name="20 % - Markeringsfarve4 2" xfId="263" xr:uid="{04CA8D20-8F26-4BCD-987D-5E2087DD73D6}"/>
    <cellStyle name="20 % - Markeringsfarve4 3" xfId="264" xr:uid="{059B5A55-6304-43F1-9A1D-FBBEC1DB4159}"/>
    <cellStyle name="20 % - Markeringsfarve4 4" xfId="265" xr:uid="{945B05B2-DAB4-4629-9836-85F5E276C728}"/>
    <cellStyle name="20 % - Markeringsfarve4 5" xfId="266" xr:uid="{C7D22C60-7A37-4A08-8454-2747DCE041FD}"/>
    <cellStyle name="20 % - Markeringsfarve4 5 2" xfId="267" xr:uid="{E2682C12-6A25-4E50-8C23-EAA0331B3083}"/>
    <cellStyle name="20 % - Markeringsfarve4 6" xfId="268" xr:uid="{9454A526-9C81-4842-BA1B-EF77AA3ED858}"/>
    <cellStyle name="20 % - Markeringsfarve4 7" xfId="269" xr:uid="{468879E2-9D6A-4B55-A121-7A977DAB68C0}"/>
    <cellStyle name="20 % - Markeringsfarve4 8" xfId="270" xr:uid="{4B265045-0673-4B43-993C-E84996AD1E64}"/>
    <cellStyle name="20 % - Markeringsfarve5" xfId="271" xr:uid="{EDB0BE45-1654-4545-B854-9379B108B5BF}"/>
    <cellStyle name="20 % - Markeringsfarve5 2" xfId="272" xr:uid="{4592B18F-5EE1-4648-94F0-617041FB565D}"/>
    <cellStyle name="20 % - Markeringsfarve5 3" xfId="273" xr:uid="{287AA9E4-1FFE-48C2-896B-EA66985A0885}"/>
    <cellStyle name="20 % - Markeringsfarve5 4" xfId="274" xr:uid="{858BACF6-270D-4C7B-85F1-1700CC557AD8}"/>
    <cellStyle name="20 % - Markeringsfarve5 5" xfId="275" xr:uid="{DBFD65A2-DD8C-4C56-9A7D-05EC088B63F4}"/>
    <cellStyle name="20 % - Markeringsfarve5 5 2" xfId="276" xr:uid="{0E1539DC-55CB-4775-B182-144B78075B72}"/>
    <cellStyle name="20 % - Markeringsfarve5 6" xfId="277" xr:uid="{6AC69865-BC4A-470C-862B-8E73A5BC5948}"/>
    <cellStyle name="20 % - Markeringsfarve5 7" xfId="278" xr:uid="{A835D5B6-F03A-4FF4-B6D5-C08C67E9620D}"/>
    <cellStyle name="20 % - Markeringsfarve5 8" xfId="279" xr:uid="{28390703-28D5-4594-961D-9FD95FDCCE49}"/>
    <cellStyle name="20 % - Markeringsfarve6" xfId="280" xr:uid="{70009F3D-1847-4633-B916-551660A2EA2A}"/>
    <cellStyle name="20 % - Markeringsfarve6 2" xfId="281" xr:uid="{186AACDB-4985-47F2-8C26-628EE78303A8}"/>
    <cellStyle name="20 % - Markeringsfarve6 3" xfId="282" xr:uid="{ACD9E549-ACD0-4304-9C49-91C6F441B471}"/>
    <cellStyle name="20 % - Markeringsfarve6 4" xfId="283" xr:uid="{8D06F578-6B1D-4F42-8047-0123C87E70A9}"/>
    <cellStyle name="20 % - Markeringsfarve6 5" xfId="284" xr:uid="{35665A7C-B499-43FC-9D52-BBA629CB0DDB}"/>
    <cellStyle name="20 % - Markeringsfarve6 5 2" xfId="285" xr:uid="{751ACB20-16C5-479E-91C5-5936ED7C1C86}"/>
    <cellStyle name="20 % - Markeringsfarve6 6" xfId="286" xr:uid="{8C9F9EF6-D2D1-4E2F-BEFF-6862D816EDC4}"/>
    <cellStyle name="20 % - Markeringsfarve6 7" xfId="287" xr:uid="{E6324B7D-124F-412E-A39A-2076C27AEEA7}"/>
    <cellStyle name="20 % - Markeringsfarve6 8" xfId="288" xr:uid="{D2DD1703-772A-4FA5-A55C-6C118083FDC7}"/>
    <cellStyle name="20% - 1. jelölőszín" xfId="289" xr:uid="{52844B2D-7BD0-4E8A-9CEA-BDD876434DB4}"/>
    <cellStyle name="20% - 1. jelölőszín 10" xfId="290" xr:uid="{65FEA73F-D40B-4FF8-B188-111DE2F445CD}"/>
    <cellStyle name="20% - 1. jelölőszín 2" xfId="291" xr:uid="{F847B37E-CA30-47B3-B261-3D49E04531A6}"/>
    <cellStyle name="20% - 1. jelölőszín 2 2" xfId="292" xr:uid="{EE78675E-07F0-48A4-9D1F-3691099E0CD8}"/>
    <cellStyle name="20% - 1. jelölőszín 2 2 2" xfId="293" xr:uid="{31B36241-4B6F-4507-9137-D03DF18589FD}"/>
    <cellStyle name="20% - 1. jelölőszín 2 2 3" xfId="294" xr:uid="{F50F85F1-78DA-486E-8820-66904A2BB17B}"/>
    <cellStyle name="20% - 1. jelölőszín 2 2 4" xfId="295" xr:uid="{BF397FD9-BA5A-44A7-A3FA-20358A5DCAA3}"/>
    <cellStyle name="20% - 1. jelölőszín 2 2 5" xfId="296" xr:uid="{7B060103-FA2B-4EBE-87FD-BCC36EFE97E9}"/>
    <cellStyle name="20% - 1. jelölőszín 2 2 5 2" xfId="297" xr:uid="{6392DD94-76AD-4069-BE6D-93DC36C83139}"/>
    <cellStyle name="20% - 1. jelölőszín 2 2 6" xfId="298" xr:uid="{2F915850-B7A3-4692-9127-8C6253D73CD3}"/>
    <cellStyle name="20% - 1. jelölőszín 2 2 7" xfId="299" xr:uid="{EA42F3B8-ACFE-48AC-B7F0-0AFECDE38695}"/>
    <cellStyle name="20% - 1. jelölőszín 2 2 8" xfId="300" xr:uid="{10974AD5-D99F-4FF4-9CB1-B034180C8B42}"/>
    <cellStyle name="20% - 1. jelölőszín 2 3" xfId="301" xr:uid="{F6790FF0-3B7B-4FA1-8A25-8C5698C7092C}"/>
    <cellStyle name="20% - 1. jelölőszín 2 4" xfId="302" xr:uid="{FD03BD5A-5E7E-4585-ABA2-F53EE4A1752E}"/>
    <cellStyle name="20% - 1. jelölőszín 2 5" xfId="303" xr:uid="{B522AA0B-089E-4109-A28A-1EF0E06EF747}"/>
    <cellStyle name="20% - 1. jelölőszín 2 6" xfId="304" xr:uid="{0AD602A6-D393-4D70-917A-52CEFEFD962A}"/>
    <cellStyle name="20% - 1. jelölőszín 2 6 2" xfId="305" xr:uid="{0058627C-41AD-4EF3-AB09-754B76552E01}"/>
    <cellStyle name="20% - 1. jelölőszín 2 7" xfId="306" xr:uid="{C990356C-0152-44BF-A19D-43CB850AB12D}"/>
    <cellStyle name="20% - 1. jelölőszín 2 8" xfId="307" xr:uid="{0488BA4B-B135-4D49-8F94-D962324B668B}"/>
    <cellStyle name="20% - 1. jelölőszín 2 9" xfId="308" xr:uid="{C1C9D1A9-0AA1-4A68-9BEB-5776D6C3BBAF}"/>
    <cellStyle name="20% - 1. jelölőszín 3" xfId="309" xr:uid="{8BA5CCA0-4AED-4EF5-ABA1-579DBCC9112D}"/>
    <cellStyle name="20% - 1. jelölőszín 3 2" xfId="310" xr:uid="{EFD0A32C-0447-422B-8F70-9138B75620C5}"/>
    <cellStyle name="20% - 1. jelölőszín 3 3" xfId="311" xr:uid="{C32EDC29-9782-46C6-806E-BCC246085469}"/>
    <cellStyle name="20% - 1. jelölőszín 3 4" xfId="312" xr:uid="{112F90AE-6A05-4F48-AC08-B3B3842D98C7}"/>
    <cellStyle name="20% - 1. jelölőszín 3 5" xfId="313" xr:uid="{370165C8-D9EC-4788-8AD7-6F0D7E47CAAE}"/>
    <cellStyle name="20% - 1. jelölőszín 3 5 2" xfId="314" xr:uid="{3E1E6A55-CC26-4361-B23C-9AD7FD166911}"/>
    <cellStyle name="20% - 1. jelölőszín 3 6" xfId="315" xr:uid="{E0DFF210-1DD8-4ED9-AD68-5D6C31A3359F}"/>
    <cellStyle name="20% - 1. jelölőszín 3 7" xfId="316" xr:uid="{583B852A-AE0D-4852-AD52-E3C043110775}"/>
    <cellStyle name="20% - 1. jelölőszín 3 8" xfId="317" xr:uid="{6496ECC7-8782-48BF-848A-500EF1E051DB}"/>
    <cellStyle name="20% - 1. jelölőszín 4" xfId="318" xr:uid="{AF4D11AE-1AF1-43D5-B09A-ECF47834BEE7}"/>
    <cellStyle name="20% - 1. jelölőszín 5" xfId="319" xr:uid="{C84FE15A-AA6C-4A3A-A361-66FF8239268C}"/>
    <cellStyle name="20% - 1. jelölőszín 6" xfId="320" xr:uid="{EC57058D-571C-4139-A3EB-DAF018F47781}"/>
    <cellStyle name="20% - 1. jelölőszín 7" xfId="321" xr:uid="{495925BD-69BA-43C7-BC25-86060A8E3618}"/>
    <cellStyle name="20% - 1. jelölőszín 7 2" xfId="322" xr:uid="{E659BD3C-AD7F-4856-A0DF-5B3F9187136C}"/>
    <cellStyle name="20% - 1. jelölőszín 8" xfId="323" xr:uid="{E94FC8E1-7C86-4A87-93D3-7F5B842C3D66}"/>
    <cellStyle name="20% - 1. jelölőszín 9" xfId="324" xr:uid="{83B8B2D7-40FB-4EC5-88E6-AE15D6395991}"/>
    <cellStyle name="20% - 1. jelölőszín_20130128_ITS on reporting_Annex I_CA" xfId="325" xr:uid="{BE9C3F9C-4CF7-469F-8D38-8D87AD2550A7}"/>
    <cellStyle name="20% - 2. jelölőszín" xfId="326" xr:uid="{3531C4B7-6908-4DF0-B69B-DB58D47B1738}"/>
    <cellStyle name="20% - 2. jelölőszín 10" xfId="327" xr:uid="{9228CD34-5640-4EE6-B0AB-70DFC440B038}"/>
    <cellStyle name="20% - 2. jelölőszín 2" xfId="328" xr:uid="{06589731-E969-47E2-8B0C-E537E47BF606}"/>
    <cellStyle name="20% - 2. jelölőszín 2 2" xfId="329" xr:uid="{C55ADA13-28A9-4715-A1C1-0BF70672A80B}"/>
    <cellStyle name="20% - 2. jelölőszín 2 2 2" xfId="330" xr:uid="{70D42D3C-C078-4201-B8B5-DE487E1B74DD}"/>
    <cellStyle name="20% - 2. jelölőszín 2 2 3" xfId="331" xr:uid="{01CEEF03-2630-4685-9171-07B7754467C6}"/>
    <cellStyle name="20% - 2. jelölőszín 2 2 4" xfId="332" xr:uid="{B630E81D-E9D3-4332-BBDA-BB5988EF945D}"/>
    <cellStyle name="20% - 2. jelölőszín 2 2 5" xfId="333" xr:uid="{9EFEC160-940F-4152-95FB-8D99D21DC1D7}"/>
    <cellStyle name="20% - 2. jelölőszín 2 2 5 2" xfId="334" xr:uid="{D4519024-A37D-42FB-8F14-697833EEAD40}"/>
    <cellStyle name="20% - 2. jelölőszín 2 2 6" xfId="335" xr:uid="{0C7F23A3-5B30-4010-B599-92757C1A716B}"/>
    <cellStyle name="20% - 2. jelölőszín 2 2 7" xfId="336" xr:uid="{951AF92C-1533-4ADB-9B21-79FDD40B1923}"/>
    <cellStyle name="20% - 2. jelölőszín 2 2 8" xfId="337" xr:uid="{96988D43-57BC-4D0E-8E22-67E7478991E6}"/>
    <cellStyle name="20% - 2. jelölőszín 2 3" xfId="338" xr:uid="{7B58F143-74A4-4F70-8B11-B028B0FA9E4D}"/>
    <cellStyle name="20% - 2. jelölőszín 2 4" xfId="339" xr:uid="{A9BEE1E6-5451-4341-A5BE-A02CA512A73A}"/>
    <cellStyle name="20% - 2. jelölőszín 2 5" xfId="340" xr:uid="{38F19D88-C209-45A0-B48F-8ED020B43D18}"/>
    <cellStyle name="20% - 2. jelölőszín 2 6" xfId="341" xr:uid="{34CE3785-A73E-46E6-9D8A-6BF14E131457}"/>
    <cellStyle name="20% - 2. jelölőszín 2 6 2" xfId="342" xr:uid="{B8B29945-DA9D-4CDF-B3C8-1D445F25C06E}"/>
    <cellStyle name="20% - 2. jelölőszín 2 7" xfId="343" xr:uid="{6CCF9D14-FEB7-4ABB-B155-0959E78B50D2}"/>
    <cellStyle name="20% - 2. jelölőszín 2 8" xfId="344" xr:uid="{915A9CF3-F682-47D9-97C6-C02150B80188}"/>
    <cellStyle name="20% - 2. jelölőszín 2 9" xfId="345" xr:uid="{448D3A37-D76E-4ECE-9769-DB9FA1A4615E}"/>
    <cellStyle name="20% - 2. jelölőszín 3" xfId="346" xr:uid="{14350377-F953-4A83-A24F-709CEA73830C}"/>
    <cellStyle name="20% - 2. jelölőszín 3 2" xfId="347" xr:uid="{E4CC5AB4-34B8-47C7-AD96-1A15594EB49E}"/>
    <cellStyle name="20% - 2. jelölőszín 3 3" xfId="348" xr:uid="{C328F2D9-642D-40B6-86CE-F5E667A24332}"/>
    <cellStyle name="20% - 2. jelölőszín 3 4" xfId="349" xr:uid="{A016A6C4-F16C-4BDA-9ADB-5D5C2540409D}"/>
    <cellStyle name="20% - 2. jelölőszín 3 5" xfId="350" xr:uid="{6E99521C-1F4E-46DC-B6A3-57342E4EB7D3}"/>
    <cellStyle name="20% - 2. jelölőszín 3 5 2" xfId="351" xr:uid="{C8DA255D-A7B4-4D9F-B0B4-A80889337AEF}"/>
    <cellStyle name="20% - 2. jelölőszín 3 6" xfId="352" xr:uid="{75AEC342-6E30-4D63-B88D-8DB264861B84}"/>
    <cellStyle name="20% - 2. jelölőszín 3 7" xfId="353" xr:uid="{D231F22F-2356-47E1-AC24-253797562E5D}"/>
    <cellStyle name="20% - 2. jelölőszín 3 8" xfId="354" xr:uid="{E2C7CFAC-8673-48E8-BF8B-4397B3BF5119}"/>
    <cellStyle name="20% - 2. jelölőszín 4" xfId="355" xr:uid="{2BD6DA52-4346-43CE-9747-D6005BDF55D9}"/>
    <cellStyle name="20% - 2. jelölőszín 5" xfId="356" xr:uid="{E1722502-C9CF-48FB-8BA9-A3097FE96854}"/>
    <cellStyle name="20% - 2. jelölőszín 6" xfId="357" xr:uid="{00B657EE-FBBB-4EDA-A36E-4B7E84A0A5AE}"/>
    <cellStyle name="20% - 2. jelölőszín 7" xfId="358" xr:uid="{27D5F7B6-50A8-477E-A424-A6EF00BDBDAE}"/>
    <cellStyle name="20% - 2. jelölőszín 7 2" xfId="359" xr:uid="{BB96405D-79A5-420A-ACA9-7BA964BAFF74}"/>
    <cellStyle name="20% - 2. jelölőszín 8" xfId="360" xr:uid="{231FF37A-DF68-4E9C-8CBE-7BF8F469E8B0}"/>
    <cellStyle name="20% - 2. jelölőszín 9" xfId="361" xr:uid="{A5653379-6B36-4E40-A524-6A1568F48D71}"/>
    <cellStyle name="20% - 2. jelölőszín_20130128_ITS on reporting_Annex I_CA" xfId="362" xr:uid="{980CAEB4-BFDD-4C2B-BEDE-BD89CFF56602}"/>
    <cellStyle name="20% - 3. jelölőszín" xfId="363" xr:uid="{FA7FBC3E-8520-4590-8F07-05A125D8F095}"/>
    <cellStyle name="20% - 3. jelölőszín 10" xfId="364" xr:uid="{A6D8FEE1-B67D-4EC5-8AFB-15D5C85AFDB4}"/>
    <cellStyle name="20% - 3. jelölőszín 2" xfId="365" xr:uid="{0C2FE04B-5938-468E-BED4-44F9F55D8CC4}"/>
    <cellStyle name="20% - 3. jelölőszín 2 2" xfId="366" xr:uid="{D6AE3CAB-A7DE-48B4-ACE0-433A490C6AF7}"/>
    <cellStyle name="20% - 3. jelölőszín 2 2 2" xfId="367" xr:uid="{54623144-ADCB-41A6-9938-0D1C72F3F9C1}"/>
    <cellStyle name="20% - 3. jelölőszín 2 2 3" xfId="368" xr:uid="{884635D2-6B79-490C-910F-C48341005215}"/>
    <cellStyle name="20% - 3. jelölőszín 2 2 4" xfId="369" xr:uid="{01FBE629-A62D-4742-95DE-3CF27A98CDB4}"/>
    <cellStyle name="20% - 3. jelölőszín 2 2 5" xfId="370" xr:uid="{7AE6ADF9-15A2-4200-8BFD-AAC0C138AC29}"/>
    <cellStyle name="20% - 3. jelölőszín 2 2 5 2" xfId="371" xr:uid="{C908305F-671D-4B33-8E64-82A52C95A05A}"/>
    <cellStyle name="20% - 3. jelölőszín 2 2 6" xfId="372" xr:uid="{CCE2E59D-C6D3-4CCD-B012-15D3D9E69BD7}"/>
    <cellStyle name="20% - 3. jelölőszín 2 2 7" xfId="373" xr:uid="{690FE27A-FED7-4B10-8528-E61C0B15B0A5}"/>
    <cellStyle name="20% - 3. jelölőszín 2 2 8" xfId="374" xr:uid="{C68EDBB9-EDF1-4F2D-B8EE-8507E436339D}"/>
    <cellStyle name="20% - 3. jelölőszín 2 3" xfId="375" xr:uid="{C6FB5C50-61D6-41FE-AA4F-BE5BBFFEAF20}"/>
    <cellStyle name="20% - 3. jelölőszín 2 4" xfId="376" xr:uid="{04E7AB96-01C0-4A95-9C6E-6C929F2BBB8D}"/>
    <cellStyle name="20% - 3. jelölőszín 2 5" xfId="377" xr:uid="{5E051B76-443C-4604-8027-8D284709910C}"/>
    <cellStyle name="20% - 3. jelölőszín 2 6" xfId="378" xr:uid="{271D4C85-E5EE-4276-B27E-50D33631DC30}"/>
    <cellStyle name="20% - 3. jelölőszín 2 6 2" xfId="379" xr:uid="{EBE00783-655E-48BE-AB9A-FA49469921C9}"/>
    <cellStyle name="20% - 3. jelölőszín 2 7" xfId="380" xr:uid="{E66FD5FA-81A0-42A4-B0BD-365229757340}"/>
    <cellStyle name="20% - 3. jelölőszín 2 8" xfId="381" xr:uid="{BD15B4E2-10DD-46B4-BD84-3E0FFC90BA02}"/>
    <cellStyle name="20% - 3. jelölőszín 2 9" xfId="382" xr:uid="{63D1863C-6A7F-4D1C-B0C9-4A669ADFB490}"/>
    <cellStyle name="20% - 3. jelölőszín 3" xfId="383" xr:uid="{22201CE5-E787-44FE-83AC-3F3AB7D801EA}"/>
    <cellStyle name="20% - 3. jelölőszín 3 2" xfId="384" xr:uid="{87CB3171-5FF7-48F7-8883-A88F2891E95B}"/>
    <cellStyle name="20% - 3. jelölőszín 3 3" xfId="385" xr:uid="{C6258608-D6FB-402D-AF6B-5D610750F266}"/>
    <cellStyle name="20% - 3. jelölőszín 3 4" xfId="386" xr:uid="{1EAF6115-7556-44AC-A339-66FFE3802A42}"/>
    <cellStyle name="20% - 3. jelölőszín 3 5" xfId="387" xr:uid="{C9EF3BEF-C7AD-4554-8F37-98543639CCA9}"/>
    <cellStyle name="20% - 3. jelölőszín 3 5 2" xfId="388" xr:uid="{340C223E-CDCD-4444-8B92-2CE43F3618A1}"/>
    <cellStyle name="20% - 3. jelölőszín 3 6" xfId="389" xr:uid="{BA250C06-39CE-446C-9900-06BE17D430F6}"/>
    <cellStyle name="20% - 3. jelölőszín 3 7" xfId="390" xr:uid="{D8384DAE-2AE6-45A7-A630-9DB592BCAB05}"/>
    <cellStyle name="20% - 3. jelölőszín 3 8" xfId="391" xr:uid="{D8AD8BE5-2F0D-4FDE-BC97-B8E1CD6B20B2}"/>
    <cellStyle name="20% - 3. jelölőszín 4" xfId="392" xr:uid="{38BA7F8C-40BC-4E0E-918C-8F674000A8E4}"/>
    <cellStyle name="20% - 3. jelölőszín 5" xfId="393" xr:uid="{72895414-20C2-46A9-AB19-8700C94A370A}"/>
    <cellStyle name="20% - 3. jelölőszín 6" xfId="394" xr:uid="{D7CC1780-BF1C-4713-8116-CCB64FA05F59}"/>
    <cellStyle name="20% - 3. jelölőszín 7" xfId="395" xr:uid="{D0862E5C-13C1-4E3B-9787-B4604033BCBA}"/>
    <cellStyle name="20% - 3. jelölőszín 7 2" xfId="396" xr:uid="{052BB02C-2F01-413B-B9B0-D091DE8CD4F3}"/>
    <cellStyle name="20% - 3. jelölőszín 8" xfId="397" xr:uid="{BF16AECF-3B98-4061-9ACF-95960BE04516}"/>
    <cellStyle name="20% - 3. jelölőszín 9" xfId="398" xr:uid="{F88A777E-AFBF-4A34-9E91-10A5D30503AC}"/>
    <cellStyle name="20% - 3. jelölőszín_20130128_ITS on reporting_Annex I_CA" xfId="399" xr:uid="{BBA225AE-8A51-4531-8510-DBF7D07E034D}"/>
    <cellStyle name="20% - 4. jelölőszín" xfId="400" xr:uid="{74A436EC-373D-4238-A7A0-340FF43B8541}"/>
    <cellStyle name="20% - 4. jelölőszín 10" xfId="401" xr:uid="{CEF584DE-03DF-4FFA-B381-8C48538DC337}"/>
    <cellStyle name="20% - 4. jelölőszín 2" xfId="402" xr:uid="{3BFF8F35-C27E-43B9-A58F-2B7C94C6EED2}"/>
    <cellStyle name="20% - 4. jelölőszín 2 2" xfId="403" xr:uid="{847EC89E-2F9F-4420-81E2-0CF617F6FC24}"/>
    <cellStyle name="20% - 4. jelölőszín 2 2 2" xfId="404" xr:uid="{F7713105-8305-4E48-873F-45639646FF37}"/>
    <cellStyle name="20% - 4. jelölőszín 2 2 3" xfId="405" xr:uid="{D812DEAE-6A62-4224-AD0C-FDA521885705}"/>
    <cellStyle name="20% - 4. jelölőszín 2 2 4" xfId="406" xr:uid="{FA409FEE-9201-4DA4-A8AB-77D2A5449662}"/>
    <cellStyle name="20% - 4. jelölőszín 2 2 5" xfId="407" xr:uid="{5CEEB088-7C94-470D-AD48-F4150AD8E682}"/>
    <cellStyle name="20% - 4. jelölőszín 2 2 5 2" xfId="408" xr:uid="{2DFC66A4-B55B-4F03-A554-F30C1ACCE97F}"/>
    <cellStyle name="20% - 4. jelölőszín 2 2 6" xfId="409" xr:uid="{C486DB86-421C-4AF9-8EA5-275A76F79F55}"/>
    <cellStyle name="20% - 4. jelölőszín 2 2 7" xfId="410" xr:uid="{43D80140-4FC2-42CC-B80C-8A09088371E3}"/>
    <cellStyle name="20% - 4. jelölőszín 2 2 8" xfId="411" xr:uid="{A28BF8DA-CEDB-4736-9182-393E1476DFEB}"/>
    <cellStyle name="20% - 4. jelölőszín 2 3" xfId="412" xr:uid="{35F05754-1FF6-4354-93EF-005AA5F6EFD8}"/>
    <cellStyle name="20% - 4. jelölőszín 2 4" xfId="413" xr:uid="{085FCD5E-F2F9-45BF-A357-AB5587583EEF}"/>
    <cellStyle name="20% - 4. jelölőszín 2 5" xfId="414" xr:uid="{C597DB90-78A4-41AA-97A0-5B06431DD95F}"/>
    <cellStyle name="20% - 4. jelölőszín 2 6" xfId="415" xr:uid="{CAA41AB2-50A2-4956-BA23-88518FA90377}"/>
    <cellStyle name="20% - 4. jelölőszín 2 6 2" xfId="416" xr:uid="{F45F53B7-D609-49BC-98B4-6DE72DFF2440}"/>
    <cellStyle name="20% - 4. jelölőszín 2 7" xfId="417" xr:uid="{577E0E41-D69C-40DF-88AB-7E70BAB07385}"/>
    <cellStyle name="20% - 4. jelölőszín 2 8" xfId="418" xr:uid="{15F47841-77EB-4BF0-A97D-6EA9B699172E}"/>
    <cellStyle name="20% - 4. jelölőszín 2 9" xfId="419" xr:uid="{30A4C110-129D-4CE6-A1AF-FE1A830B57DC}"/>
    <cellStyle name="20% - 4. jelölőszín 3" xfId="420" xr:uid="{F528B320-B315-4841-BDF0-CC838206008B}"/>
    <cellStyle name="20% - 4. jelölőszín 3 2" xfId="421" xr:uid="{7895FD2E-B341-452F-A0BA-4CC291702171}"/>
    <cellStyle name="20% - 4. jelölőszín 3 3" xfId="422" xr:uid="{89EE74E7-7D7B-4A04-874C-42CFB0E39A03}"/>
    <cellStyle name="20% - 4. jelölőszín 3 4" xfId="423" xr:uid="{917D0051-E7A7-4DB4-A541-6759BC21A79D}"/>
    <cellStyle name="20% - 4. jelölőszín 3 5" xfId="424" xr:uid="{08DE795C-D5CA-4847-A983-458D416BD59A}"/>
    <cellStyle name="20% - 4. jelölőszín 3 5 2" xfId="425" xr:uid="{42287254-C971-4ACF-8BFC-D65492DEC4CB}"/>
    <cellStyle name="20% - 4. jelölőszín 3 6" xfId="426" xr:uid="{F313903D-F56C-4665-ADC4-D1406D4212CC}"/>
    <cellStyle name="20% - 4. jelölőszín 3 7" xfId="427" xr:uid="{D7553FF1-5D84-4F4E-BD8B-B70A4DA54161}"/>
    <cellStyle name="20% - 4. jelölőszín 3 8" xfId="428" xr:uid="{7D20D2D1-6D65-4B23-A7A1-F1FADC01FEBC}"/>
    <cellStyle name="20% - 4. jelölőszín 4" xfId="429" xr:uid="{0FCC90D8-4D91-497F-960D-C6AE93600990}"/>
    <cellStyle name="20% - 4. jelölőszín 5" xfId="430" xr:uid="{5631E29F-B9E2-48AB-AC0A-76FE290BBF33}"/>
    <cellStyle name="20% - 4. jelölőszín 6" xfId="431" xr:uid="{1FBED69A-451B-4C41-994F-2773586BBDFD}"/>
    <cellStyle name="20% - 4. jelölőszín 7" xfId="432" xr:uid="{17638471-1929-46F6-B0F7-0DC0EF77D131}"/>
    <cellStyle name="20% - 4. jelölőszín 7 2" xfId="433" xr:uid="{2BF35053-22DE-4DB6-B099-3F3C04A8A963}"/>
    <cellStyle name="20% - 4. jelölőszín 8" xfId="434" xr:uid="{FF433DC8-FB91-4C85-B6DD-2F3DBD26CDAA}"/>
    <cellStyle name="20% - 4. jelölőszín 9" xfId="435" xr:uid="{BA586583-098F-4C1A-A72D-E92BD4858972}"/>
    <cellStyle name="20% - 4. jelölőszín_20130128_ITS on reporting_Annex I_CA" xfId="436" xr:uid="{EEBBB6E0-2E13-4DE3-BE1E-CF67CD26C445}"/>
    <cellStyle name="20% - 5. jelölőszín" xfId="437" xr:uid="{D54DD190-7650-46B8-8A86-A6296419CACA}"/>
    <cellStyle name="20% - 5. jelölőszín 10" xfId="438" xr:uid="{2C532E3B-0C30-424F-B226-6F9A67C5C7EE}"/>
    <cellStyle name="20% - 5. jelölőszín 2" xfId="439" xr:uid="{023219FD-FA5E-4EC9-A98E-27E4AF8EDAF6}"/>
    <cellStyle name="20% - 5. jelölőszín 2 2" xfId="440" xr:uid="{AB126235-438A-4D01-84C1-20BCB01ADE56}"/>
    <cellStyle name="20% - 5. jelölőszín 2 2 2" xfId="441" xr:uid="{7F937085-C6FC-44F5-A6EE-DA14081BFE9E}"/>
    <cellStyle name="20% - 5. jelölőszín 2 2 3" xfId="442" xr:uid="{929AEC02-140B-444E-A9A6-2A880A8D8D88}"/>
    <cellStyle name="20% - 5. jelölőszín 2 2 4" xfId="443" xr:uid="{AB70798B-ABC7-478E-9873-FA94A0D10CCF}"/>
    <cellStyle name="20% - 5. jelölőszín 2 2 5" xfId="444" xr:uid="{0C802CFF-DFB2-4E1B-BA82-02BD4029B3DB}"/>
    <cellStyle name="20% - 5. jelölőszín 2 2 5 2" xfId="445" xr:uid="{095C8080-0280-43C1-8CBD-7A8946A4E7B3}"/>
    <cellStyle name="20% - 5. jelölőszín 2 2 6" xfId="446" xr:uid="{4FD8BEF4-B5E6-4A0C-860F-B612E0F8EC25}"/>
    <cellStyle name="20% - 5. jelölőszín 2 2 7" xfId="447" xr:uid="{5759BB9A-43D1-4C7A-9CE3-91B5964426C4}"/>
    <cellStyle name="20% - 5. jelölőszín 2 2 8" xfId="448" xr:uid="{662D85DE-8524-4A72-BD0F-51A2ED02A3F2}"/>
    <cellStyle name="20% - 5. jelölőszín 2 3" xfId="449" xr:uid="{98972AB5-47FE-408A-A7B8-150E83F82686}"/>
    <cellStyle name="20% - 5. jelölőszín 2 4" xfId="450" xr:uid="{B08CE756-14E7-4763-9EDF-4E361E119468}"/>
    <cellStyle name="20% - 5. jelölőszín 2 5" xfId="451" xr:uid="{06E71B18-1192-49F6-846B-4EFF16A21C2D}"/>
    <cellStyle name="20% - 5. jelölőszín 2 6" xfId="452" xr:uid="{6ED45146-2A4B-43BD-BD9D-A849AAE15B60}"/>
    <cellStyle name="20% - 5. jelölőszín 2 6 2" xfId="453" xr:uid="{9CBD1B4E-6478-4439-B0F8-DF49CFAAB5D3}"/>
    <cellStyle name="20% - 5. jelölőszín 2 7" xfId="454" xr:uid="{5A3BE466-B009-4F23-9578-A429010B28BF}"/>
    <cellStyle name="20% - 5. jelölőszín 2 8" xfId="455" xr:uid="{43909164-676D-45CC-B4BA-6C7A34F5B968}"/>
    <cellStyle name="20% - 5. jelölőszín 2 9" xfId="456" xr:uid="{85F503A8-76D9-4CE1-BDCE-7CD06DBB7408}"/>
    <cellStyle name="20% - 5. jelölőszín 3" xfId="457" xr:uid="{EF40D746-319C-4847-A00B-57672D855D5F}"/>
    <cellStyle name="20% - 5. jelölőszín 3 2" xfId="458" xr:uid="{37200B13-365E-40D2-873E-A849968EA5AD}"/>
    <cellStyle name="20% - 5. jelölőszín 3 3" xfId="459" xr:uid="{0992F083-2B02-4A19-8DB9-CF1F412037D3}"/>
    <cellStyle name="20% - 5. jelölőszín 3 4" xfId="460" xr:uid="{388618E9-441F-41C7-87A4-ABDA24B59504}"/>
    <cellStyle name="20% - 5. jelölőszín 3 5" xfId="461" xr:uid="{B6A0090E-975B-4842-9EB8-E515D1998EA6}"/>
    <cellStyle name="20% - 5. jelölőszín 3 5 2" xfId="462" xr:uid="{11E6FC5B-AB54-470C-AD22-85D4D28CBDE9}"/>
    <cellStyle name="20% - 5. jelölőszín 3 6" xfId="463" xr:uid="{6708C3EC-8F18-4F6A-B8DE-1FFFC054BDA1}"/>
    <cellStyle name="20% - 5. jelölőszín 3 7" xfId="464" xr:uid="{4ABB438B-E559-4F64-9008-DE9381E1056C}"/>
    <cellStyle name="20% - 5. jelölőszín 3 8" xfId="465" xr:uid="{6752A48B-2FC2-45E4-8FAB-2349B26A46FF}"/>
    <cellStyle name="20% - 5. jelölőszín 4" xfId="466" xr:uid="{A7AD5505-B964-45AE-ADCE-B08280E2E80B}"/>
    <cellStyle name="20% - 5. jelölőszín 5" xfId="467" xr:uid="{73770B1D-2E54-4519-9487-CB597DBA11D5}"/>
    <cellStyle name="20% - 5. jelölőszín 6" xfId="468" xr:uid="{B9E80FE4-D5EA-41F3-80C9-ADF793DAE36D}"/>
    <cellStyle name="20% - 5. jelölőszín 7" xfId="469" xr:uid="{DA841479-F5D0-4BCF-9780-DAFBA2DE6F67}"/>
    <cellStyle name="20% - 5. jelölőszín 7 2" xfId="470" xr:uid="{14AAF388-309C-440F-AEDA-495F814F6E3C}"/>
    <cellStyle name="20% - 5. jelölőszín 8" xfId="471" xr:uid="{A783B641-6D42-4929-BF2F-D1D7B5CC8A0C}"/>
    <cellStyle name="20% - 5. jelölőszín 9" xfId="472" xr:uid="{652EA8CC-78A5-492D-8375-4CF791F7DCC4}"/>
    <cellStyle name="20% - 5. jelölőszín_20130128_ITS on reporting_Annex I_CA" xfId="473" xr:uid="{E76D3116-39E8-45A5-A626-D19919482CD1}"/>
    <cellStyle name="20% - 6. jelölőszín" xfId="474" xr:uid="{1445DD8A-332D-49B0-8DA8-AA0FF6176ECD}"/>
    <cellStyle name="20% - 6. jelölőszín 10" xfId="475" xr:uid="{9C01649F-5016-4D41-8C1D-E83996061EFB}"/>
    <cellStyle name="20% - 6. jelölőszín 2" xfId="476" xr:uid="{CA07B214-AD15-4749-9627-9A3555711C00}"/>
    <cellStyle name="20% - 6. jelölőszín 2 2" xfId="477" xr:uid="{260C4470-7FE1-4741-9581-3DCFC94BF742}"/>
    <cellStyle name="20% - 6. jelölőszín 2 2 2" xfId="478" xr:uid="{46EE9432-DE43-4064-A0C6-CA377692A492}"/>
    <cellStyle name="20% - 6. jelölőszín 2 2 3" xfId="479" xr:uid="{AAB2071A-7DC8-4795-BE86-2E5ADF9D1A9E}"/>
    <cellStyle name="20% - 6. jelölőszín 2 2 4" xfId="480" xr:uid="{639AA4CF-9939-4BE4-A9DA-BB9C0EB518E8}"/>
    <cellStyle name="20% - 6. jelölőszín 2 2 5" xfId="481" xr:uid="{AC72E2AD-FAA8-43E1-A530-D288E10C1688}"/>
    <cellStyle name="20% - 6. jelölőszín 2 2 5 2" xfId="482" xr:uid="{8E9BDEE8-AF7B-4D63-9E79-1518C863D549}"/>
    <cellStyle name="20% - 6. jelölőszín 2 2 6" xfId="483" xr:uid="{5F84FC23-F5CC-4ED7-8738-DFEA0DD4645C}"/>
    <cellStyle name="20% - 6. jelölőszín 2 2 7" xfId="484" xr:uid="{D8ADA5CE-97F8-48C2-A87F-432F9338C70D}"/>
    <cellStyle name="20% - 6. jelölőszín 2 2 8" xfId="485" xr:uid="{48827C3A-F3A1-4932-8F93-004DA3927959}"/>
    <cellStyle name="20% - 6. jelölőszín 2 3" xfId="486" xr:uid="{FB969157-4EE0-452F-8859-D206CE482BAA}"/>
    <cellStyle name="20% - 6. jelölőszín 2 4" xfId="487" xr:uid="{2D70B927-C0DD-433F-B813-DE6EC522E598}"/>
    <cellStyle name="20% - 6. jelölőszín 2 5" xfId="488" xr:uid="{FD2A32B1-25A8-43D6-9195-1EF83EA66F84}"/>
    <cellStyle name="20% - 6. jelölőszín 2 6" xfId="489" xr:uid="{45FC6A89-28ED-48E6-943B-5981AFAB898D}"/>
    <cellStyle name="20% - 6. jelölőszín 2 6 2" xfId="490" xr:uid="{7D854367-0779-4E05-BB4F-16A318585CAF}"/>
    <cellStyle name="20% - 6. jelölőszín 2 7" xfId="491" xr:uid="{4E5C8D6E-6724-47CB-8378-549107B9432A}"/>
    <cellStyle name="20% - 6. jelölőszín 2 8" xfId="492" xr:uid="{5EE5468D-00DC-4244-92AA-EFB1312A810B}"/>
    <cellStyle name="20% - 6. jelölőszín 2 9" xfId="493" xr:uid="{1C70477F-A794-4BE3-9E78-1A91129E3CE9}"/>
    <cellStyle name="20% - 6. jelölőszín 3" xfId="494" xr:uid="{91CFBDD3-D2BB-4846-B4E5-91E4A17A63A2}"/>
    <cellStyle name="20% - 6. jelölőszín 3 2" xfId="495" xr:uid="{9472FD11-67B3-4711-8CBB-0C4CFD9F8213}"/>
    <cellStyle name="20% - 6. jelölőszín 3 3" xfId="496" xr:uid="{9C575024-5B24-4875-B543-CED199EB972A}"/>
    <cellStyle name="20% - 6. jelölőszín 3 4" xfId="497" xr:uid="{A57CA42E-5879-426B-8910-42BE08A9C5B1}"/>
    <cellStyle name="20% - 6. jelölőszín 3 5" xfId="498" xr:uid="{F3ED6A7E-5695-48F2-9866-A6A995838E34}"/>
    <cellStyle name="20% - 6. jelölőszín 3 5 2" xfId="499" xr:uid="{9386E4FA-EDB6-4263-8398-B8B9872326A1}"/>
    <cellStyle name="20% - 6. jelölőszín 3 6" xfId="500" xr:uid="{C256BC7A-3309-49AB-88E8-617C4C560B51}"/>
    <cellStyle name="20% - 6. jelölőszín 3 7" xfId="501" xr:uid="{A903D2E2-AC34-4762-A35C-AF7DB1E508E9}"/>
    <cellStyle name="20% - 6. jelölőszín 3 8" xfId="502" xr:uid="{128CFAF9-7425-427C-8032-945CB7697F9D}"/>
    <cellStyle name="20% - 6. jelölőszín 4" xfId="503" xr:uid="{2473905D-6788-4314-BBD9-5A52F5F5D9C9}"/>
    <cellStyle name="20% - 6. jelölőszín 5" xfId="504" xr:uid="{9C9AC709-6253-4FC8-B8CE-E71A14E9D467}"/>
    <cellStyle name="20% - 6. jelölőszín 6" xfId="505" xr:uid="{93985F44-C770-4DE5-A36D-A23987E85AA3}"/>
    <cellStyle name="20% - 6. jelölőszín 7" xfId="506" xr:uid="{C6194B11-CEBB-4FD0-AD14-CC768411E495}"/>
    <cellStyle name="20% - 6. jelölőszín 7 2" xfId="507" xr:uid="{5B615B35-101F-4CAE-A983-4B6F7501AB47}"/>
    <cellStyle name="20% - 6. jelölőszín 8" xfId="508" xr:uid="{E2DA78B4-6537-466C-B609-30319D857A7F}"/>
    <cellStyle name="20% - 6. jelölőszín 9" xfId="509" xr:uid="{02EA3740-62C3-43BC-9AFB-DD71D7362D9E}"/>
    <cellStyle name="20% - 6. jelölőszín_20130128_ITS on reporting_Annex I_CA" xfId="510" xr:uid="{5306ACEB-7DE1-4DCE-A6FA-6A0FEB012722}"/>
    <cellStyle name="20% - Accent1 2" xfId="59" xr:uid="{00000000-0005-0000-0000-00000D000000}"/>
    <cellStyle name="20% - Accent1 2 2" xfId="512" xr:uid="{83EB1A39-C012-44D3-9715-051E9D35188F}"/>
    <cellStyle name="20% - Accent1 2 3" xfId="513" xr:uid="{96EA32D3-A66E-4E90-AAB4-97FF305C8433}"/>
    <cellStyle name="20% - Accent1 2 4" xfId="514" xr:uid="{275B898F-5284-45BE-83DB-38EE82BFCE14}"/>
    <cellStyle name="20% - Accent1 2 5" xfId="515" xr:uid="{52958051-F813-4636-BF90-09A007070CAD}"/>
    <cellStyle name="20% - Accent1 2 5 2" xfId="516" xr:uid="{007A4ECA-F309-44C1-B117-BDADB8B6C721}"/>
    <cellStyle name="20% - Accent1 2 6" xfId="517" xr:uid="{A978EC5A-F238-489B-9F25-D858FAB51420}"/>
    <cellStyle name="20% - Accent1 2 7" xfId="518" xr:uid="{B5F295BA-35BF-4D36-A7C7-C3704AE80743}"/>
    <cellStyle name="20% - Accent1 2 8" xfId="519" xr:uid="{E24B3F88-6B4B-40CD-98D2-0D0D973F01B8}"/>
    <cellStyle name="20% - Accent1 2_Nordea Group" xfId="511" xr:uid="{465CBAB0-BF05-4D6E-9F49-EFDA92D6B531}"/>
    <cellStyle name="20% - Accent1 3" xfId="520" xr:uid="{8BE21C9D-7739-4F14-9A1B-1B72BEFA87BB}"/>
    <cellStyle name="20% - Accent1 3 2" xfId="521" xr:uid="{807C0FD1-160C-472C-8E31-B6389C29B6D4}"/>
    <cellStyle name="20% - Accent1 3 3" xfId="522" xr:uid="{12A4A119-7B18-42FB-BE86-65AFCBA5F51B}"/>
    <cellStyle name="20% - Accent1 3 4" xfId="523" xr:uid="{4CBA9A89-36B2-43E9-A385-30E45CEF0EFF}"/>
    <cellStyle name="20% - Accent1 3 5" xfId="524" xr:uid="{7977447D-54AE-414C-9E5C-45C9CDBF0BAB}"/>
    <cellStyle name="20% - Accent1 3 5 2" xfId="525" xr:uid="{98899AFA-3E3C-4526-A71E-51D49FC1381A}"/>
    <cellStyle name="20% - Accent1 3 6" xfId="526" xr:uid="{60751D69-53D1-4C0F-867E-4B8298886E75}"/>
    <cellStyle name="20% - Accent1 3 7" xfId="527" xr:uid="{627948E1-9B67-4BF0-A8F6-7310773DA69A}"/>
    <cellStyle name="20% - Accent1 3 8" xfId="528" xr:uid="{46D1B881-6C62-4976-AC40-155BB44880B6}"/>
    <cellStyle name="20% - Accent1 4" xfId="529" xr:uid="{52F00D18-924E-41E5-971D-7B5415BE673F}"/>
    <cellStyle name="20% - Accent1 4 10" xfId="530" xr:uid="{E616EEDD-EB4B-4916-AC7A-54019E2449D9}"/>
    <cellStyle name="20% - Accent1 4 11" xfId="531" xr:uid="{1AE2872F-74E6-4D47-BA8B-1ED12D3D88A3}"/>
    <cellStyle name="20% - Accent1 4 2" xfId="532" xr:uid="{905D236A-F237-411E-9C52-61CBD981119C}"/>
    <cellStyle name="20% - Accent1 4 2 2" xfId="533" xr:uid="{D85D4889-D0E7-4A00-993C-A74A29D46E79}"/>
    <cellStyle name="20% - Accent1 4 2 2 2" xfId="534" xr:uid="{50967182-DD28-4E38-B28A-251992DFB49A}"/>
    <cellStyle name="20% - Accent1 4 2 2 3" xfId="535" xr:uid="{50BEC80C-CAF2-4BD0-8D85-286121B94C41}"/>
    <cellStyle name="20% - Accent1 4 2 2 4" xfId="536" xr:uid="{BCE8FD76-7D44-4BB3-AF97-95E5D1249236}"/>
    <cellStyle name="20% - Accent1 4 2 3" xfId="537" xr:uid="{036A5BFC-7EA1-46CD-888C-0C014600660A}"/>
    <cellStyle name="20% - Accent1 4 2 3 2" xfId="538" xr:uid="{99355D48-F38F-4B2A-A5EA-D502504840D1}"/>
    <cellStyle name="20% - Accent1 4 2 3 3" xfId="539" xr:uid="{4F8EF78C-7765-46F8-8C34-59676B6A2A0D}"/>
    <cellStyle name="20% - Accent1 4 2 3 4" xfId="540" xr:uid="{FE947FBA-D772-426D-87FA-3B48A2C5A956}"/>
    <cellStyle name="20% - Accent1 4 2 4" xfId="541" xr:uid="{063C1B47-752F-4DF6-8791-B12B4B3C3FC6}"/>
    <cellStyle name="20% - Accent1 4 2 5" xfId="542" xr:uid="{1868286A-A269-405F-A2AA-2EAEADA477A6}"/>
    <cellStyle name="20% - Accent1 4 2 6" xfId="543" xr:uid="{4919584D-D971-4015-BCD6-2106D8E8186E}"/>
    <cellStyle name="20% - Accent1 4 3" xfId="544" xr:uid="{10735D4F-669D-466D-ADDE-891CB05AE6D2}"/>
    <cellStyle name="20% - Accent1 4 3 2" xfId="545" xr:uid="{CA1BBA87-CF3C-443E-8DDC-267803F8DF35}"/>
    <cellStyle name="20% - Accent1 4 3 2 2" xfId="546" xr:uid="{6E754B7D-4AFE-4C01-8EDF-33FD3E348F94}"/>
    <cellStyle name="20% - Accent1 4 3 2 3" xfId="547" xr:uid="{8B35600D-62E2-41B2-82DA-1B7A8CC0C770}"/>
    <cellStyle name="20% - Accent1 4 3 2 4" xfId="548" xr:uid="{E9E16388-6B32-46B1-8831-0254EB75DF32}"/>
    <cellStyle name="20% - Accent1 4 3 3" xfId="549" xr:uid="{A5AA0594-A5AD-44C7-8184-426BF94F992E}"/>
    <cellStyle name="20% - Accent1 4 3 3 2" xfId="550" xr:uid="{41572EF6-2DC8-4003-95FE-CA62F8FA5A54}"/>
    <cellStyle name="20% - Accent1 4 3 3 3" xfId="551" xr:uid="{08F1AE75-AD9E-403A-B6B7-CCC605040BAC}"/>
    <cellStyle name="20% - Accent1 4 3 3 4" xfId="552" xr:uid="{A293540E-9D1F-40FC-85F1-73FF28A894FE}"/>
    <cellStyle name="20% - Accent1 4 3 4" xfId="553" xr:uid="{EE5A1680-28C8-4D56-BF0C-3CADB90EE3E6}"/>
    <cellStyle name="20% - Accent1 4 3 5" xfId="554" xr:uid="{32890DC7-4C6C-4C8D-85E8-66D20C09CCD5}"/>
    <cellStyle name="20% - Accent1 4 3 6" xfId="555" xr:uid="{6EE7FEB1-B4DD-46E3-B2C3-FE3A5B261910}"/>
    <cellStyle name="20% - Accent1 4 4" xfId="556" xr:uid="{61D40DEC-C019-422F-A393-2D20983E6944}"/>
    <cellStyle name="20% - Accent1 4 4 2" xfId="557" xr:uid="{DD4FFD09-AF92-4630-8F59-F90A737A6B90}"/>
    <cellStyle name="20% - Accent1 4 4 2 2" xfId="558" xr:uid="{39C0E8B4-263A-4AFE-96EF-79484E7DCFD1}"/>
    <cellStyle name="20% - Accent1 4 4 2 3" xfId="559" xr:uid="{F380D63E-25DB-4468-A9AF-BC02C782560A}"/>
    <cellStyle name="20% - Accent1 4 4 2 4" xfId="560" xr:uid="{78FBE094-5226-4112-B57B-DD16305A7834}"/>
    <cellStyle name="20% - Accent1 4 4 3" xfId="561" xr:uid="{F4E76E9D-4EC8-42C7-9A12-00A392900F7E}"/>
    <cellStyle name="20% - Accent1 4 4 4" xfId="562" xr:uid="{3C86DA58-6A96-4242-8C9A-A0B9E751EEC8}"/>
    <cellStyle name="20% - Accent1 4 4 5" xfId="563" xr:uid="{9A663B43-46E0-498A-908B-71FB916EF177}"/>
    <cellStyle name="20% - Accent1 4 5" xfId="564" xr:uid="{9B5CE04E-63AC-47A3-8138-15CCE743106E}"/>
    <cellStyle name="20% - Accent1 4 5 2" xfId="565" xr:uid="{C68F2645-AE01-4169-A521-A6163A353E83}"/>
    <cellStyle name="20% - Accent1 4 5 3" xfId="566" xr:uid="{FE10DE8B-93DE-4534-937D-92EEF7ABA43A}"/>
    <cellStyle name="20% - Accent1 4 5 4" xfId="567" xr:uid="{07B45196-AF15-4A4C-9045-4FA7A2A9D7E9}"/>
    <cellStyle name="20% - Accent1 4 6" xfId="568" xr:uid="{240D3218-418C-4E70-9520-4B36E0CD19ED}"/>
    <cellStyle name="20% - Accent1 4 6 2" xfId="569" xr:uid="{4D5F3307-8118-4BDC-98E1-99576048663B}"/>
    <cellStyle name="20% - Accent1 4 6 3" xfId="570" xr:uid="{C4C2000C-4442-463A-9F8E-1C97A2CD7B7C}"/>
    <cellStyle name="20% - Accent1 4 6 4" xfId="571" xr:uid="{686B67F1-906F-4C94-9009-4BFBDE6E8F52}"/>
    <cellStyle name="20% - Accent1 4 7" xfId="572" xr:uid="{6885E87E-E8C3-4343-80F9-DD5204BC7B77}"/>
    <cellStyle name="20% - Accent1 4 7 2" xfId="573" xr:uid="{1142FC47-70A9-4B85-BEFE-56E14F6AE5F0}"/>
    <cellStyle name="20% - Accent1 4 8" xfId="574" xr:uid="{6218228B-EC43-45CA-B0DD-034FB4A6678D}"/>
    <cellStyle name="20% - Accent1 4 9" xfId="575" xr:uid="{85344096-FB41-4A86-8D5D-ABCDC354AB4F}"/>
    <cellStyle name="20% - Accent1 5" xfId="576" xr:uid="{F6341D5C-50BB-4DF1-93C4-AE7D767326EC}"/>
    <cellStyle name="20% - Accent1 5 2" xfId="577" xr:uid="{D0608C93-8C8E-46EB-A622-F4B076689CF7}"/>
    <cellStyle name="20% - Accent1 5 3" xfId="578" xr:uid="{CA1AE770-BB4A-442A-B2F7-9A137020B560}"/>
    <cellStyle name="20% - Accent1 5 4" xfId="579" xr:uid="{55968D33-2904-450D-9592-5F0175BEE615}"/>
    <cellStyle name="20% - Accent1 5 5" xfId="580" xr:uid="{2AA9F2DF-3B1D-4E90-B03B-A79F1A7342BB}"/>
    <cellStyle name="20% - Accent1 5 5 2" xfId="581" xr:uid="{119ECBF5-3B3D-4D60-9529-B43CAE70A05D}"/>
    <cellStyle name="20% - Accent1 5 6" xfId="582" xr:uid="{C5E83045-CDB1-4DE5-A22E-67DB57E7BEB7}"/>
    <cellStyle name="20% - Accent1 5 7" xfId="583" xr:uid="{3783197C-20B3-4676-AEC9-831EF419D21C}"/>
    <cellStyle name="20% - Accent1 5 8" xfId="584" xr:uid="{2C40D8C8-DAFA-4E49-8D59-2B098CC001F2}"/>
    <cellStyle name="20% - Accent2 2" xfId="60" xr:uid="{00000000-0005-0000-0000-00000E000000}"/>
    <cellStyle name="20% - Accent2 2 2" xfId="586" xr:uid="{50FBD1CA-C9E8-4F83-9FC5-72623EC00C1D}"/>
    <cellStyle name="20% - Accent2 2 3" xfId="587" xr:uid="{B426535B-DDE3-42F6-AA89-6EB01CA2F398}"/>
    <cellStyle name="20% - Accent2 2 4" xfId="588" xr:uid="{D71720E1-350F-4658-B29E-4DF44452AEB5}"/>
    <cellStyle name="20% - Accent2 2 5" xfId="589" xr:uid="{15AF750E-9F87-433B-8FD1-E578007B8F72}"/>
    <cellStyle name="20% - Accent2 2 5 2" xfId="590" xr:uid="{4379E796-26ED-4DE6-8318-9D89C134C4E8}"/>
    <cellStyle name="20% - Accent2 2 6" xfId="591" xr:uid="{4E86A691-A35B-4A1F-BE8B-BB5855137721}"/>
    <cellStyle name="20% - Accent2 2 7" xfId="592" xr:uid="{0A6228B0-09B9-408A-AD80-AD30C4EDF47F}"/>
    <cellStyle name="20% - Accent2 2 8" xfId="593" xr:uid="{B38D3F2B-D866-4090-829C-69EDAF9B7F2A}"/>
    <cellStyle name="20% - Accent2 2_Nordea Group" xfId="585" xr:uid="{44D0601E-1C24-4F55-B06A-C8B6A62CBC21}"/>
    <cellStyle name="20% - Accent2 3" xfId="594" xr:uid="{98A6D7C9-DF59-46F5-961D-5BB6768FB94B}"/>
    <cellStyle name="20% - Accent2 3 2" xfId="595" xr:uid="{1251168B-D26D-4E78-B356-3FB9292F59AB}"/>
    <cellStyle name="20% - Accent2 3 3" xfId="596" xr:uid="{234F2189-E346-4D93-B10A-9BB0C4D46C2E}"/>
    <cellStyle name="20% - Accent2 3 4" xfId="597" xr:uid="{8FDB60A6-C9B6-4AC9-9393-98E76639BCBA}"/>
    <cellStyle name="20% - Accent2 3 5" xfId="598" xr:uid="{A12612E6-6A55-4929-BD59-A58B6EDC884E}"/>
    <cellStyle name="20% - Accent2 3 5 2" xfId="599" xr:uid="{0E499E75-BD6F-40CD-96D3-901681444703}"/>
    <cellStyle name="20% - Accent2 3 6" xfId="600" xr:uid="{2A1D8903-07F2-4A87-B972-79A4995EE58E}"/>
    <cellStyle name="20% - Accent2 3 7" xfId="601" xr:uid="{4A78537B-DDED-439E-89BA-40025507E363}"/>
    <cellStyle name="20% - Accent2 3 8" xfId="602" xr:uid="{DCE908B7-D7A0-446D-AFBC-CC829246CE16}"/>
    <cellStyle name="20% - Accent2 4" xfId="603" xr:uid="{DCDB1DAC-6FF3-4D36-BB7F-69A246DB9449}"/>
    <cellStyle name="20% - Accent2 4 10" xfId="604" xr:uid="{1445472C-CC94-4B84-8E5A-7A03FB98E509}"/>
    <cellStyle name="20% - Accent2 4 11" xfId="605" xr:uid="{906DB21B-3C1A-487F-AAB2-C07210A5054A}"/>
    <cellStyle name="20% - Accent2 4 2" xfId="606" xr:uid="{E3E5FAA5-5BD2-4A90-BC35-AE5DB81091AC}"/>
    <cellStyle name="20% - Accent2 4 2 2" xfId="607" xr:uid="{7E00FB8B-E2BA-46EA-B352-41BD443EA12B}"/>
    <cellStyle name="20% - Accent2 4 2 2 2" xfId="608" xr:uid="{76E10F12-5AA4-4266-9F9F-0F3CBD699715}"/>
    <cellStyle name="20% - Accent2 4 2 2 3" xfId="609" xr:uid="{163FAB0D-4D7C-47FA-ACD3-3A7D65D6437E}"/>
    <cellStyle name="20% - Accent2 4 2 2 4" xfId="610" xr:uid="{68109396-4467-4D28-AAEB-04381A417548}"/>
    <cellStyle name="20% - Accent2 4 2 3" xfId="611" xr:uid="{6474C489-7135-4DFB-9CC2-C107B5FFCA42}"/>
    <cellStyle name="20% - Accent2 4 2 3 2" xfId="612" xr:uid="{B574E6BC-5762-43E0-A944-4B0FDE79CECF}"/>
    <cellStyle name="20% - Accent2 4 2 3 3" xfId="613" xr:uid="{3F2C3D32-7DE6-42D4-BCBC-DE9C905A26B1}"/>
    <cellStyle name="20% - Accent2 4 2 3 4" xfId="614" xr:uid="{3892ED51-58EC-47B4-82D3-22678460AE3D}"/>
    <cellStyle name="20% - Accent2 4 2 4" xfId="615" xr:uid="{6EDDFA4D-766C-4798-8496-8E722EA9B00B}"/>
    <cellStyle name="20% - Accent2 4 2 5" xfId="616" xr:uid="{1FB458F8-C5AF-4145-836F-D1B5FB491564}"/>
    <cellStyle name="20% - Accent2 4 2 6" xfId="617" xr:uid="{87E9A8EF-D444-4A85-A6B8-F229BBD89036}"/>
    <cellStyle name="20% - Accent2 4 3" xfId="618" xr:uid="{8D75A92D-0842-4B89-A51F-CE3F9BA3BD40}"/>
    <cellStyle name="20% - Accent2 4 3 2" xfId="619" xr:uid="{63038B92-7467-4B9B-8B4F-23800728A043}"/>
    <cellStyle name="20% - Accent2 4 3 2 2" xfId="620" xr:uid="{AB29D62D-E376-41DD-A70C-19E57FCA6615}"/>
    <cellStyle name="20% - Accent2 4 3 2 3" xfId="621" xr:uid="{BB3D2EC5-7C50-4A8E-806F-29BAA95197C7}"/>
    <cellStyle name="20% - Accent2 4 3 2 4" xfId="622" xr:uid="{D67CEB88-89CD-4805-B8FA-45DDBB341C34}"/>
    <cellStyle name="20% - Accent2 4 3 3" xfId="623" xr:uid="{4852B995-0262-419E-9C3A-170515C82798}"/>
    <cellStyle name="20% - Accent2 4 3 3 2" xfId="624" xr:uid="{2BBB3128-B1A7-4927-9BBC-C6DDCB781875}"/>
    <cellStyle name="20% - Accent2 4 3 3 3" xfId="625" xr:uid="{25511E4A-DBFC-40A6-A7C8-8D3121F05CDC}"/>
    <cellStyle name="20% - Accent2 4 3 3 4" xfId="626" xr:uid="{196AA87E-E044-4C33-8544-26759E54F32B}"/>
    <cellStyle name="20% - Accent2 4 3 4" xfId="627" xr:uid="{2E82A706-A938-4BDC-8E8D-A64FC436E74C}"/>
    <cellStyle name="20% - Accent2 4 3 5" xfId="628" xr:uid="{8DE5CC7C-AE38-4A32-8BB0-292E90AE48E1}"/>
    <cellStyle name="20% - Accent2 4 3 6" xfId="629" xr:uid="{10462B04-B9DA-493B-9DAE-8A9323A42059}"/>
    <cellStyle name="20% - Accent2 4 4" xfId="630" xr:uid="{0C40AE75-6E61-465E-986C-28B661B3A24F}"/>
    <cellStyle name="20% - Accent2 4 4 2" xfId="631" xr:uid="{0B894A96-6CDC-4B7F-B819-F52AC1BB2677}"/>
    <cellStyle name="20% - Accent2 4 4 2 2" xfId="632" xr:uid="{051307C5-B61C-4AF2-953D-05EA0EED3B7C}"/>
    <cellStyle name="20% - Accent2 4 4 2 3" xfId="633" xr:uid="{7ABCCC3F-D173-4F84-BE9D-9286D5C67095}"/>
    <cellStyle name="20% - Accent2 4 4 2 4" xfId="634" xr:uid="{EB20D507-888B-481B-B37A-595058BFF4E5}"/>
    <cellStyle name="20% - Accent2 4 4 3" xfId="635" xr:uid="{C04F75C1-5036-49ED-BD83-E0C1FBDFD6B1}"/>
    <cellStyle name="20% - Accent2 4 4 4" xfId="636" xr:uid="{78F59BCE-7950-4EBE-AC5B-B3A0B75DBD05}"/>
    <cellStyle name="20% - Accent2 4 4 5" xfId="637" xr:uid="{4E8EFDA8-5370-40D9-B792-BA1AFD8C33B4}"/>
    <cellStyle name="20% - Accent2 4 5" xfId="638" xr:uid="{A2841111-45F2-4FB9-BB3B-E746573A1645}"/>
    <cellStyle name="20% - Accent2 4 5 2" xfId="639" xr:uid="{8947E7FD-B690-4086-9215-65C8BC7495C5}"/>
    <cellStyle name="20% - Accent2 4 5 3" xfId="640" xr:uid="{04769797-0021-493F-B521-34DDD87B3A94}"/>
    <cellStyle name="20% - Accent2 4 5 4" xfId="641" xr:uid="{5B611708-0BD7-4F03-B5D8-A35BC47B479E}"/>
    <cellStyle name="20% - Accent2 4 6" xfId="642" xr:uid="{29669333-DEC2-444C-85DA-BC5B573DCC9E}"/>
    <cellStyle name="20% - Accent2 4 6 2" xfId="643" xr:uid="{E1E2712D-D60C-48E0-988D-D205544726F6}"/>
    <cellStyle name="20% - Accent2 4 6 3" xfId="644" xr:uid="{C09F7D98-8E38-48E6-B500-D159118E97BA}"/>
    <cellStyle name="20% - Accent2 4 6 4" xfId="645" xr:uid="{E26F4BAB-7FB7-43DA-B9C1-2EDA7F199294}"/>
    <cellStyle name="20% - Accent2 4 7" xfId="646" xr:uid="{CB07F0A1-7CA8-4A0F-A6F2-BD8130C0E727}"/>
    <cellStyle name="20% - Accent2 4 7 2" xfId="647" xr:uid="{4442C6E4-1714-48D4-B577-575BCF879496}"/>
    <cellStyle name="20% - Accent2 4 8" xfId="648" xr:uid="{F069298C-211D-4F49-85BF-0F6C6281A307}"/>
    <cellStyle name="20% - Accent2 4 9" xfId="649" xr:uid="{6B009D11-2393-4ED9-8BF3-A468742D8AC8}"/>
    <cellStyle name="20% - Accent2 5" xfId="650" xr:uid="{A09C64CC-7A4D-4224-BA10-E8733EF9A6F4}"/>
    <cellStyle name="20% - Accent2 5 2" xfId="651" xr:uid="{E626EAD5-9504-4392-824D-24FBB4385640}"/>
    <cellStyle name="20% - Accent2 5 3" xfId="652" xr:uid="{99BE2DDC-80AD-42DC-ADB8-6FB3487DF224}"/>
    <cellStyle name="20% - Accent2 5 4" xfId="653" xr:uid="{22955B57-BC03-4B7C-A593-2B292E0D6956}"/>
    <cellStyle name="20% - Accent2 5 5" xfId="654" xr:uid="{C1059DC8-2763-4694-BFB6-CFC6846B591E}"/>
    <cellStyle name="20% - Accent2 5 5 2" xfId="655" xr:uid="{4A6EC18A-AD9D-4D87-82DE-DA6B6750CEB9}"/>
    <cellStyle name="20% - Accent2 5 6" xfId="656" xr:uid="{BDFAD302-8B57-4711-8C35-8A6CDF2BC638}"/>
    <cellStyle name="20% - Accent2 5 7" xfId="657" xr:uid="{B80D213F-199A-47B5-BC85-607D37ED643E}"/>
    <cellStyle name="20% - Accent2 5 8" xfId="658" xr:uid="{61137C08-07C9-44C4-84D2-2CFB73B60008}"/>
    <cellStyle name="20% - Accent3 2" xfId="61" xr:uid="{00000000-0005-0000-0000-00000F000000}"/>
    <cellStyle name="20% - Accent3 2 2" xfId="660" xr:uid="{F96E1F22-5C11-4128-84A7-45E7127EA3E6}"/>
    <cellStyle name="20% - Accent3 2 3" xfId="661" xr:uid="{F3CB4802-C9C0-4EE5-BFA3-561266CF32AE}"/>
    <cellStyle name="20% - Accent3 2 4" xfId="662" xr:uid="{389DD800-6286-45BF-AADA-CAD4E6F5957A}"/>
    <cellStyle name="20% - Accent3 2 5" xfId="663" xr:uid="{F73A913F-D792-4412-8A8C-30CD1135B959}"/>
    <cellStyle name="20% - Accent3 2 5 2" xfId="664" xr:uid="{C012CAC1-7E24-432F-B5FD-350D9DD6CE62}"/>
    <cellStyle name="20% - Accent3 2 6" xfId="665" xr:uid="{5E20189E-133C-46BF-A85E-C420D89FF5B6}"/>
    <cellStyle name="20% - Accent3 2 7" xfId="666" xr:uid="{6B67B1B9-05AB-40BB-94D1-718F81AF7A55}"/>
    <cellStyle name="20% - Accent3 2 8" xfId="667" xr:uid="{EFF27930-6987-4567-AD9D-12CF9E02FFB9}"/>
    <cellStyle name="20% - Accent3 2_Nordea Group" xfId="659" xr:uid="{4493F526-0535-4EB2-8EA7-D7C5406291C5}"/>
    <cellStyle name="20% - Accent3 3" xfId="668" xr:uid="{5F49CABF-E292-4403-913A-E07086A9B418}"/>
    <cellStyle name="20% - Accent3 3 2" xfId="669" xr:uid="{2C66C8D4-DB35-4AF1-8A95-05121F29CFCF}"/>
    <cellStyle name="20% - Accent3 3 3" xfId="670" xr:uid="{E2591680-3E81-452D-AE2F-D2B6EFE2FE42}"/>
    <cellStyle name="20% - Accent3 3 4" xfId="671" xr:uid="{9382758C-5EF4-46DD-A01B-435F535B0CED}"/>
    <cellStyle name="20% - Accent3 3 5" xfId="672" xr:uid="{D2F4BEFB-3FED-449A-9E33-EAA31772BDB1}"/>
    <cellStyle name="20% - Accent3 3 5 2" xfId="673" xr:uid="{4DF671DD-8E02-4949-AE8B-9338FCD57CBF}"/>
    <cellStyle name="20% - Accent3 3 6" xfId="674" xr:uid="{78C5F545-F621-4861-A54E-61548D0D8556}"/>
    <cellStyle name="20% - Accent3 3 7" xfId="675" xr:uid="{A5234F25-AA4B-40C9-B5CE-7244CCCD7191}"/>
    <cellStyle name="20% - Accent3 3 8" xfId="676" xr:uid="{5054C8FE-DF09-4A5E-BD42-641BADF7117D}"/>
    <cellStyle name="20% - Accent3 4" xfId="677" xr:uid="{68A10E45-578C-485F-8A00-4AEDBE5700EA}"/>
    <cellStyle name="20% - Accent3 4 10" xfId="678" xr:uid="{B98ED978-98A5-46ED-8F0B-57E6F38A633E}"/>
    <cellStyle name="20% - Accent3 4 11" xfId="679" xr:uid="{617C2F71-F838-4A7C-BB02-C013B6189A04}"/>
    <cellStyle name="20% - Accent3 4 2" xfId="680" xr:uid="{345A5094-F4AA-4AD5-A8DE-21BBCE14687C}"/>
    <cellStyle name="20% - Accent3 4 2 2" xfId="681" xr:uid="{FB8B1CC5-1EB8-4D34-A213-6DE3F1DDD7C6}"/>
    <cellStyle name="20% - Accent3 4 2 2 2" xfId="682" xr:uid="{A0A2694E-D555-49B5-BCC3-F55E579367EF}"/>
    <cellStyle name="20% - Accent3 4 2 2 3" xfId="683" xr:uid="{30B06059-37DA-49BC-95AE-BABA42298FF4}"/>
    <cellStyle name="20% - Accent3 4 2 2 4" xfId="684" xr:uid="{C225B8B7-77B0-44D9-9DA3-14B43C88F601}"/>
    <cellStyle name="20% - Accent3 4 2 3" xfId="685" xr:uid="{267CFECF-333B-4BE4-BE6D-8B4778C00132}"/>
    <cellStyle name="20% - Accent3 4 2 3 2" xfId="686" xr:uid="{89AA99D8-2FC4-4125-A713-9140F260D0B2}"/>
    <cellStyle name="20% - Accent3 4 2 3 3" xfId="687" xr:uid="{189EC316-11BA-4707-B3B8-6FF2E1372C05}"/>
    <cellStyle name="20% - Accent3 4 2 3 4" xfId="688" xr:uid="{26F20C4C-0E30-47AE-878E-9E09FE70EFB2}"/>
    <cellStyle name="20% - Accent3 4 2 4" xfId="689" xr:uid="{B6284E50-6E9D-4103-AB5F-6C1F4197725E}"/>
    <cellStyle name="20% - Accent3 4 2 5" xfId="690" xr:uid="{5E7ED253-7CFD-4CE0-9202-894D3EC13A68}"/>
    <cellStyle name="20% - Accent3 4 2 6" xfId="691" xr:uid="{BD7EA658-9010-4C1F-BA24-1AE791EFC735}"/>
    <cellStyle name="20% - Accent3 4 3" xfId="692" xr:uid="{29C27D0B-2FA1-48EB-A058-F546BAC1D045}"/>
    <cellStyle name="20% - Accent3 4 3 2" xfId="693" xr:uid="{AB5411C2-CB67-4083-AE6F-8933C0A39770}"/>
    <cellStyle name="20% - Accent3 4 3 2 2" xfId="694" xr:uid="{4E61B831-6094-4E95-968D-0D9CAABC692F}"/>
    <cellStyle name="20% - Accent3 4 3 2 3" xfId="695" xr:uid="{F071D70E-B4E1-40E3-BD2E-BF694D7913F6}"/>
    <cellStyle name="20% - Accent3 4 3 2 4" xfId="696" xr:uid="{1D5E6D5F-1722-49C1-A10E-00DA2904A215}"/>
    <cellStyle name="20% - Accent3 4 3 3" xfId="697" xr:uid="{66B34878-7CB8-42F4-8B56-C50BA716A61D}"/>
    <cellStyle name="20% - Accent3 4 3 3 2" xfId="698" xr:uid="{876FD525-9B9B-4FD6-9614-6404443A0CD8}"/>
    <cellStyle name="20% - Accent3 4 3 3 3" xfId="699" xr:uid="{961BABF8-B59B-468E-92CA-2A89458CCE81}"/>
    <cellStyle name="20% - Accent3 4 3 3 4" xfId="700" xr:uid="{97887897-F73C-4EB9-B6B5-EBAACF3009D0}"/>
    <cellStyle name="20% - Accent3 4 3 4" xfId="701" xr:uid="{E67F47E6-DCAE-4EA0-940A-BDC99D870863}"/>
    <cellStyle name="20% - Accent3 4 3 5" xfId="702" xr:uid="{2E7FF309-943C-4A45-A68A-F5605222724E}"/>
    <cellStyle name="20% - Accent3 4 3 6" xfId="703" xr:uid="{486E644B-1A2D-49EA-ACA7-132F28F99591}"/>
    <cellStyle name="20% - Accent3 4 4" xfId="704" xr:uid="{1AD9B75A-60D8-41D9-BD20-6349D01612A5}"/>
    <cellStyle name="20% - Accent3 4 4 2" xfId="705" xr:uid="{DB9B991A-3D2B-4971-A358-09E50C6056E9}"/>
    <cellStyle name="20% - Accent3 4 4 2 2" xfId="706" xr:uid="{CA269DC2-4D45-46BD-A534-72398AFE35C0}"/>
    <cellStyle name="20% - Accent3 4 4 2 3" xfId="707" xr:uid="{F81B06CE-F68A-4AED-B5AA-55E30726EE0C}"/>
    <cellStyle name="20% - Accent3 4 4 2 4" xfId="708" xr:uid="{12D52205-46FF-4B0C-A31D-090329210E53}"/>
    <cellStyle name="20% - Accent3 4 4 3" xfId="709" xr:uid="{61BA8820-E579-4109-AAB5-FB458ABA1266}"/>
    <cellStyle name="20% - Accent3 4 4 4" xfId="710" xr:uid="{7C5514D6-DE71-4149-9B05-C288FBE33054}"/>
    <cellStyle name="20% - Accent3 4 4 5" xfId="711" xr:uid="{AF99EA99-511C-41F3-91C1-75D2ABED21B1}"/>
    <cellStyle name="20% - Accent3 4 5" xfId="712" xr:uid="{00F03125-C304-4828-8F3F-CDA3C1C0EE85}"/>
    <cellStyle name="20% - Accent3 4 5 2" xfId="713" xr:uid="{A890F39B-C8F4-4279-99AF-2E5CCB6B1369}"/>
    <cellStyle name="20% - Accent3 4 5 3" xfId="714" xr:uid="{D092BFA3-7A49-4F3B-AE4D-58DACBEBABFC}"/>
    <cellStyle name="20% - Accent3 4 5 4" xfId="715" xr:uid="{5299DF82-7FFA-4961-8ABC-9CDFB2EBA0DF}"/>
    <cellStyle name="20% - Accent3 4 6" xfId="716" xr:uid="{DDC79E20-8093-4BFA-91A4-512B34E755BE}"/>
    <cellStyle name="20% - Accent3 4 6 2" xfId="717" xr:uid="{A7D7F62E-8BE1-4F50-BCB4-6C10A0BB0254}"/>
    <cellStyle name="20% - Accent3 4 6 3" xfId="718" xr:uid="{F0483290-F3FE-4A58-B4A3-117B42543B92}"/>
    <cellStyle name="20% - Accent3 4 6 4" xfId="719" xr:uid="{96801A50-DCD4-4626-9EFB-A3C1103E1893}"/>
    <cellStyle name="20% - Accent3 4 7" xfId="720" xr:uid="{FD14EEC6-9773-4B6B-9293-1FD4226DB0F9}"/>
    <cellStyle name="20% - Accent3 4 7 2" xfId="721" xr:uid="{91E49D0B-81D4-46BA-B72B-6324DC975401}"/>
    <cellStyle name="20% - Accent3 4 8" xfId="722" xr:uid="{C4404690-698D-49B4-9589-D5C767A7FB63}"/>
    <cellStyle name="20% - Accent3 4 9" xfId="723" xr:uid="{B77A4369-F8EA-4EF9-8BDF-BF8F73B98FE7}"/>
    <cellStyle name="20% - Accent3 5" xfId="724" xr:uid="{B40519DE-B4DB-46CE-820C-75AA7EF1DD3D}"/>
    <cellStyle name="20% - Accent3 5 2" xfId="725" xr:uid="{BCEB8415-1638-4504-87BB-1EAFE21379AF}"/>
    <cellStyle name="20% - Accent3 5 3" xfId="726" xr:uid="{81F86F98-EC24-4773-8FC7-5E0CA5CB47BB}"/>
    <cellStyle name="20% - Accent3 5 4" xfId="727" xr:uid="{4C96F7DE-7250-45A6-9A33-2A0982E79B70}"/>
    <cellStyle name="20% - Accent3 5 5" xfId="728" xr:uid="{1D59C6D8-69B3-41A4-9DCD-16E28BDD2319}"/>
    <cellStyle name="20% - Accent3 5 5 2" xfId="729" xr:uid="{30682FE9-BB61-4EBD-B694-576ACCE534C5}"/>
    <cellStyle name="20% - Accent3 5 6" xfId="730" xr:uid="{F35CF1E4-148C-4CC9-9742-67A416112165}"/>
    <cellStyle name="20% - Accent3 5 7" xfId="731" xr:uid="{2DC6EC2A-DA8A-4B1F-9493-77027DFA72D1}"/>
    <cellStyle name="20% - Accent3 5 8" xfId="732" xr:uid="{04A15223-D468-4408-8BF6-DF47E8640D9E}"/>
    <cellStyle name="20% - Accent4 2" xfId="62" xr:uid="{00000000-0005-0000-0000-000010000000}"/>
    <cellStyle name="20% - Accent4 2 2" xfId="734" xr:uid="{0EA1E51C-9C8B-455A-8035-789955E28A4B}"/>
    <cellStyle name="20% - Accent4 2 3" xfId="735" xr:uid="{14ADF918-86B5-41D0-A00F-B23957CDD64B}"/>
    <cellStyle name="20% - Accent4 2 4" xfId="736" xr:uid="{A604345E-7755-4FC6-A387-AC4FCE4BFEDA}"/>
    <cellStyle name="20% - Accent4 2 5" xfId="737" xr:uid="{19EE9C83-D442-4990-8031-2A098DE6DF20}"/>
    <cellStyle name="20% - Accent4 2 5 2" xfId="738" xr:uid="{AD72D54D-A57E-4638-867C-25131CCE76DC}"/>
    <cellStyle name="20% - Accent4 2 6" xfId="739" xr:uid="{5D98897F-9EC3-4FC1-8394-38C8550A4FC7}"/>
    <cellStyle name="20% - Accent4 2 7" xfId="740" xr:uid="{950BC6C9-8B21-4A23-893D-B5A76C57399F}"/>
    <cellStyle name="20% - Accent4 2 8" xfId="741" xr:uid="{D83C8887-5624-4C3F-B784-7F0C20BBA2FA}"/>
    <cellStyle name="20% - Accent4 2_Nordea Group" xfId="733" xr:uid="{C0BBB26B-10D9-4D80-8BD7-CACE27B5C17C}"/>
    <cellStyle name="20% - Accent4 3" xfId="742" xr:uid="{00355926-6EE3-4B79-B1B4-4B701185A22C}"/>
    <cellStyle name="20% - Accent4 3 2" xfId="743" xr:uid="{71F0A218-917D-453C-8366-140868273DAB}"/>
    <cellStyle name="20% - Accent4 3 3" xfId="744" xr:uid="{4447A725-8186-4DD3-A2C0-95D2A825F068}"/>
    <cellStyle name="20% - Accent4 3 4" xfId="745" xr:uid="{C3891304-021D-4072-9101-821A13F6CB23}"/>
    <cellStyle name="20% - Accent4 3 5" xfId="746" xr:uid="{B4A16E5A-5CE8-451B-A1FF-6A6CBF15A24D}"/>
    <cellStyle name="20% - Accent4 3 5 2" xfId="747" xr:uid="{F7C7AA8F-1FCC-42D1-8C01-FFB907F4325D}"/>
    <cellStyle name="20% - Accent4 3 6" xfId="748" xr:uid="{7B6949E7-BA6B-4CF6-9434-811E6322D6D8}"/>
    <cellStyle name="20% - Accent4 3 7" xfId="749" xr:uid="{9F44FC06-D139-4274-B3A4-A960F237240C}"/>
    <cellStyle name="20% - Accent4 3 8" xfId="750" xr:uid="{904E1261-7F93-44C3-93B9-EF4879F46DB0}"/>
    <cellStyle name="20% - Accent4 4" xfId="751" xr:uid="{4F7EC2A7-08D1-4152-A9A4-D34DBD0B76F5}"/>
    <cellStyle name="20% - Accent4 4 10" xfId="752" xr:uid="{34A6F3AC-5081-46C7-96F1-6153DCAF571E}"/>
    <cellStyle name="20% - Accent4 4 11" xfId="753" xr:uid="{E4EB9EE3-D032-4E39-A50E-8822559E65B9}"/>
    <cellStyle name="20% - Accent4 4 2" xfId="754" xr:uid="{6598A369-78B9-4D77-B6CA-D53F864DEF57}"/>
    <cellStyle name="20% - Accent4 4 2 2" xfId="755" xr:uid="{9F922024-6760-4F8A-958B-64118CEB0209}"/>
    <cellStyle name="20% - Accent4 4 2 2 2" xfId="756" xr:uid="{B1EC5AB2-84C0-4FC2-9981-091397CD9533}"/>
    <cellStyle name="20% - Accent4 4 2 2 3" xfId="757" xr:uid="{98EC5F42-7500-4816-9461-1E12F58720EA}"/>
    <cellStyle name="20% - Accent4 4 2 2 4" xfId="758" xr:uid="{4E795AAD-3FD3-4A03-A688-D7A1E87DDB07}"/>
    <cellStyle name="20% - Accent4 4 2 3" xfId="759" xr:uid="{45A0C26E-907F-445E-91B8-5CD4E5C51C49}"/>
    <cellStyle name="20% - Accent4 4 2 3 2" xfId="760" xr:uid="{183151AC-730E-47C0-B09F-9B5C438FFACF}"/>
    <cellStyle name="20% - Accent4 4 2 3 3" xfId="761" xr:uid="{ECD646EA-1AA9-46F1-A108-9A2AA04C19D0}"/>
    <cellStyle name="20% - Accent4 4 2 3 4" xfId="762" xr:uid="{34275BBA-5DD2-4C01-906A-0A63DC4526E4}"/>
    <cellStyle name="20% - Accent4 4 2 4" xfId="763" xr:uid="{33105F56-58A6-482D-9F47-CA460AB29D64}"/>
    <cellStyle name="20% - Accent4 4 2 5" xfId="764" xr:uid="{A77CDD84-6F45-4CDB-BC1E-29F6D6C07F59}"/>
    <cellStyle name="20% - Accent4 4 2 6" xfId="765" xr:uid="{2E0C5363-0BD2-4160-8C7E-71EBDF7FCE53}"/>
    <cellStyle name="20% - Accent4 4 3" xfId="766" xr:uid="{67FA168D-7E3A-41A5-9AC0-16A51303792F}"/>
    <cellStyle name="20% - Accent4 4 3 2" xfId="767" xr:uid="{F8F6C63A-3C15-4B4A-AE9B-E64F3C026CCC}"/>
    <cellStyle name="20% - Accent4 4 3 2 2" xfId="768" xr:uid="{C7821940-4266-4E61-B859-25EAE083A969}"/>
    <cellStyle name="20% - Accent4 4 3 2 3" xfId="769" xr:uid="{BE815FBD-B641-4BE6-B16A-FAB7F12E8162}"/>
    <cellStyle name="20% - Accent4 4 3 2 4" xfId="770" xr:uid="{174B1572-B06D-4815-AF25-2E188B73EBA7}"/>
    <cellStyle name="20% - Accent4 4 3 3" xfId="771" xr:uid="{748A4507-59AD-40F4-BAF4-A6B0B61DA327}"/>
    <cellStyle name="20% - Accent4 4 3 3 2" xfId="772" xr:uid="{539A68A2-0E20-4F54-9F5A-8C8C85E704C5}"/>
    <cellStyle name="20% - Accent4 4 3 3 3" xfId="773" xr:uid="{8E109586-8FAD-49CF-9122-4E1B0DC7876C}"/>
    <cellStyle name="20% - Accent4 4 3 3 4" xfId="774" xr:uid="{7A80B672-3F34-4383-8941-1C9806EB785D}"/>
    <cellStyle name="20% - Accent4 4 3 4" xfId="775" xr:uid="{3D7385A6-2CD3-4C5B-A110-A5F006FF13B1}"/>
    <cellStyle name="20% - Accent4 4 3 5" xfId="776" xr:uid="{C3F09B70-E076-4CFF-9169-64DF8908D6AB}"/>
    <cellStyle name="20% - Accent4 4 3 6" xfId="777" xr:uid="{6C34FF3B-549C-4DA2-BBBE-AF726A1F62E0}"/>
    <cellStyle name="20% - Accent4 4 4" xfId="778" xr:uid="{5C884124-CAE8-403E-866E-46C6C4060B5E}"/>
    <cellStyle name="20% - Accent4 4 4 2" xfId="779" xr:uid="{E60103A5-5B8D-472C-9DCD-4353CF5A1963}"/>
    <cellStyle name="20% - Accent4 4 4 2 2" xfId="780" xr:uid="{9A3BBF24-3CDD-466E-A92D-A4487150AA1E}"/>
    <cellStyle name="20% - Accent4 4 4 2 3" xfId="781" xr:uid="{B0364CBB-24E0-45B8-8ADB-AC0E11C3DC93}"/>
    <cellStyle name="20% - Accent4 4 4 2 4" xfId="782" xr:uid="{EAB83AE1-4957-4570-BA28-D088EF7C62D1}"/>
    <cellStyle name="20% - Accent4 4 4 3" xfId="783" xr:uid="{2BA10CF1-7031-45C7-B99C-8AF667102307}"/>
    <cellStyle name="20% - Accent4 4 4 4" xfId="784" xr:uid="{3438DF92-363C-4DC4-9B7D-6ADDC180801E}"/>
    <cellStyle name="20% - Accent4 4 4 5" xfId="785" xr:uid="{F344FC86-A8F3-4AF9-B32F-7DAC033EB2D1}"/>
    <cellStyle name="20% - Accent4 4 5" xfId="786" xr:uid="{8AB00947-B832-4DB7-8854-77B2F41BC7C8}"/>
    <cellStyle name="20% - Accent4 4 5 2" xfId="787" xr:uid="{6E991333-A1F8-4C18-8A74-8D2F83758F96}"/>
    <cellStyle name="20% - Accent4 4 5 3" xfId="788" xr:uid="{21FDCD93-6FD7-494D-B3B3-89DD2C9B987C}"/>
    <cellStyle name="20% - Accent4 4 5 4" xfId="789" xr:uid="{1D1C1398-EAA7-4E3F-8652-070ABDB2E841}"/>
    <cellStyle name="20% - Accent4 4 6" xfId="790" xr:uid="{C2CFB76D-6CFC-4C2E-B10C-5FAA6E9ABDD9}"/>
    <cellStyle name="20% - Accent4 4 6 2" xfId="791" xr:uid="{FB915623-03FA-4024-B579-93E36B7DFA9B}"/>
    <cellStyle name="20% - Accent4 4 6 3" xfId="792" xr:uid="{4A7050C5-D9C1-45FE-9A2C-74DF0CC4A247}"/>
    <cellStyle name="20% - Accent4 4 6 4" xfId="793" xr:uid="{44739EFA-7B60-454B-954A-2B33651C0E30}"/>
    <cellStyle name="20% - Accent4 4 7" xfId="794" xr:uid="{A95628E1-49D8-47A4-AA27-1BBBD8EB8E13}"/>
    <cellStyle name="20% - Accent4 4 7 2" xfId="795" xr:uid="{4AEBE3C6-0B26-45E9-95BD-2F8B79A1DAC8}"/>
    <cellStyle name="20% - Accent4 4 8" xfId="796" xr:uid="{9D123C94-A70E-4CD2-A233-73EECE073BDB}"/>
    <cellStyle name="20% - Accent4 4 9" xfId="797" xr:uid="{A1FCA871-14F5-4CA9-A416-8C313B5CE499}"/>
    <cellStyle name="20% - Accent4 5" xfId="798" xr:uid="{CE8B6C13-C7BF-475B-92B1-863D97CE9EB3}"/>
    <cellStyle name="20% - Accent4 5 2" xfId="799" xr:uid="{C7AFE2E2-895E-4423-AF1F-58BCE9CA9CA4}"/>
    <cellStyle name="20% - Accent4 5 3" xfId="800" xr:uid="{F102499C-6F05-40B8-81AD-90F65732754C}"/>
    <cellStyle name="20% - Accent4 5 4" xfId="801" xr:uid="{99E6F3D7-C2DB-4662-88D7-05D734BC9298}"/>
    <cellStyle name="20% - Accent4 5 5" xfId="802" xr:uid="{18F3C8E0-832F-4712-815A-D4377EA4E4DA}"/>
    <cellStyle name="20% - Accent4 5 5 2" xfId="803" xr:uid="{0FDEEDC2-4331-4C69-B222-7CB58855696E}"/>
    <cellStyle name="20% - Accent4 5 6" xfId="804" xr:uid="{0A2387E1-6BD7-41CF-A766-BF9107F19AF9}"/>
    <cellStyle name="20% - Accent4 5 7" xfId="805" xr:uid="{E96C0344-05CF-4C4B-847A-9751AB5CD16F}"/>
    <cellStyle name="20% - Accent4 5 8" xfId="806" xr:uid="{CFE5F459-BE45-4B71-BC4C-5DB5E25D355D}"/>
    <cellStyle name="20% - Accent5 2" xfId="63" xr:uid="{00000000-0005-0000-0000-000011000000}"/>
    <cellStyle name="20% - Accent5 2 2" xfId="808" xr:uid="{71627AD4-A4C8-493F-9D93-D19FE35E2D25}"/>
    <cellStyle name="20% - Accent5 2 3" xfId="809" xr:uid="{1FE22904-4BD2-4C5C-8F0E-9B059A2725CD}"/>
    <cellStyle name="20% - Accent5 2 4" xfId="810" xr:uid="{39390D6A-2D82-40C9-A0EB-7A88548EF106}"/>
    <cellStyle name="20% - Accent5 2 5" xfId="811" xr:uid="{131C738E-E073-4FFB-9ADD-4B9213912489}"/>
    <cellStyle name="20% - Accent5 2 5 2" xfId="812" xr:uid="{3244E595-FFA6-42AA-9AA4-7FEDAB7C6934}"/>
    <cellStyle name="20% - Accent5 2 6" xfId="813" xr:uid="{497C72ED-4F69-4093-B8E4-AC81FA70F395}"/>
    <cellStyle name="20% - Accent5 2 7" xfId="814" xr:uid="{2B9BF030-FB1C-4CD8-A101-FEA0F5766572}"/>
    <cellStyle name="20% - Accent5 2 8" xfId="815" xr:uid="{977341DE-44A6-4E63-BC7C-16E05D3E6A9E}"/>
    <cellStyle name="20% - Accent5 2_Nordea Group" xfId="807" xr:uid="{958F9807-3658-4F79-A3D4-7DA92A0A2158}"/>
    <cellStyle name="20% - Accent5 3" xfId="816" xr:uid="{1044922C-4E68-47AD-9BCE-3D3E9DDB4818}"/>
    <cellStyle name="20% - Accent5 3 2" xfId="817" xr:uid="{FB38B56F-0BCB-4D2C-A9D6-9D3206EE3D37}"/>
    <cellStyle name="20% - Accent5 3 3" xfId="818" xr:uid="{A161C697-04E3-4D5E-9245-42EFB329186F}"/>
    <cellStyle name="20% - Accent5 3 4" xfId="819" xr:uid="{0906EA97-30B0-460A-A5F2-4F49A162EE44}"/>
    <cellStyle name="20% - Accent5 3 5" xfId="820" xr:uid="{E567DF22-F486-4C8B-ABCA-56AD089E856F}"/>
    <cellStyle name="20% - Accent5 3 5 2" xfId="821" xr:uid="{247A625B-01F6-40DD-AB5F-FE5FCEDB476C}"/>
    <cellStyle name="20% - Accent5 3 6" xfId="822" xr:uid="{82F2C91C-6F9B-4C3C-8AFB-235AAC171E90}"/>
    <cellStyle name="20% - Accent5 3 7" xfId="823" xr:uid="{E40D1204-3FCC-4202-9818-E28F70A4306E}"/>
    <cellStyle name="20% - Accent5 3 8" xfId="824" xr:uid="{100A05BD-51F2-430A-98C3-7DD53CB8BC11}"/>
    <cellStyle name="20% - Accent5 4" xfId="825" xr:uid="{0E3C7A3F-639D-4AF5-A966-6D20B896F784}"/>
    <cellStyle name="20% - Accent5 4 10" xfId="826" xr:uid="{B6DCAEAD-DC97-46D4-ABE8-499E00737E54}"/>
    <cellStyle name="20% - Accent5 4 11" xfId="827" xr:uid="{1544E2A4-F343-4F50-B733-711B6C797569}"/>
    <cellStyle name="20% - Accent5 4 2" xfId="828" xr:uid="{B2C12D33-54AD-4BBE-B01A-C5EC0632475A}"/>
    <cellStyle name="20% - Accent5 4 2 2" xfId="829" xr:uid="{2240415D-7019-43D2-B0BD-A84B87264333}"/>
    <cellStyle name="20% - Accent5 4 2 2 2" xfId="830" xr:uid="{388F57E2-D970-4519-B065-AFE1A992B2E6}"/>
    <cellStyle name="20% - Accent5 4 2 2 3" xfId="831" xr:uid="{CFB42D39-0C44-4DAC-91B1-D41A2CE89E22}"/>
    <cellStyle name="20% - Accent5 4 2 2 4" xfId="832" xr:uid="{60D46135-8269-43F4-9721-447F34FFF4F3}"/>
    <cellStyle name="20% - Accent5 4 2 3" xfId="833" xr:uid="{F17D2763-0864-4958-AFE3-6FDA98B20D51}"/>
    <cellStyle name="20% - Accent5 4 2 3 2" xfId="834" xr:uid="{2210E2E5-7098-47F9-BD2F-7BD26FBEF9C7}"/>
    <cellStyle name="20% - Accent5 4 2 3 3" xfId="835" xr:uid="{1ADA896E-B01A-4730-9132-46A98DBAA1C5}"/>
    <cellStyle name="20% - Accent5 4 2 3 4" xfId="836" xr:uid="{4B39F409-39E5-41BA-8987-153396389C80}"/>
    <cellStyle name="20% - Accent5 4 2 4" xfId="837" xr:uid="{063AAA83-560F-474D-AC6E-1F780813197A}"/>
    <cellStyle name="20% - Accent5 4 2 5" xfId="838" xr:uid="{15C82B29-F473-4CE3-A497-1E01CC125B50}"/>
    <cellStyle name="20% - Accent5 4 2 6" xfId="839" xr:uid="{4092E69A-3E8C-4F9E-9DD0-86648497B159}"/>
    <cellStyle name="20% - Accent5 4 3" xfId="840" xr:uid="{5164828B-B00A-45A5-A17A-E4DBBBE6D11A}"/>
    <cellStyle name="20% - Accent5 4 3 2" xfId="841" xr:uid="{C579F2F4-E3E4-4434-9BAE-CB1C91242988}"/>
    <cellStyle name="20% - Accent5 4 3 2 2" xfId="842" xr:uid="{FA85FAD7-D6A6-43D4-B24A-E45BAEE6D719}"/>
    <cellStyle name="20% - Accent5 4 3 2 3" xfId="843" xr:uid="{09C5A929-B911-4F9B-B936-B64557BDD37C}"/>
    <cellStyle name="20% - Accent5 4 3 2 4" xfId="844" xr:uid="{D705A166-AD13-4961-98D9-F1D145BE2F51}"/>
    <cellStyle name="20% - Accent5 4 3 3" xfId="845" xr:uid="{5A67C086-B5CC-4622-A314-E61284441031}"/>
    <cellStyle name="20% - Accent5 4 3 3 2" xfId="846" xr:uid="{624B8458-FF39-4C84-823E-EF208DCF1F25}"/>
    <cellStyle name="20% - Accent5 4 3 3 3" xfId="847" xr:uid="{2B6DBFEE-5D9E-488A-A760-1066ADADFA7B}"/>
    <cellStyle name="20% - Accent5 4 3 3 4" xfId="848" xr:uid="{8BAC2557-2355-4E32-962A-97D436004D38}"/>
    <cellStyle name="20% - Accent5 4 3 4" xfId="849" xr:uid="{757BD1BE-C421-4092-9A97-EAA081693FCF}"/>
    <cellStyle name="20% - Accent5 4 3 5" xfId="850" xr:uid="{B9C92438-89C9-4729-B932-16AB3E4D2774}"/>
    <cellStyle name="20% - Accent5 4 3 6" xfId="851" xr:uid="{CE21B0F1-837A-43DC-9B8A-FAC0BF2FDC8D}"/>
    <cellStyle name="20% - Accent5 4 4" xfId="852" xr:uid="{C65640E5-9E05-44BB-85BB-341A14AC74A4}"/>
    <cellStyle name="20% - Accent5 4 4 2" xfId="853" xr:uid="{7B1EAEE2-58CD-44F7-B04A-6F781D892DAA}"/>
    <cellStyle name="20% - Accent5 4 4 2 2" xfId="854" xr:uid="{D36F2177-C229-441D-9634-E75A3101994D}"/>
    <cellStyle name="20% - Accent5 4 4 2 3" xfId="855" xr:uid="{9296F4F9-3896-40DC-818D-5CB45D29A586}"/>
    <cellStyle name="20% - Accent5 4 4 2 4" xfId="856" xr:uid="{3BCE7DDD-7537-4D66-B5D1-579ECC70CE54}"/>
    <cellStyle name="20% - Accent5 4 4 3" xfId="857" xr:uid="{5DE7B9FF-4263-4EC0-94AF-9CF9CE4B59BD}"/>
    <cellStyle name="20% - Accent5 4 4 4" xfId="858" xr:uid="{A172A6E2-10EB-490A-9D1D-26ED8AB3AC26}"/>
    <cellStyle name="20% - Accent5 4 4 5" xfId="859" xr:uid="{11BF371B-BE07-4765-96F4-6CBC705E0DF5}"/>
    <cellStyle name="20% - Accent5 4 5" xfId="860" xr:uid="{89E347B6-8B9B-44C7-8A52-62AC0AD54697}"/>
    <cellStyle name="20% - Accent5 4 5 2" xfId="861" xr:uid="{C4B7EFEE-B7CF-4046-8FC3-6FADF3A41D19}"/>
    <cellStyle name="20% - Accent5 4 5 3" xfId="862" xr:uid="{31BB3E5D-9C3F-4FA1-BF31-3A1BF27BD373}"/>
    <cellStyle name="20% - Accent5 4 5 4" xfId="863" xr:uid="{E896933A-6F2F-4D4C-AD1D-A9FD21C34770}"/>
    <cellStyle name="20% - Accent5 4 6" xfId="864" xr:uid="{32EDEA45-B5C7-41A6-AF86-00CB1784D96D}"/>
    <cellStyle name="20% - Accent5 4 6 2" xfId="865" xr:uid="{7F4EDD43-D253-489B-8C6B-15B7B9549A92}"/>
    <cellStyle name="20% - Accent5 4 6 3" xfId="866" xr:uid="{958C6557-BA94-494F-9D19-5E46681A8CB6}"/>
    <cellStyle name="20% - Accent5 4 6 4" xfId="867" xr:uid="{0D1B41F5-0FBD-4A94-9011-7735BFA726D9}"/>
    <cellStyle name="20% - Accent5 4 7" xfId="868" xr:uid="{04E6675B-4791-4A5D-8AA4-08F6DA138312}"/>
    <cellStyle name="20% - Accent5 4 7 2" xfId="869" xr:uid="{361B1F8F-C64F-4F21-AD86-BFE86A7244F2}"/>
    <cellStyle name="20% - Accent5 4 8" xfId="870" xr:uid="{FEDB836F-A22F-4293-914F-1D19BBC110E4}"/>
    <cellStyle name="20% - Accent5 4 9" xfId="871" xr:uid="{780BCCC6-0E86-4AB5-9336-40B7E3CC1DD4}"/>
    <cellStyle name="20% - Accent5 5" xfId="872" xr:uid="{5F5203DB-4753-486D-B160-A3E517A47D53}"/>
    <cellStyle name="20% - Accent5 5 2" xfId="873" xr:uid="{111CAE53-11C1-4FF8-9AA0-50107AE32FCC}"/>
    <cellStyle name="20% - Accent5 5 3" xfId="874" xr:uid="{079EFC59-D7DC-4581-BA95-D34EB5E7E991}"/>
    <cellStyle name="20% - Accent5 5 4" xfId="875" xr:uid="{E48D01E2-89D3-4E00-A45F-0FC9CA098D70}"/>
    <cellStyle name="20% - Accent5 5 5" xfId="876" xr:uid="{5D6D44E9-CD37-4D0F-AF81-DBFFDED7FA01}"/>
    <cellStyle name="20% - Accent5 5 5 2" xfId="877" xr:uid="{20768FCD-F5D3-4A7E-9D84-07325742DAC6}"/>
    <cellStyle name="20% - Accent5 5 6" xfId="878" xr:uid="{2847979E-E2C5-420F-BB16-92FB4C0972FA}"/>
    <cellStyle name="20% - Accent5 5 7" xfId="879" xr:uid="{2E699BA3-E7D1-441F-8868-21D6A470ED26}"/>
    <cellStyle name="20% - Accent5 5 8" xfId="880" xr:uid="{4AA25B74-AC67-4C72-B20B-C2F1F7CB2A89}"/>
    <cellStyle name="20% - Accent6 2" xfId="64" xr:uid="{00000000-0005-0000-0000-000012000000}"/>
    <cellStyle name="20% - Accent6 2 2" xfId="882" xr:uid="{BBAC7A3C-4EF8-4469-B214-0D3453D95C92}"/>
    <cellStyle name="20% - Accent6 2 3" xfId="883" xr:uid="{AE3D93ED-DD1B-4B84-B575-973D4D620C11}"/>
    <cellStyle name="20% - Accent6 2 4" xfId="884" xr:uid="{5CF030E9-62BF-4DD2-8A39-B6A688FECE82}"/>
    <cellStyle name="20% - Accent6 2 5" xfId="885" xr:uid="{9104F8A3-906D-4C75-8EA5-04CFA1341B43}"/>
    <cellStyle name="20% - Accent6 2 5 2" xfId="886" xr:uid="{593939E2-3525-40CA-BCE8-AA8B6C8B9C3D}"/>
    <cellStyle name="20% - Accent6 2 6" xfId="887" xr:uid="{5886615B-D10C-4006-BB20-471834CF3DC8}"/>
    <cellStyle name="20% - Accent6 2 7" xfId="888" xr:uid="{4FFE1DC2-718B-453E-B300-5912C6C7557C}"/>
    <cellStyle name="20% - Accent6 2 8" xfId="889" xr:uid="{5DBA19FF-4523-4D91-8FF0-46A1412A8CBD}"/>
    <cellStyle name="20% - Accent6 2_Nordea Group" xfId="881" xr:uid="{60270F45-D3D9-47B9-B28B-7D41C890F58E}"/>
    <cellStyle name="20% - Accent6 3" xfId="890" xr:uid="{CB6A0052-8EF9-4691-AA94-B0A257ADCDED}"/>
    <cellStyle name="20% - Accent6 3 2" xfId="891" xr:uid="{3324FD5A-259E-4121-8C99-8C2DB090E9EE}"/>
    <cellStyle name="20% - Accent6 3 3" xfId="892" xr:uid="{294F668C-EF76-426A-A54F-F1896D45ADF9}"/>
    <cellStyle name="20% - Accent6 3 4" xfId="893" xr:uid="{B186C330-F4D1-425F-8A42-3F835CFE37C5}"/>
    <cellStyle name="20% - Accent6 3 5" xfId="894" xr:uid="{4AF55435-32E7-4BBC-BBCA-DFAD294A927C}"/>
    <cellStyle name="20% - Accent6 3 5 2" xfId="895" xr:uid="{D89356FB-87BB-4988-8BB6-51C13A8C8EBD}"/>
    <cellStyle name="20% - Accent6 3 6" xfId="896" xr:uid="{ED77C47F-2449-4DF4-B860-F098A33CCAF0}"/>
    <cellStyle name="20% - Accent6 3 7" xfId="897" xr:uid="{FBD38660-7ADD-478F-AE8B-DD45CA1E3B64}"/>
    <cellStyle name="20% - Accent6 3 8" xfId="898" xr:uid="{F06C166B-76C1-46C9-B067-2728D73F94CE}"/>
    <cellStyle name="20% - Accent6 4" xfId="899" xr:uid="{B7CD657D-9488-443A-BF69-329A47E4B2A7}"/>
    <cellStyle name="20% - Accent6 4 10" xfId="900" xr:uid="{8E78B505-635E-42A4-89D5-29B205E224FF}"/>
    <cellStyle name="20% - Accent6 4 11" xfId="901" xr:uid="{098DAA56-48BA-4EC6-8984-72C9A14BC5D6}"/>
    <cellStyle name="20% - Accent6 4 2" xfId="902" xr:uid="{C91220C1-6BE6-4722-AA54-2CD5C3E70CF9}"/>
    <cellStyle name="20% - Accent6 4 2 2" xfId="903" xr:uid="{211860C5-B31E-4461-84DC-3A9C8ADE26DB}"/>
    <cellStyle name="20% - Accent6 4 2 2 2" xfId="904" xr:uid="{1CE358AE-4580-4056-B61C-A90B2EC146B7}"/>
    <cellStyle name="20% - Accent6 4 2 2 3" xfId="905" xr:uid="{710BB4DB-40DE-4B20-A8EC-F13358208E1B}"/>
    <cellStyle name="20% - Accent6 4 2 2 4" xfId="906" xr:uid="{44E44D04-C144-4C5B-805D-A6227CE3D087}"/>
    <cellStyle name="20% - Accent6 4 2 3" xfId="907" xr:uid="{CF2D5AE1-30CC-43D3-86E7-4ED4AB529416}"/>
    <cellStyle name="20% - Accent6 4 2 3 2" xfId="908" xr:uid="{AC7FDB44-8D54-49FD-BD5A-1DD013DC8B17}"/>
    <cellStyle name="20% - Accent6 4 2 3 3" xfId="909" xr:uid="{A382FBCD-2AF8-4976-98D0-E89CDDF9CDCB}"/>
    <cellStyle name="20% - Accent6 4 2 3 4" xfId="910" xr:uid="{1DBBD8A2-578D-4CF5-A9C8-AAD88B57D76E}"/>
    <cellStyle name="20% - Accent6 4 2 4" xfId="911" xr:uid="{2E165765-18A6-458E-9DE1-3A3EF9E6197C}"/>
    <cellStyle name="20% - Accent6 4 2 5" xfId="912" xr:uid="{48DC0790-5A97-47EC-8E09-85BAB017AA9A}"/>
    <cellStyle name="20% - Accent6 4 2 6" xfId="913" xr:uid="{1CB88443-9FB2-4DD3-88E0-F36EADD0C1D0}"/>
    <cellStyle name="20% - Accent6 4 3" xfId="914" xr:uid="{A7F6414E-6315-4033-8A54-BE5B172107EF}"/>
    <cellStyle name="20% - Accent6 4 3 2" xfId="915" xr:uid="{8FA2C61C-7C0F-4D2C-8AC7-D8D30683E21D}"/>
    <cellStyle name="20% - Accent6 4 3 2 2" xfId="916" xr:uid="{3DEA01E4-69DA-4C8F-A26C-5E009E30F833}"/>
    <cellStyle name="20% - Accent6 4 3 2 3" xfId="917" xr:uid="{A52A9DC9-916B-40A0-ACE7-87C0EA0B86EA}"/>
    <cellStyle name="20% - Accent6 4 3 2 4" xfId="918" xr:uid="{DB0BF3C1-78F7-4BB1-AC96-9FF1BC1DD6C2}"/>
    <cellStyle name="20% - Accent6 4 3 3" xfId="919" xr:uid="{A670176F-B4A9-4D45-804D-212E6F31250E}"/>
    <cellStyle name="20% - Accent6 4 3 3 2" xfId="920" xr:uid="{2B2BF09F-EA91-46A4-8677-98AD01A17A8D}"/>
    <cellStyle name="20% - Accent6 4 3 3 3" xfId="921" xr:uid="{9B22931C-E4DE-4E3E-8595-9BF80D40D552}"/>
    <cellStyle name="20% - Accent6 4 3 3 4" xfId="922" xr:uid="{DCF36C36-785D-4FEB-9F6B-36188D41C8B7}"/>
    <cellStyle name="20% - Accent6 4 3 4" xfId="923" xr:uid="{88373C7F-4935-498A-9A00-9996A9714AE9}"/>
    <cellStyle name="20% - Accent6 4 3 5" xfId="924" xr:uid="{64939DBF-75B6-41ED-AFE4-113352ED9A35}"/>
    <cellStyle name="20% - Accent6 4 3 6" xfId="925" xr:uid="{906B85C4-A9A5-499D-8FC7-F5A67FA92E4C}"/>
    <cellStyle name="20% - Accent6 4 4" xfId="926" xr:uid="{D26F5D61-7668-4CBB-B33F-D1A7EFF4599E}"/>
    <cellStyle name="20% - Accent6 4 4 2" xfId="927" xr:uid="{62861320-878E-480A-B1A0-79EF8EB69E08}"/>
    <cellStyle name="20% - Accent6 4 4 2 2" xfId="928" xr:uid="{D8EB95ED-9F3D-47FB-920C-6ACDAA95C52D}"/>
    <cellStyle name="20% - Accent6 4 4 2 3" xfId="929" xr:uid="{0F71A12D-A3A9-48C4-8B9C-A546CAC3AC35}"/>
    <cellStyle name="20% - Accent6 4 4 2 4" xfId="930" xr:uid="{72681439-6009-4460-A5C0-D149E2B9EB90}"/>
    <cellStyle name="20% - Accent6 4 4 3" xfId="931" xr:uid="{CEADBB9D-BC3E-4B09-BC19-0A1CC5154555}"/>
    <cellStyle name="20% - Accent6 4 4 4" xfId="932" xr:uid="{73E8112B-72D6-40C7-B5F7-BDD40098AAD8}"/>
    <cellStyle name="20% - Accent6 4 4 5" xfId="933" xr:uid="{73CEE53B-8B1F-48CE-8726-FD1A7E062DAC}"/>
    <cellStyle name="20% - Accent6 4 5" xfId="934" xr:uid="{BC01C9F6-C395-46B1-975A-BE10FBDB5560}"/>
    <cellStyle name="20% - Accent6 4 5 2" xfId="935" xr:uid="{E3981FC3-B753-435A-9216-BFBFADC40FBC}"/>
    <cellStyle name="20% - Accent6 4 5 3" xfId="936" xr:uid="{D0D84F70-8FC1-4DCC-88A7-6731AE57CBE7}"/>
    <cellStyle name="20% - Accent6 4 5 4" xfId="937" xr:uid="{26461ECE-4FA0-48F5-A043-5FDB095B8D01}"/>
    <cellStyle name="20% - Accent6 4 6" xfId="938" xr:uid="{A1F2116E-882E-4BBB-A1F8-352027D29BD7}"/>
    <cellStyle name="20% - Accent6 4 6 2" xfId="939" xr:uid="{3C5B4162-2446-4B02-B9F2-3AE91C25EC70}"/>
    <cellStyle name="20% - Accent6 4 6 3" xfId="940" xr:uid="{4434E42E-C9CB-47CD-87C2-D91CB0F7D5F5}"/>
    <cellStyle name="20% - Accent6 4 6 4" xfId="941" xr:uid="{859F61B5-8085-4354-9702-3D420CF15777}"/>
    <cellStyle name="20% - Accent6 4 7" xfId="942" xr:uid="{01ED2C02-0B71-41AA-BBBA-93B9DC6E812E}"/>
    <cellStyle name="20% - Accent6 4 7 2" xfId="943" xr:uid="{A4A8D90A-B4A8-46C9-86A0-655EECD879F0}"/>
    <cellStyle name="20% - Accent6 4 8" xfId="944" xr:uid="{626F065A-4B9F-42F7-BF0E-1063D89EDFA2}"/>
    <cellStyle name="20% - Accent6 4 9" xfId="945" xr:uid="{EF1F751D-1613-468A-86CE-5A1DE18E3DF9}"/>
    <cellStyle name="20% - Accent6 5" xfId="946" xr:uid="{C59DB136-D5C9-416C-94AA-DF6E4D76CB4B}"/>
    <cellStyle name="20% - Accent6 5 2" xfId="947" xr:uid="{1E1D8893-C9B7-4835-803C-40BA58DF1CF6}"/>
    <cellStyle name="20% - Accent6 5 3" xfId="948" xr:uid="{C38C2202-A0E1-454C-A09A-7B04130BA7F0}"/>
    <cellStyle name="20% - Accent6 5 4" xfId="949" xr:uid="{A7D2BA35-534B-4747-8A2C-A36C463CC5D9}"/>
    <cellStyle name="20% - Accent6 5 5" xfId="950" xr:uid="{861C3F62-FF0D-47C7-AA70-873643B28757}"/>
    <cellStyle name="20% - Accent6 5 5 2" xfId="951" xr:uid="{D1B15D3A-98DD-4899-9ABC-641E22A86351}"/>
    <cellStyle name="20% - Accent6 5 6" xfId="952" xr:uid="{10828B0B-F6F8-4DB8-9446-F64E8893D605}"/>
    <cellStyle name="20% - Accent6 5 7" xfId="953" xr:uid="{DF692608-8691-4267-B976-A27BC8ADF6A0}"/>
    <cellStyle name="20% - Accent6 5 8" xfId="954" xr:uid="{8E68F231-6809-4020-9548-D56C11E41D20}"/>
    <cellStyle name="20% - Énfasis1" xfId="955" xr:uid="{F9D1D126-051C-4302-B7F8-55884408EF48}"/>
    <cellStyle name="20% - Énfasis1 2" xfId="956" xr:uid="{79B4B82A-AC0D-4EF8-BC18-1FAEFD2B77AC}"/>
    <cellStyle name="20% - Énfasis1 2 2" xfId="957" xr:uid="{ED482DAF-904E-419C-836E-2EC2050CC461}"/>
    <cellStyle name="20% - Énfasis1 2 3" xfId="958" xr:uid="{8B595238-56E6-4DBE-AC51-750F5894BFED}"/>
    <cellStyle name="20% - Énfasis1 2 4" xfId="959" xr:uid="{2267C30E-0175-42CA-A1DC-DB6B5B436C50}"/>
    <cellStyle name="20% - Énfasis1 2 5" xfId="960" xr:uid="{1FDE0BA6-9B04-42C0-9B44-E7EB88672737}"/>
    <cellStyle name="20% - Énfasis1 2 5 2" xfId="961" xr:uid="{74D721B4-5DA2-4A1B-8EF4-46D22F1FE5F4}"/>
    <cellStyle name="20% - Énfasis1 2 6" xfId="962" xr:uid="{6CEB4424-F8AE-4393-972B-4CB68D8F20E1}"/>
    <cellStyle name="20% - Énfasis1 2 7" xfId="963" xr:uid="{B05952BF-2EB8-42BD-84BD-4100818ED217}"/>
    <cellStyle name="20% - Énfasis1 2 8" xfId="964" xr:uid="{51A781DB-D3F9-4F68-AE63-5BA9954D72E7}"/>
    <cellStyle name="20% - Énfasis1 3" xfId="965" xr:uid="{80F7DD9A-354D-41AA-9873-064F3B496B7F}"/>
    <cellStyle name="20% - Énfasis1 4" xfId="966" xr:uid="{00C75E9F-E82B-4BCE-8B87-C28320D2E30B}"/>
    <cellStyle name="20% - Énfasis1 5" xfId="967" xr:uid="{2F379A94-74E7-4067-9445-DB087B0ABF1F}"/>
    <cellStyle name="20% - Énfasis1 6" xfId="968" xr:uid="{6379A8AB-2443-410C-A4FF-7E29B546E733}"/>
    <cellStyle name="20% - Énfasis1 6 2" xfId="969" xr:uid="{70BF1FF9-C2D0-4CDD-9770-6FC2D18A553D}"/>
    <cellStyle name="20% - Énfasis1 7" xfId="970" xr:uid="{57B22875-B9EF-4731-8578-602506A0A4F8}"/>
    <cellStyle name="20% - Énfasis1 8" xfId="971" xr:uid="{F58437FC-7FAA-48A5-B0E4-281A834F9A92}"/>
    <cellStyle name="20% - Énfasis1 9" xfId="972" xr:uid="{15431369-C88A-4D59-9522-57741DC3E749}"/>
    <cellStyle name="20% - Énfasis2" xfId="973" xr:uid="{0C7E0C2E-F18E-468E-A356-042C6C7CAA01}"/>
    <cellStyle name="20% - Énfasis2 2" xfId="974" xr:uid="{8FB933B1-DF28-49A5-9299-807EF1BA7C38}"/>
    <cellStyle name="20% - Énfasis2 2 2" xfId="975" xr:uid="{A078C0F2-0354-4AA1-9D99-6A77EF18022F}"/>
    <cellStyle name="20% - Énfasis2 2 3" xfId="976" xr:uid="{41C0E605-ED9A-40E7-9163-72585A69E489}"/>
    <cellStyle name="20% - Énfasis2 2 4" xfId="977" xr:uid="{64AFC0E0-3EB3-45AF-82CD-FB039775719E}"/>
    <cellStyle name="20% - Énfasis2 2 5" xfId="978" xr:uid="{054149A0-9E99-4262-B245-2DD1766766DD}"/>
    <cellStyle name="20% - Énfasis2 2 5 2" xfId="979" xr:uid="{801D73A0-6A21-44B5-BD82-728FB9D2817A}"/>
    <cellStyle name="20% - Énfasis2 2 6" xfId="980" xr:uid="{8A4F5506-C36B-46A7-A78A-BF817BF7AF70}"/>
    <cellStyle name="20% - Énfasis2 2 7" xfId="981" xr:uid="{2CBA7C94-F844-4F36-8020-81F80103703D}"/>
    <cellStyle name="20% - Énfasis2 2 8" xfId="982" xr:uid="{AF8FA4EE-0833-40D7-B064-C988432E4A8C}"/>
    <cellStyle name="20% - Énfasis2 3" xfId="983" xr:uid="{39D5D246-2048-47C0-9D6B-BD5C7A606D4F}"/>
    <cellStyle name="20% - Énfasis2 4" xfId="984" xr:uid="{5FAB1A55-145A-47ED-A858-78CD0CE4613A}"/>
    <cellStyle name="20% - Énfasis2 5" xfId="985" xr:uid="{FC0CFEF4-AC35-4D5C-8441-6D98B6151474}"/>
    <cellStyle name="20% - Énfasis2 6" xfId="986" xr:uid="{1DEC7926-B5F4-4DC7-BDB2-09D8F28DF248}"/>
    <cellStyle name="20% - Énfasis2 6 2" xfId="987" xr:uid="{417E162C-D6C8-41EB-A532-70B304CBBCBC}"/>
    <cellStyle name="20% - Énfasis2 7" xfId="988" xr:uid="{893D4DA3-D4EB-4B06-B62F-561DE5AE1E0F}"/>
    <cellStyle name="20% - Énfasis2 8" xfId="989" xr:uid="{82C58011-F8D3-46F1-AEDE-6E99DBD5F84A}"/>
    <cellStyle name="20% - Énfasis2 9" xfId="990" xr:uid="{CF1F4A12-1FD3-482E-96CA-01BFE0D10936}"/>
    <cellStyle name="20% - Énfasis3" xfId="991" xr:uid="{C8E6899D-636C-4EF7-9847-F507E541CA4C}"/>
    <cellStyle name="20% - Énfasis3 2" xfId="992" xr:uid="{F7C14194-BE1D-4DE2-A07D-3EDA2A5E26FF}"/>
    <cellStyle name="20% - Énfasis3 2 2" xfId="993" xr:uid="{68D59D8F-0860-451B-9923-6E44B5D24630}"/>
    <cellStyle name="20% - Énfasis3 2 3" xfId="994" xr:uid="{7A23E1BE-848F-4561-B411-988272FD4373}"/>
    <cellStyle name="20% - Énfasis3 2 4" xfId="995" xr:uid="{FF61BED7-A4AD-4CC2-AEE0-97983422D8E7}"/>
    <cellStyle name="20% - Énfasis3 2 5" xfId="996" xr:uid="{8333F8AC-5983-4A3D-8903-375EFB40A3FF}"/>
    <cellStyle name="20% - Énfasis3 2 5 2" xfId="997" xr:uid="{53E0DCEA-591B-4EC0-8912-68D0FE9842A5}"/>
    <cellStyle name="20% - Énfasis3 2 6" xfId="998" xr:uid="{8B607464-C8F4-4CD1-80DC-F293CBEC1FF4}"/>
    <cellStyle name="20% - Énfasis3 2 7" xfId="999" xr:uid="{33EBD859-F8BD-4E6F-90BE-D4BECC9BE79E}"/>
    <cellStyle name="20% - Énfasis3 2 8" xfId="1000" xr:uid="{4444F0DD-F374-4293-804A-4318DB31B8A4}"/>
    <cellStyle name="20% - Énfasis3 3" xfId="1001" xr:uid="{1A203649-119A-41D4-9C7C-93F889F46063}"/>
    <cellStyle name="20% - Énfasis3 4" xfId="1002" xr:uid="{EDA53B11-1A68-42D2-819F-2AF2D2EEEF79}"/>
    <cellStyle name="20% - Énfasis3 5" xfId="1003" xr:uid="{30EB60CE-FF27-4130-A0FE-544A09E62FF3}"/>
    <cellStyle name="20% - Énfasis3 6" xfId="1004" xr:uid="{11DC0171-7B0B-4648-9C06-31B7B213944D}"/>
    <cellStyle name="20% - Énfasis3 6 2" xfId="1005" xr:uid="{B9185D44-C6F4-480B-9FF6-F92A160DC270}"/>
    <cellStyle name="20% - Énfasis3 7" xfId="1006" xr:uid="{665C5A10-C423-4C34-BCA3-30FF5E036B28}"/>
    <cellStyle name="20% - Énfasis3 8" xfId="1007" xr:uid="{AF0113A0-5BE2-4F3E-BECB-F732084597A3}"/>
    <cellStyle name="20% - Énfasis3 9" xfId="1008" xr:uid="{FD1005CE-33FD-4B59-BBB1-F3573C221729}"/>
    <cellStyle name="20% - Énfasis4" xfId="1009" xr:uid="{27F8C896-2AFB-4D2A-AFA7-AD1BA4009F86}"/>
    <cellStyle name="20% - Énfasis4 2" xfId="1010" xr:uid="{89A21620-E193-41B7-B5A7-960DF3AEDBE0}"/>
    <cellStyle name="20% - Énfasis4 2 2" xfId="1011" xr:uid="{3AE04A98-C9F4-4CB2-8854-B30F4B349053}"/>
    <cellStyle name="20% - Énfasis4 2 3" xfId="1012" xr:uid="{4D2E426B-6B4F-4DC5-8828-33EF4172A685}"/>
    <cellStyle name="20% - Énfasis4 2 4" xfId="1013" xr:uid="{2EE401E0-5689-4886-8926-27EBB34AE267}"/>
    <cellStyle name="20% - Énfasis4 2 5" xfId="1014" xr:uid="{44A7E9B1-F581-46DC-BF2A-BC48687502DF}"/>
    <cellStyle name="20% - Énfasis4 2 5 2" xfId="1015" xr:uid="{DCD56070-CC56-4D8A-B343-5A3D37FABF4F}"/>
    <cellStyle name="20% - Énfasis4 2 6" xfId="1016" xr:uid="{76F6BF88-5342-4939-9D11-4EC248DB5F1F}"/>
    <cellStyle name="20% - Énfasis4 2 7" xfId="1017" xr:uid="{354B5DDC-FE85-48FC-9404-83E41064A26F}"/>
    <cellStyle name="20% - Énfasis4 2 8" xfId="1018" xr:uid="{B3DF622F-6BEE-44C9-9AB4-D10BD9ADE50D}"/>
    <cellStyle name="20% - Énfasis4 3" xfId="1019" xr:uid="{C008E4BB-DDF0-414E-B504-A26A88F248F3}"/>
    <cellStyle name="20% - Énfasis4 4" xfId="1020" xr:uid="{75C7206B-7E81-483C-805F-0C683E1DA56D}"/>
    <cellStyle name="20% - Énfasis4 5" xfId="1021" xr:uid="{15A72818-221C-4035-AE58-71F37D212552}"/>
    <cellStyle name="20% - Énfasis4 6" xfId="1022" xr:uid="{3C9974C5-FA85-434E-A148-8855FBC22363}"/>
    <cellStyle name="20% - Énfasis4 6 2" xfId="1023" xr:uid="{98154B47-A295-47CA-B02F-604086324609}"/>
    <cellStyle name="20% - Énfasis4 7" xfId="1024" xr:uid="{D03D3C1B-E9C3-419A-847A-59C3E62F65B1}"/>
    <cellStyle name="20% - Énfasis4 8" xfId="1025" xr:uid="{8CEB0996-A319-42C9-BAD2-5AD627EA6510}"/>
    <cellStyle name="20% - Énfasis4 9" xfId="1026" xr:uid="{8852DCC7-C38D-4BFA-81F8-37D9753971E1}"/>
    <cellStyle name="20% - Énfasis5" xfId="1027" xr:uid="{A4D5F4ED-BD3F-49FD-8EA3-CF7EA270A0C3}"/>
    <cellStyle name="20% - Énfasis5 2" xfId="1028" xr:uid="{5AD3AAC1-E224-4DF0-BCF7-24DECF9C7E18}"/>
    <cellStyle name="20% - Énfasis5 2 2" xfId="1029" xr:uid="{95B96D0A-C64A-431C-B25E-CF36689D3239}"/>
    <cellStyle name="20% - Énfasis5 2 3" xfId="1030" xr:uid="{D5BA5342-9E1F-47C8-B59C-6D4674C7B2E4}"/>
    <cellStyle name="20% - Énfasis5 2 4" xfId="1031" xr:uid="{458DA3FE-491D-4122-8FD7-6ECD704E88E7}"/>
    <cellStyle name="20% - Énfasis5 2 5" xfId="1032" xr:uid="{74E5B6FE-7B1C-4B90-9227-57EA2423AA5C}"/>
    <cellStyle name="20% - Énfasis5 2 5 2" xfId="1033" xr:uid="{AB7CEEE7-EA32-4420-818A-5046110FB827}"/>
    <cellStyle name="20% - Énfasis5 2 6" xfId="1034" xr:uid="{1714D515-C36F-4FCA-81D0-3CD1EC8D3689}"/>
    <cellStyle name="20% - Énfasis5 2 7" xfId="1035" xr:uid="{BC04DC1E-30AB-4624-9D79-B5BEB62986DA}"/>
    <cellStyle name="20% - Énfasis5 2 8" xfId="1036" xr:uid="{628F09DE-D09E-44D4-A1CA-E0834D8D37CB}"/>
    <cellStyle name="20% - Énfasis5 3" xfId="1037" xr:uid="{E854007C-5D66-4FEA-BB72-B43FC83A407B}"/>
    <cellStyle name="20% - Énfasis5 4" xfId="1038" xr:uid="{3C772B67-EB95-4C33-A2C7-8B261EDD4B60}"/>
    <cellStyle name="20% - Énfasis5 5" xfId="1039" xr:uid="{7E0BD715-1414-4F52-A84E-8F3D6487AA10}"/>
    <cellStyle name="20% - Énfasis5 6" xfId="1040" xr:uid="{D0E64390-EB5D-4ED1-8430-3BD2BE13F8B4}"/>
    <cellStyle name="20% - Énfasis5 6 2" xfId="1041" xr:uid="{C3945FE0-1085-4DCF-B9CF-AAB088AFAA51}"/>
    <cellStyle name="20% - Énfasis5 7" xfId="1042" xr:uid="{C52E0223-987F-4E88-9AF4-4AD1AAEF911C}"/>
    <cellStyle name="20% - Énfasis5 8" xfId="1043" xr:uid="{31756CA7-2E7B-417D-890F-67096B66033E}"/>
    <cellStyle name="20% - Énfasis5 9" xfId="1044" xr:uid="{C6CC2E88-8B11-4446-8B4D-C03442FAAAFB}"/>
    <cellStyle name="20% - Énfasis6" xfId="1045" xr:uid="{963DAC00-2A78-42D5-967F-81E649E5352F}"/>
    <cellStyle name="20% - Énfasis6 2" xfId="1046" xr:uid="{DC9DD563-AF9B-4455-BF73-5D444E443639}"/>
    <cellStyle name="20% - Énfasis6 2 2" xfId="1047" xr:uid="{1892390A-5E95-4C6F-BACD-2E83D84E04A8}"/>
    <cellStyle name="20% - Énfasis6 2 3" xfId="1048" xr:uid="{F8D78C4F-1736-4912-B1C2-2AB337FBFAF5}"/>
    <cellStyle name="20% - Énfasis6 2 4" xfId="1049" xr:uid="{49B5425A-26B3-4ED7-AD00-89E1809029BF}"/>
    <cellStyle name="20% - Énfasis6 2 5" xfId="1050" xr:uid="{7AFB2855-10F2-471C-AB3D-D2D1F343043C}"/>
    <cellStyle name="20% - Énfasis6 2 5 2" xfId="1051" xr:uid="{C62B5DC1-7884-4C53-AA58-0C353C31808F}"/>
    <cellStyle name="20% - Énfasis6 2 6" xfId="1052" xr:uid="{9C950B29-06D5-426A-B13C-0395EBCF7C58}"/>
    <cellStyle name="20% - Énfasis6 2 7" xfId="1053" xr:uid="{78D16BA4-E36F-4BC3-A5D8-51179CABDD93}"/>
    <cellStyle name="20% - Énfasis6 2 8" xfId="1054" xr:uid="{83DA7BF3-FC8B-4055-8D0B-5230E4510EAE}"/>
    <cellStyle name="20% - Énfasis6 3" xfId="1055" xr:uid="{1B7754D2-C6FD-4A51-9EB9-8E4132315B25}"/>
    <cellStyle name="20% - Énfasis6 4" xfId="1056" xr:uid="{4DB16B93-AFE0-44A3-B577-9A5FBE7F334D}"/>
    <cellStyle name="20% - Énfasis6 5" xfId="1057" xr:uid="{14A7A608-0B1B-49BF-A2A3-94D008A06F9B}"/>
    <cellStyle name="20% - Énfasis6 6" xfId="1058" xr:uid="{B52D3024-99CA-4390-94DF-DF54469E0743}"/>
    <cellStyle name="20% - Énfasis6 6 2" xfId="1059" xr:uid="{D2B9BAFC-40F9-4B9C-983B-E0CD82D1C9FC}"/>
    <cellStyle name="20% - Énfasis6 7" xfId="1060" xr:uid="{11901A4B-DFCC-4BF0-B6DE-FBB8F536A6BD}"/>
    <cellStyle name="20% - Énfasis6 8" xfId="1061" xr:uid="{8BF845D4-2A6C-4B7D-8BF7-5D9D377DE0B5}"/>
    <cellStyle name="20% - Énfasis6 9" xfId="1062" xr:uid="{B947B10E-267F-4B82-A78B-6B043083A8F5}"/>
    <cellStyle name="20% - uthevingsfarge 1" xfId="1063" xr:uid="{393EDCD0-568A-4155-B3AC-012AECC2A721}"/>
    <cellStyle name="20% - uthevingsfarge 1 2" xfId="1064" xr:uid="{540E0DD9-3633-4828-BF94-06A27509B8DB}"/>
    <cellStyle name="20% - uthevingsfarge 1 3" xfId="1065" xr:uid="{14E136CB-41FF-46AF-BBE3-546277176424}"/>
    <cellStyle name="20% - uthevingsfarge 1 4" xfId="1066" xr:uid="{D123A05F-ECA6-4C8B-8E70-70C8420635B6}"/>
    <cellStyle name="20% - uthevingsfarge 1 5" xfId="1067" xr:uid="{82C273EB-9D44-4F3B-BBA2-EEED0E83A528}"/>
    <cellStyle name="20% - uthevingsfarge 1 5 2" xfId="1068" xr:uid="{70871C9E-7F14-4B29-9E36-AF27EC518656}"/>
    <cellStyle name="20% - uthevingsfarge 1 6" xfId="1069" xr:uid="{878A3755-9227-44CF-BB92-555BE7251C08}"/>
    <cellStyle name="20% - uthevingsfarge 1 7" xfId="1070" xr:uid="{8857B059-633F-4169-B2D9-3CAB5A309342}"/>
    <cellStyle name="20% - uthevingsfarge 1 8" xfId="1071" xr:uid="{F69EB34C-3E45-4F3A-84D3-9CE1EB285514}"/>
    <cellStyle name="20% - uthevingsfarge 2" xfId="1072" xr:uid="{E69D6185-EA82-48A4-B66F-F8240921263F}"/>
    <cellStyle name="20% - uthevingsfarge 2 2" xfId="1073" xr:uid="{13FD2471-6D3A-4EB4-AEEC-43DC016C472A}"/>
    <cellStyle name="20% - uthevingsfarge 2 3" xfId="1074" xr:uid="{C4830578-8F07-4937-8C16-46B5F55A3795}"/>
    <cellStyle name="20% - uthevingsfarge 2 4" xfId="1075" xr:uid="{754880A7-8F61-47A1-BD50-68816AF583BB}"/>
    <cellStyle name="20% - uthevingsfarge 2 5" xfId="1076" xr:uid="{370AA64A-D9F7-45F3-ADF4-F142F6C7A887}"/>
    <cellStyle name="20% - uthevingsfarge 2 5 2" xfId="1077" xr:uid="{5A1B616F-7033-476D-88E5-7D0C3C036081}"/>
    <cellStyle name="20% - uthevingsfarge 2 6" xfId="1078" xr:uid="{35F8A72D-2DD8-4C60-9DFB-81DE97E8CAF7}"/>
    <cellStyle name="20% - uthevingsfarge 2 7" xfId="1079" xr:uid="{5DFDAA57-C1B9-48EA-A73E-A21E71A01585}"/>
    <cellStyle name="20% - uthevingsfarge 2 8" xfId="1080" xr:uid="{39177FDF-EFF8-4E56-8E9D-648739478320}"/>
    <cellStyle name="20% - uthevingsfarge 3" xfId="1081" xr:uid="{4E072AD1-6AAA-4841-B5AF-E0817E0E79BB}"/>
    <cellStyle name="20% - uthevingsfarge 3 2" xfId="1082" xr:uid="{889D5A72-49C6-4DD4-8AC4-EE8E338DE8A0}"/>
    <cellStyle name="20% - uthevingsfarge 3 3" xfId="1083" xr:uid="{8E3421C5-E82D-4F94-B579-5A21B501D847}"/>
    <cellStyle name="20% - uthevingsfarge 3 4" xfId="1084" xr:uid="{B8F284E6-8683-4835-B72B-E7BC877C1138}"/>
    <cellStyle name="20% - uthevingsfarge 3 5" xfId="1085" xr:uid="{1E95680B-561F-4ACD-91C3-792AA599B0F8}"/>
    <cellStyle name="20% - uthevingsfarge 3 5 2" xfId="1086" xr:uid="{D20F3F4B-8990-4BF5-AB7C-477A8941CB3C}"/>
    <cellStyle name="20% - uthevingsfarge 3 6" xfId="1087" xr:uid="{58785D7A-D5FE-4039-ACC2-DFEC85853FC8}"/>
    <cellStyle name="20% - uthevingsfarge 3 7" xfId="1088" xr:uid="{16055FD2-7329-4B56-B670-9F08B049EC21}"/>
    <cellStyle name="20% - uthevingsfarge 3 8" xfId="1089" xr:uid="{BDD9F9B7-D38E-406D-8C96-E7F1C5399445}"/>
    <cellStyle name="20% - uthevingsfarge 4" xfId="1090" xr:uid="{BCC0DF9D-73A2-4BC1-BE6F-A145DEA3DAAF}"/>
    <cellStyle name="20% - uthevingsfarge 4 2" xfId="1091" xr:uid="{5D6A5508-AB62-46AA-859A-DE3678492FDA}"/>
    <cellStyle name="20% - uthevingsfarge 4 3" xfId="1092" xr:uid="{CF402D96-39FF-4BBB-9C51-B1C799D70C4B}"/>
    <cellStyle name="20% - uthevingsfarge 4 4" xfId="1093" xr:uid="{BA8D864A-1E00-4D2F-8206-560B2986EF28}"/>
    <cellStyle name="20% - uthevingsfarge 4 5" xfId="1094" xr:uid="{CFC86762-9F00-43F9-916A-16145663D012}"/>
    <cellStyle name="20% - uthevingsfarge 4 5 2" xfId="1095" xr:uid="{F00A2ADA-8EB0-437B-ADAE-24456B07F103}"/>
    <cellStyle name="20% - uthevingsfarge 4 6" xfId="1096" xr:uid="{C9237EE5-E575-4FF7-AF3D-D7DEDFB1E802}"/>
    <cellStyle name="20% - uthevingsfarge 4 7" xfId="1097" xr:uid="{EE3677F7-3266-4F25-A727-169F54C638B1}"/>
    <cellStyle name="20% - uthevingsfarge 4 8" xfId="1098" xr:uid="{991B5D5E-E8C5-4D39-A9EC-5085CFE7F28F}"/>
    <cellStyle name="20% - uthevingsfarge 5" xfId="1099" xr:uid="{0D7E34F4-C7FA-4328-97A1-86B095458AD5}"/>
    <cellStyle name="20% - uthevingsfarge 5 2" xfId="1100" xr:uid="{BD0B0E24-2DB3-4225-95BF-F4AC98D3B6EF}"/>
    <cellStyle name="20% - uthevingsfarge 5 3" xfId="1101" xr:uid="{3F8704F4-6B16-4D25-A866-12455AA517CD}"/>
    <cellStyle name="20% - uthevingsfarge 5 4" xfId="1102" xr:uid="{3502A636-2861-4DF4-BB2C-4151926EEE29}"/>
    <cellStyle name="20% - uthevingsfarge 5 5" xfId="1103" xr:uid="{82C2CD04-AEBA-4116-B72D-B699889E2CD9}"/>
    <cellStyle name="20% - uthevingsfarge 5 5 2" xfId="1104" xr:uid="{6180A0F8-CE82-423B-BCF9-EF214DB19A5B}"/>
    <cellStyle name="20% - uthevingsfarge 5 6" xfId="1105" xr:uid="{04ED0DAC-9C6D-4072-AC53-D4AFE316246F}"/>
    <cellStyle name="20% - uthevingsfarge 5 7" xfId="1106" xr:uid="{D5C78B71-31BA-4E27-B44E-67F76AF8A910}"/>
    <cellStyle name="20% - uthevingsfarge 5 8" xfId="1107" xr:uid="{3899A013-0209-4DB8-B50A-B3B5F0C50AD6}"/>
    <cellStyle name="20% - uthevingsfarge 6" xfId="1108" xr:uid="{EAAB1422-EBED-40F5-A24E-5049B91AD6DC}"/>
    <cellStyle name="20% - uthevingsfarge 6 2" xfId="1109" xr:uid="{1696330A-536F-4FB3-9240-F33BA27B9292}"/>
    <cellStyle name="20% - uthevingsfarge 6 3" xfId="1110" xr:uid="{4CAAD500-0BD7-4DF9-BFAC-8D47BEE46C2D}"/>
    <cellStyle name="20% - uthevingsfarge 6 4" xfId="1111" xr:uid="{036BCE46-5EB2-4582-A6F7-077CED38F59A}"/>
    <cellStyle name="20% - uthevingsfarge 6 5" xfId="1112" xr:uid="{C2CF8EF8-3800-4BEA-88F2-EBBBEB81A297}"/>
    <cellStyle name="20% - uthevingsfarge 6 5 2" xfId="1113" xr:uid="{89689C19-2529-4744-9FBE-1DB36BF821FB}"/>
    <cellStyle name="20% - uthevingsfarge 6 6" xfId="1114" xr:uid="{2FCC69B7-71F8-401B-BCEF-E510B0D27FAE}"/>
    <cellStyle name="20% - uthevingsfarge 6 7" xfId="1115" xr:uid="{A6444872-4AE3-430F-99DE-DDDE41ECEC41}"/>
    <cellStyle name="20% - uthevingsfarge 6 8" xfId="1116" xr:uid="{1E9C34AB-E329-4498-A7FF-3B014EBF9761}"/>
    <cellStyle name="20% - Акцент1" xfId="1117" xr:uid="{3B195979-4B06-4115-9CC4-955B7A46DEBF}"/>
    <cellStyle name="20% - Акцент1 2" xfId="1118" xr:uid="{F6751A67-30DD-4581-98F6-93E5491F647E}"/>
    <cellStyle name="20% - Акцент1 3" xfId="1119" xr:uid="{343E8C12-26BE-488C-BAC7-AD062CC1DF72}"/>
    <cellStyle name="20% - Акцент1 4" xfId="1120" xr:uid="{993031D8-5B3C-4EB0-9E0B-6AB45B55F0FB}"/>
    <cellStyle name="20% - Акцент1 5" xfId="1121" xr:uid="{2CACDEAB-A3FC-4AAB-8C9A-87D75427DAD3}"/>
    <cellStyle name="20% - Акцент1 5 2" xfId="1122" xr:uid="{E88ED89D-B3DB-4AFD-99E2-064129C1493F}"/>
    <cellStyle name="20% - Акцент1 6" xfId="1123" xr:uid="{54428B8D-6143-4993-BBC1-C68158BC0B24}"/>
    <cellStyle name="20% - Акцент1 7" xfId="1124" xr:uid="{D37AF2A8-B86B-46A4-8A97-8EDC68BC765C}"/>
    <cellStyle name="20% - Акцент1 8" xfId="1125" xr:uid="{DAFF63D7-17EE-474C-8BAC-BB62B202A5E4}"/>
    <cellStyle name="20% - Акцент2" xfId="1126" xr:uid="{0F36D30D-A026-4D70-83B2-B6D5BB6E7492}"/>
    <cellStyle name="20% - Акцент2 2" xfId="1127" xr:uid="{10570E39-084E-4C4A-9C9F-E75BFF0EF170}"/>
    <cellStyle name="20% - Акцент2 3" xfId="1128" xr:uid="{6B5C5F80-01D1-449B-A53A-BB2FCF09BC0C}"/>
    <cellStyle name="20% - Акцент2 4" xfId="1129" xr:uid="{EB70A0DF-30B8-4565-ABE6-620DF1219B7E}"/>
    <cellStyle name="20% - Акцент2 5" xfId="1130" xr:uid="{6B4623C2-12B4-4995-82E1-F0ACE2546F12}"/>
    <cellStyle name="20% - Акцент2 5 2" xfId="1131" xr:uid="{D0569C6F-F0CB-4EB9-B7AF-D0C5C82A4B49}"/>
    <cellStyle name="20% - Акцент2 6" xfId="1132" xr:uid="{B18B6C20-376C-4B43-A582-4B1DAB9DBD3D}"/>
    <cellStyle name="20% - Акцент2 7" xfId="1133" xr:uid="{D0F13FFF-D3EC-4F73-A29F-3C8B744F7CEE}"/>
    <cellStyle name="20% - Акцент2 8" xfId="1134" xr:uid="{EECE9645-19B2-4EF1-BEE7-1D2BC094B196}"/>
    <cellStyle name="20% - Акцент3" xfId="1135" xr:uid="{E79CBF9E-AC4B-460A-87D0-EDF62E4EBCC0}"/>
    <cellStyle name="20% - Акцент3 2" xfId="1136" xr:uid="{9FE13BDD-8ADE-4FB0-83AF-6DB8F4E5DF37}"/>
    <cellStyle name="20% - Акцент3 3" xfId="1137" xr:uid="{6B4C0B3A-2FDC-49D3-9329-A8BB713BBE26}"/>
    <cellStyle name="20% - Акцент3 4" xfId="1138" xr:uid="{B9835340-AC71-4ECA-9BA3-F9A1552A4783}"/>
    <cellStyle name="20% - Акцент3 5" xfId="1139" xr:uid="{F1950956-C3C5-46E0-83C5-0D7BB4FE140A}"/>
    <cellStyle name="20% - Акцент3 5 2" xfId="1140" xr:uid="{984A63F7-8297-439E-86F5-6D7DE8E179BA}"/>
    <cellStyle name="20% - Акцент3 6" xfId="1141" xr:uid="{CD307E2A-FECE-47A7-BCB4-4BA9BC109363}"/>
    <cellStyle name="20% - Акцент3 7" xfId="1142" xr:uid="{3E40101F-F15B-40CD-AF6F-E9BB7F4CD2C7}"/>
    <cellStyle name="20% - Акцент3 8" xfId="1143" xr:uid="{B404D285-9859-4067-9D11-39477141E058}"/>
    <cellStyle name="20% - Акцент4" xfId="1144" xr:uid="{66D6ED26-61BD-4EB1-B291-15698B62DF13}"/>
    <cellStyle name="20% - Акцент4 2" xfId="1145" xr:uid="{FB26D04E-0A9C-4F8A-8FD5-78335C583F3E}"/>
    <cellStyle name="20% - Акцент4 3" xfId="1146" xr:uid="{330E6388-0F43-40B7-A50A-9727347B26D6}"/>
    <cellStyle name="20% - Акцент4 4" xfId="1147" xr:uid="{62292782-46D5-47B6-8464-DD7EE5D2AD2C}"/>
    <cellStyle name="20% - Акцент4 5" xfId="1148" xr:uid="{63618090-C509-4DEE-BC3C-2594B8EAEE7F}"/>
    <cellStyle name="20% - Акцент4 5 2" xfId="1149" xr:uid="{49608E84-4013-4B75-B30C-53E24FE433E3}"/>
    <cellStyle name="20% - Акцент4 6" xfId="1150" xr:uid="{2817C77C-2892-442B-9109-70E5394A69DC}"/>
    <cellStyle name="20% - Акцент4 7" xfId="1151" xr:uid="{1630EB43-40FC-4C89-9F36-16D6CE94B0C1}"/>
    <cellStyle name="20% - Акцент4 8" xfId="1152" xr:uid="{72B4118F-AD2C-465D-8E9D-F6257029F2DE}"/>
    <cellStyle name="20% - Акцент5" xfId="1153" xr:uid="{46D6B742-22B6-4609-9328-9291619E27E4}"/>
    <cellStyle name="20% - Акцент5 2" xfId="1154" xr:uid="{6F4F01EC-E522-4B41-AD22-CBE943B89FDE}"/>
    <cellStyle name="20% - Акцент5 3" xfId="1155" xr:uid="{D22003A7-B401-42ED-AFE7-F0FB7B73FCF2}"/>
    <cellStyle name="20% - Акцент5 4" xfId="1156" xr:uid="{EC503533-F8DE-48D9-931E-0CE3CE708F4F}"/>
    <cellStyle name="20% - Акцент5 5" xfId="1157" xr:uid="{1A6A119B-F5DB-4538-9B8F-0CB05E43D46F}"/>
    <cellStyle name="20% - Акцент5 5 2" xfId="1158" xr:uid="{801AB834-F6DE-46E6-948D-66532ADDF204}"/>
    <cellStyle name="20% - Акцент5 6" xfId="1159" xr:uid="{30D8B59B-47B6-4E5D-9DC3-B88BDF962CC7}"/>
    <cellStyle name="20% - Акцент5 7" xfId="1160" xr:uid="{5CD8B375-900F-46A0-8B93-B57D5C0F601C}"/>
    <cellStyle name="20% - Акцент5 8" xfId="1161" xr:uid="{173DCC2C-EFB6-4268-9907-D4F9D377AA5C}"/>
    <cellStyle name="20% - Акцент6" xfId="1162" xr:uid="{56360A34-1519-49EB-850A-A9A893AB55C0}"/>
    <cellStyle name="20% - Акцент6 2" xfId="1163" xr:uid="{A55735ED-2D94-453B-97A6-D9DB1FF60DF1}"/>
    <cellStyle name="20% - Акцент6 3" xfId="1164" xr:uid="{6F6E1A2B-76E0-4089-8194-F5A88293824E}"/>
    <cellStyle name="20% - Акцент6 4" xfId="1165" xr:uid="{3B032341-5BCC-4399-A977-D7443D2B3D5E}"/>
    <cellStyle name="20% - Акцент6 5" xfId="1166" xr:uid="{0D5944F9-D405-4CC6-8FDE-2EF0C4A41493}"/>
    <cellStyle name="20% - Акцент6 5 2" xfId="1167" xr:uid="{182F19F3-F78E-4ADA-ADAB-86CC8623EA0F}"/>
    <cellStyle name="20% - Акцент6 6" xfId="1168" xr:uid="{A08DDEEE-BCB6-4004-9AD1-30F22B4BF9C1}"/>
    <cellStyle name="20% - Акцент6 7" xfId="1169" xr:uid="{E87D93D8-C370-4F6D-86AE-E8AC9EA39588}"/>
    <cellStyle name="20% - Акцент6 8" xfId="1170" xr:uid="{2BA6D59F-C61E-45FF-B632-53579E8FDF14}"/>
    <cellStyle name="40 % - Aksentti1" xfId="65" xr:uid="{00000000-0005-0000-0000-000013000000}"/>
    <cellStyle name="40 % - Aksentti2" xfId="66" xr:uid="{00000000-0005-0000-0000-000014000000}"/>
    <cellStyle name="40 % - Aksentti3" xfId="67" xr:uid="{00000000-0005-0000-0000-000015000000}"/>
    <cellStyle name="40 % - Aksentti4" xfId="68" xr:uid="{00000000-0005-0000-0000-000016000000}"/>
    <cellStyle name="40 % - Aksentti5" xfId="69" xr:uid="{00000000-0005-0000-0000-000017000000}"/>
    <cellStyle name="40 % - Aksentti6" xfId="70" xr:uid="{00000000-0005-0000-0000-000018000000}"/>
    <cellStyle name="40 % - Markeringsfarve1" xfId="1171" xr:uid="{E9ED0D93-306E-4485-8E47-829179D226D2}"/>
    <cellStyle name="40 % - Markeringsfarve1 2" xfId="1172" xr:uid="{F67436E8-F814-4BB7-AC07-207F8235ABE2}"/>
    <cellStyle name="40 % - Markeringsfarve1 3" xfId="1173" xr:uid="{AC264922-3155-460D-A50F-201E01B24B41}"/>
    <cellStyle name="40 % - Markeringsfarve1 4" xfId="1174" xr:uid="{964D3745-DC3F-4B1D-BE7E-253382EE3133}"/>
    <cellStyle name="40 % - Markeringsfarve1 5" xfId="1175" xr:uid="{351826B9-95B4-41F8-91E2-79608DAD2453}"/>
    <cellStyle name="40 % - Markeringsfarve1 5 2" xfId="1176" xr:uid="{5272004A-5A17-4A09-9A29-5838E4A4CB03}"/>
    <cellStyle name="40 % - Markeringsfarve1 6" xfId="1177" xr:uid="{9B8FEA72-B3BA-4A6F-BA99-15D0C07A9E87}"/>
    <cellStyle name="40 % - Markeringsfarve1 7" xfId="1178" xr:uid="{54F6A86A-A4A4-46F7-BF9F-0A842DE264A9}"/>
    <cellStyle name="40 % - Markeringsfarve1 8" xfId="1179" xr:uid="{B02EFE24-FE9C-4C82-BDE7-5C3252F8931A}"/>
    <cellStyle name="40 % - Markeringsfarve2" xfId="1180" xr:uid="{9774BFAD-4DB9-459C-BE5C-E10B56904258}"/>
    <cellStyle name="40 % - Markeringsfarve2 2" xfId="1181" xr:uid="{86A746E9-23B3-4910-9DAA-EC90D802B318}"/>
    <cellStyle name="40 % - Markeringsfarve2 3" xfId="1182" xr:uid="{D26300D3-3555-49E0-900F-59608AB186C2}"/>
    <cellStyle name="40 % - Markeringsfarve2 4" xfId="1183" xr:uid="{24408BE0-315D-4796-8ACA-5A62F046E1F5}"/>
    <cellStyle name="40 % - Markeringsfarve2 5" xfId="1184" xr:uid="{108806A1-B3E7-4EC1-82FF-1FF2767338F0}"/>
    <cellStyle name="40 % - Markeringsfarve2 5 2" xfId="1185" xr:uid="{2C327F39-FF17-4806-9D0B-BE038A5C5673}"/>
    <cellStyle name="40 % - Markeringsfarve2 6" xfId="1186" xr:uid="{7D49C860-D049-4596-A675-291FB8AAB8DC}"/>
    <cellStyle name="40 % - Markeringsfarve2 7" xfId="1187" xr:uid="{56D56C88-1971-4A79-B93C-3A5F3339F651}"/>
    <cellStyle name="40 % - Markeringsfarve2 8" xfId="1188" xr:uid="{650A3708-AD83-46AB-BD84-B4EB46E93551}"/>
    <cellStyle name="40 % - Markeringsfarve3" xfId="1189" xr:uid="{A4E620EC-97EF-4394-9ADA-484DDA158191}"/>
    <cellStyle name="40 % - Markeringsfarve3 2" xfId="1190" xr:uid="{9C7D8786-3CF0-4F5D-9D26-32030E1EB4AA}"/>
    <cellStyle name="40 % - Markeringsfarve3 3" xfId="1191" xr:uid="{8E7BD198-00F3-4249-8945-D1B1C63F074B}"/>
    <cellStyle name="40 % - Markeringsfarve3 4" xfId="1192" xr:uid="{48182881-2098-4902-99AB-F181FB46F9EB}"/>
    <cellStyle name="40 % - Markeringsfarve3 5" xfId="1193" xr:uid="{EFE57F2B-354F-4967-A3CA-D20528A0AD83}"/>
    <cellStyle name="40 % - Markeringsfarve3 5 2" xfId="1194" xr:uid="{6410BF7C-3C29-4E2B-8A42-70C39DAC0987}"/>
    <cellStyle name="40 % - Markeringsfarve3 6" xfId="1195" xr:uid="{D4C34311-D509-4E8F-AABF-99CCE3605D57}"/>
    <cellStyle name="40 % - Markeringsfarve3 7" xfId="1196" xr:uid="{C0D92F6F-FF85-4644-B1DA-A98B8D158C8F}"/>
    <cellStyle name="40 % - Markeringsfarve3 8" xfId="1197" xr:uid="{414BEB58-349C-4AE7-BC90-C97C1418BDD5}"/>
    <cellStyle name="40 % - Markeringsfarve4" xfId="1198" xr:uid="{E7A505F0-1F8A-445C-97D4-0921AC4EFD4A}"/>
    <cellStyle name="40 % - Markeringsfarve4 2" xfId="1199" xr:uid="{51818F9B-DA5D-43D9-9AFB-26E683C1234B}"/>
    <cellStyle name="40 % - Markeringsfarve4 3" xfId="1200" xr:uid="{A7D180AE-30FE-4FBF-9517-CCE66688EB85}"/>
    <cellStyle name="40 % - Markeringsfarve4 4" xfId="1201" xr:uid="{C6B75DB5-5EC8-4CAC-9A8D-E3252C1D3426}"/>
    <cellStyle name="40 % - Markeringsfarve4 5" xfId="1202" xr:uid="{85D42D35-1C10-40A6-9728-77704A371D0B}"/>
    <cellStyle name="40 % - Markeringsfarve4 5 2" xfId="1203" xr:uid="{6C6A32E3-E6BA-4AB7-A4DE-D1EAD413731E}"/>
    <cellStyle name="40 % - Markeringsfarve4 6" xfId="1204" xr:uid="{905D1273-1409-4A73-863B-C3A82672EBBB}"/>
    <cellStyle name="40 % - Markeringsfarve4 7" xfId="1205" xr:uid="{49DB8646-8340-41B0-AB72-8B9D4F0F32E2}"/>
    <cellStyle name="40 % - Markeringsfarve4 8" xfId="1206" xr:uid="{1345EC0E-6455-491A-BDF9-ACD389B699C5}"/>
    <cellStyle name="40 % - Markeringsfarve5" xfId="1207" xr:uid="{5F12AF5A-C248-4227-A6E0-4B9E0AD6FB15}"/>
    <cellStyle name="40 % - Markeringsfarve5 2" xfId="1208" xr:uid="{3D28D794-712B-4C9A-A9FB-16D9051FC9B2}"/>
    <cellStyle name="40 % - Markeringsfarve5 3" xfId="1209" xr:uid="{E973ED96-ED61-44C8-87E6-FE220D6AF71D}"/>
    <cellStyle name="40 % - Markeringsfarve5 4" xfId="1210" xr:uid="{7E3E2F58-00F5-49A2-A19C-5911469A02E5}"/>
    <cellStyle name="40 % - Markeringsfarve5 5" xfId="1211" xr:uid="{DFCDB3BE-38CC-4960-9F9D-440B39984797}"/>
    <cellStyle name="40 % - Markeringsfarve5 5 2" xfId="1212" xr:uid="{822F7FAF-38FA-4CD7-A8E3-B02F70495B6B}"/>
    <cellStyle name="40 % - Markeringsfarve5 6" xfId="1213" xr:uid="{4D79B18A-6F65-4B91-8844-92FAECE205C1}"/>
    <cellStyle name="40 % - Markeringsfarve5 7" xfId="1214" xr:uid="{078273C9-6086-45B2-860D-7D638A21577B}"/>
    <cellStyle name="40 % - Markeringsfarve5 8" xfId="1215" xr:uid="{3085CD26-FE03-4BD7-B2D7-06726E1792C7}"/>
    <cellStyle name="40 % - Markeringsfarve6" xfId="1216" xr:uid="{4375D3A3-1364-4736-ADF6-64100B84B636}"/>
    <cellStyle name="40 % - Markeringsfarve6 2" xfId="1217" xr:uid="{CB6F66AC-E58A-4653-88C5-5449A2520CAA}"/>
    <cellStyle name="40 % - Markeringsfarve6 3" xfId="1218" xr:uid="{B317D56F-C8B1-4060-9CEB-537E60126F41}"/>
    <cellStyle name="40 % - Markeringsfarve6 4" xfId="1219" xr:uid="{65DA2FF5-B4F0-40E3-AE8C-D6B24F46E9FC}"/>
    <cellStyle name="40 % - Markeringsfarve6 5" xfId="1220" xr:uid="{28C03696-4DCF-4053-BC23-EF1B5590F3E9}"/>
    <cellStyle name="40 % - Markeringsfarve6 5 2" xfId="1221" xr:uid="{BBE644EF-6129-4509-BA67-504F52BDA8DA}"/>
    <cellStyle name="40 % - Markeringsfarve6 6" xfId="1222" xr:uid="{11B4246F-2848-4FD0-B23C-F96C515B0C30}"/>
    <cellStyle name="40 % - Markeringsfarve6 7" xfId="1223" xr:uid="{D4BF54EC-1704-437E-921A-CAE9B29F58C6}"/>
    <cellStyle name="40 % - Markeringsfarve6 8" xfId="1224" xr:uid="{AF27014E-2F3C-45E5-95C4-207F7D206E93}"/>
    <cellStyle name="40% - 1. jelölőszín" xfId="1225" xr:uid="{E3557741-EFE8-4ED0-903B-7A24D0387E5D}"/>
    <cellStyle name="40% - 1. jelölőszín 10" xfId="1226" xr:uid="{E3EEF1EA-4FB0-4E26-A745-3BFCCE4F3E6E}"/>
    <cellStyle name="40% - 1. jelölőszín 2" xfId="1227" xr:uid="{3A7B42A2-5E63-49C1-B1F5-20C158B5471B}"/>
    <cellStyle name="40% - 1. jelölőszín 2 2" xfId="1228" xr:uid="{14A461F2-C5AE-43A6-B931-7D1CEB498EC2}"/>
    <cellStyle name="40% - 1. jelölőszín 2 2 2" xfId="1229" xr:uid="{52D795F8-F089-4393-968F-C8B2B7C827C4}"/>
    <cellStyle name="40% - 1. jelölőszín 2 2 3" xfId="1230" xr:uid="{E7DE7208-11B0-42CC-9E28-6E33AF936EFB}"/>
    <cellStyle name="40% - 1. jelölőszín 2 2 4" xfId="1231" xr:uid="{9538A412-0574-4BDD-8C38-6D6A1E5ABCE0}"/>
    <cellStyle name="40% - 1. jelölőszín 2 2 5" xfId="1232" xr:uid="{E18F1DEC-4950-4489-8B2F-B89174AE49C0}"/>
    <cellStyle name="40% - 1. jelölőszín 2 2 5 2" xfId="1233" xr:uid="{1C106790-0158-4B94-9931-B610169A7774}"/>
    <cellStyle name="40% - 1. jelölőszín 2 2 6" xfId="1234" xr:uid="{30235AAD-816C-478A-9028-98A4D6111983}"/>
    <cellStyle name="40% - 1. jelölőszín 2 2 7" xfId="1235" xr:uid="{FD42AA6A-63A7-4132-82D8-DA5A0C675F54}"/>
    <cellStyle name="40% - 1. jelölőszín 2 2 8" xfId="1236" xr:uid="{E6C2CC23-0A19-4E92-A3AF-467497E4B161}"/>
    <cellStyle name="40% - 1. jelölőszín 2 3" xfId="1237" xr:uid="{BFDA1D4F-2C0B-4F9E-9620-C4F43B2E2738}"/>
    <cellStyle name="40% - 1. jelölőszín 2 4" xfId="1238" xr:uid="{55B3506A-671D-49B4-BF47-5C0DC472606D}"/>
    <cellStyle name="40% - 1. jelölőszín 2 5" xfId="1239" xr:uid="{4485D52F-08AA-4E16-9CF0-1265C6370D08}"/>
    <cellStyle name="40% - 1. jelölőszín 2 6" xfId="1240" xr:uid="{226508FC-9C8E-4D2B-9D80-144B16FA2F66}"/>
    <cellStyle name="40% - 1. jelölőszín 2 6 2" xfId="1241" xr:uid="{98F0A40B-FD50-4BA8-8D2D-12C08CD28772}"/>
    <cellStyle name="40% - 1. jelölőszín 2 7" xfId="1242" xr:uid="{5C087CFE-26B9-4772-B0CE-D1FD4B34FB33}"/>
    <cellStyle name="40% - 1. jelölőszín 2 8" xfId="1243" xr:uid="{B34DBE35-A363-4AAA-B924-DCD23CE4AC70}"/>
    <cellStyle name="40% - 1. jelölőszín 2 9" xfId="1244" xr:uid="{B7CAAB9E-29B4-4A95-B0F4-62706555A5DF}"/>
    <cellStyle name="40% - 1. jelölőszín 3" xfId="1245" xr:uid="{91AD2063-3852-4DE2-8B18-B3E105809CB0}"/>
    <cellStyle name="40% - 1. jelölőszín 3 2" xfId="1246" xr:uid="{E6D38D77-A31A-4B60-9555-E9933B4C5A4E}"/>
    <cellStyle name="40% - 1. jelölőszín 3 3" xfId="1247" xr:uid="{2CC613AF-A065-4BC5-87C8-C73EF8052BA8}"/>
    <cellStyle name="40% - 1. jelölőszín 3 4" xfId="1248" xr:uid="{A55C9F18-D7DB-40B7-81DB-6D9ACAFC5959}"/>
    <cellStyle name="40% - 1. jelölőszín 3 5" xfId="1249" xr:uid="{D031B6BD-00B7-4CF9-A0B6-5E36149FB33A}"/>
    <cellStyle name="40% - 1. jelölőszín 3 5 2" xfId="1250" xr:uid="{CBFA1E47-56DD-4A07-A2EB-62A84627E0ED}"/>
    <cellStyle name="40% - 1. jelölőszín 3 6" xfId="1251" xr:uid="{1EE28A85-837D-4079-88A7-094885FA2EC2}"/>
    <cellStyle name="40% - 1. jelölőszín 3 7" xfId="1252" xr:uid="{9CC0AACB-5460-4F0A-8DD2-4F8773EFD117}"/>
    <cellStyle name="40% - 1. jelölőszín 3 8" xfId="1253" xr:uid="{663C04BE-CFF7-4176-8D39-53D6813F8ACF}"/>
    <cellStyle name="40% - 1. jelölőszín 4" xfId="1254" xr:uid="{0AAF8BA3-1483-471F-B667-EA3B04FC13CB}"/>
    <cellStyle name="40% - 1. jelölőszín 5" xfId="1255" xr:uid="{C4E9148B-0881-4503-BEA5-EA9169D52C26}"/>
    <cellStyle name="40% - 1. jelölőszín 6" xfId="1256" xr:uid="{7599FA52-7C0E-4C0D-831B-01588B27845B}"/>
    <cellStyle name="40% - 1. jelölőszín 7" xfId="1257" xr:uid="{47863C5E-7DAA-425B-A7EC-DC2F85492671}"/>
    <cellStyle name="40% - 1. jelölőszín 7 2" xfId="1258" xr:uid="{F691FFD6-BC54-46DC-ABA9-F9B3E10FE747}"/>
    <cellStyle name="40% - 1. jelölőszín 8" xfId="1259" xr:uid="{5016B811-EE22-42AC-ADCF-82F5D2BA31C6}"/>
    <cellStyle name="40% - 1. jelölőszín 9" xfId="1260" xr:uid="{BCFC35DF-9CD5-42B3-B10A-7FAF71F1E1F3}"/>
    <cellStyle name="40% - 1. jelölőszín_20130128_ITS on reporting_Annex I_CA" xfId="1261" xr:uid="{A288E132-A617-4FFF-9ACF-F707BBD33FE3}"/>
    <cellStyle name="40% - 2. jelölőszín" xfId="1262" xr:uid="{7EFA8E6D-B0B5-495B-A387-8C9D7EC5B65A}"/>
    <cellStyle name="40% - 2. jelölőszín 10" xfId="1263" xr:uid="{4E88935E-0B88-49E9-844B-D0F195DF77EF}"/>
    <cellStyle name="40% - 2. jelölőszín 2" xfId="1264" xr:uid="{24A6696B-3794-4E60-A73A-A3DA145F8BE1}"/>
    <cellStyle name="40% - 2. jelölőszín 2 2" xfId="1265" xr:uid="{AF9DF7C4-CED9-4571-A1E7-CACCB5647BCE}"/>
    <cellStyle name="40% - 2. jelölőszín 2 2 2" xfId="1266" xr:uid="{CFECE066-C11B-4025-B27B-FFCEA1E79E1D}"/>
    <cellStyle name="40% - 2. jelölőszín 2 2 3" xfId="1267" xr:uid="{553C4249-2120-4F6F-97B4-72CE8118B860}"/>
    <cellStyle name="40% - 2. jelölőszín 2 2 4" xfId="1268" xr:uid="{C46BC26D-13E7-4143-8C3E-0BE23F6C2555}"/>
    <cellStyle name="40% - 2. jelölőszín 2 2 5" xfId="1269" xr:uid="{FAE61845-0DE1-4303-A065-B82D08CAF0E9}"/>
    <cellStyle name="40% - 2. jelölőszín 2 2 5 2" xfId="1270" xr:uid="{D94ABE88-512B-4626-A724-D6FC02496E81}"/>
    <cellStyle name="40% - 2. jelölőszín 2 2 6" xfId="1271" xr:uid="{F77F3E75-3492-4770-9AED-8E495D571D52}"/>
    <cellStyle name="40% - 2. jelölőszín 2 2 7" xfId="1272" xr:uid="{6B247072-95FD-47BE-AF3C-820F3ED54359}"/>
    <cellStyle name="40% - 2. jelölőszín 2 2 8" xfId="1273" xr:uid="{78145004-C9A2-4F39-AA5F-B02D2F73E5A0}"/>
    <cellStyle name="40% - 2. jelölőszín 2 3" xfId="1274" xr:uid="{E8B266FE-7AC3-481C-8DCA-4F60EC6D20C9}"/>
    <cellStyle name="40% - 2. jelölőszín 2 4" xfId="1275" xr:uid="{A6C67B3D-341F-443B-A984-63F8532E84D2}"/>
    <cellStyle name="40% - 2. jelölőszín 2 5" xfId="1276" xr:uid="{73268058-F4C3-4F0E-8C31-7780E2CE6D6C}"/>
    <cellStyle name="40% - 2. jelölőszín 2 6" xfId="1277" xr:uid="{6FC43770-72FC-45D9-9611-6D08655B12E4}"/>
    <cellStyle name="40% - 2. jelölőszín 2 6 2" xfId="1278" xr:uid="{7B824E11-A230-45A4-BDF8-7FFCE9BB8C84}"/>
    <cellStyle name="40% - 2. jelölőszín 2 7" xfId="1279" xr:uid="{6480A030-D0A0-4FB1-A0C0-AA93374CB46C}"/>
    <cellStyle name="40% - 2. jelölőszín 2 8" xfId="1280" xr:uid="{BA71CC08-8E8E-4910-8E27-92A703B4FBC4}"/>
    <cellStyle name="40% - 2. jelölőszín 2 9" xfId="1281" xr:uid="{D054E57C-4031-4BB4-8247-A92B011F59AA}"/>
    <cellStyle name="40% - 2. jelölőszín 3" xfId="1282" xr:uid="{16B3FAFD-0194-4FA8-BB0E-0983FD24BDE1}"/>
    <cellStyle name="40% - 2. jelölőszín 3 2" xfId="1283" xr:uid="{308B3545-9981-402D-ACEA-367A3E1C267C}"/>
    <cellStyle name="40% - 2. jelölőszín 3 3" xfId="1284" xr:uid="{CB5765B5-D4EA-42CB-A922-197125ACB395}"/>
    <cellStyle name="40% - 2. jelölőszín 3 4" xfId="1285" xr:uid="{D7E047C2-63B5-4C3A-9957-55BEBD6FA683}"/>
    <cellStyle name="40% - 2. jelölőszín 3 5" xfId="1286" xr:uid="{2C00BD6D-CF6A-41D6-AC50-002D550B0932}"/>
    <cellStyle name="40% - 2. jelölőszín 3 5 2" xfId="1287" xr:uid="{AC106041-2F3F-4A95-98C5-67F17693072A}"/>
    <cellStyle name="40% - 2. jelölőszín 3 6" xfId="1288" xr:uid="{3305F6F6-FC5B-48B7-BD6F-BA2914AE7D6A}"/>
    <cellStyle name="40% - 2. jelölőszín 3 7" xfId="1289" xr:uid="{39C5BA62-4927-4E81-B5AF-94BE64B2B6B5}"/>
    <cellStyle name="40% - 2. jelölőszín 3 8" xfId="1290" xr:uid="{6107EEC9-BDD4-40E7-B311-11E3CB4313C2}"/>
    <cellStyle name="40% - 2. jelölőszín 4" xfId="1291" xr:uid="{80184219-6D31-4F39-ABC6-31FD1CED1589}"/>
    <cellStyle name="40% - 2. jelölőszín 5" xfId="1292" xr:uid="{6651A4AE-9C73-4CFE-9A9C-6A76C5B236EB}"/>
    <cellStyle name="40% - 2. jelölőszín 6" xfId="1293" xr:uid="{191C61A3-ED9E-4643-9C57-D9A3FE4F6F07}"/>
    <cellStyle name="40% - 2. jelölőszín 7" xfId="1294" xr:uid="{C168AC73-D23C-4E32-9533-B13E31A1D31F}"/>
    <cellStyle name="40% - 2. jelölőszín 7 2" xfId="1295" xr:uid="{BF82DDE2-BF02-4763-AC6E-0D565AD6468F}"/>
    <cellStyle name="40% - 2. jelölőszín 8" xfId="1296" xr:uid="{95299E5E-4929-431B-B53F-AA7012F96231}"/>
    <cellStyle name="40% - 2. jelölőszín 9" xfId="1297" xr:uid="{9F5F759A-EC35-4B7C-83BC-CF006634CB43}"/>
    <cellStyle name="40% - 2. jelölőszín_20130128_ITS on reporting_Annex I_CA" xfId="1298" xr:uid="{48FDEA04-DFAE-4704-8F3B-1768FE701CFB}"/>
    <cellStyle name="40% - 3. jelölőszín" xfId="1299" xr:uid="{D6082856-06C7-46F0-A24E-5013F2DA8AEB}"/>
    <cellStyle name="40% - 3. jelölőszín 10" xfId="1300" xr:uid="{DBCCEE77-6972-40BC-ADA8-AB0E930B3E70}"/>
    <cellStyle name="40% - 3. jelölőszín 2" xfId="1301" xr:uid="{81B49687-3C82-49BC-967F-2CF47B9D2153}"/>
    <cellStyle name="40% - 3. jelölőszín 2 2" xfId="1302" xr:uid="{089ACA04-DFFA-4D71-A9BA-501BF08C0473}"/>
    <cellStyle name="40% - 3. jelölőszín 2 2 2" xfId="1303" xr:uid="{976FDD9F-ABCF-4256-B43F-74C94A00194C}"/>
    <cellStyle name="40% - 3. jelölőszín 2 2 3" xfId="1304" xr:uid="{7D088082-32AD-468A-BDC1-0A519602B59C}"/>
    <cellStyle name="40% - 3. jelölőszín 2 2 4" xfId="1305" xr:uid="{270D3ED0-CCF0-414B-96EC-D5C75C27BCD7}"/>
    <cellStyle name="40% - 3. jelölőszín 2 2 5" xfId="1306" xr:uid="{6098C618-E090-4D17-9B03-07878F064C74}"/>
    <cellStyle name="40% - 3. jelölőszín 2 2 5 2" xfId="1307" xr:uid="{459D9F83-3A88-4D89-93CF-EAAFC2600C2B}"/>
    <cellStyle name="40% - 3. jelölőszín 2 2 6" xfId="1308" xr:uid="{060E7EBE-909C-4B28-9807-F81F1D7C6586}"/>
    <cellStyle name="40% - 3. jelölőszín 2 2 7" xfId="1309" xr:uid="{822574EB-FFBC-4CE2-B064-76FBADD6E5B8}"/>
    <cellStyle name="40% - 3. jelölőszín 2 2 8" xfId="1310" xr:uid="{1DE71355-FE99-4A7D-8258-4A811393A380}"/>
    <cellStyle name="40% - 3. jelölőszín 2 3" xfId="1311" xr:uid="{6B4589AF-F456-4345-859D-F27E525C6104}"/>
    <cellStyle name="40% - 3. jelölőszín 2 4" xfId="1312" xr:uid="{987209C2-7B91-4BE3-94A5-962DACBBB700}"/>
    <cellStyle name="40% - 3. jelölőszín 2 5" xfId="1313" xr:uid="{19E55C74-E7CE-43D5-8981-D52672D98186}"/>
    <cellStyle name="40% - 3. jelölőszín 2 6" xfId="1314" xr:uid="{8C09892D-6371-4CDA-A3DB-E48C0C114A3D}"/>
    <cellStyle name="40% - 3. jelölőszín 2 6 2" xfId="1315" xr:uid="{F04CE291-6A9E-47C3-A5F8-C32EAB1A5343}"/>
    <cellStyle name="40% - 3. jelölőszín 2 7" xfId="1316" xr:uid="{9035E0E6-3BC0-4E8C-897F-5F0B07C8F27B}"/>
    <cellStyle name="40% - 3. jelölőszín 2 8" xfId="1317" xr:uid="{C74F3D8D-875C-4798-854E-8CC827262B1B}"/>
    <cellStyle name="40% - 3. jelölőszín 2 9" xfId="1318" xr:uid="{DD3A62ED-62DC-428D-A911-AFCB7A24E755}"/>
    <cellStyle name="40% - 3. jelölőszín 3" xfId="1319" xr:uid="{96164B32-B14D-454B-89C8-18CD72CDC050}"/>
    <cellStyle name="40% - 3. jelölőszín 3 2" xfId="1320" xr:uid="{9A417328-9410-4854-B17E-5B8E89BCF5FA}"/>
    <cellStyle name="40% - 3. jelölőszín 3 3" xfId="1321" xr:uid="{78852B7D-4DAB-44FA-A09B-08FCDE1A7DB3}"/>
    <cellStyle name="40% - 3. jelölőszín 3 4" xfId="1322" xr:uid="{66D61264-6276-4D33-888C-DA0E6E6141FB}"/>
    <cellStyle name="40% - 3. jelölőszín 3 5" xfId="1323" xr:uid="{00417FD8-3DAD-4547-8E0B-9BC138BB7A85}"/>
    <cellStyle name="40% - 3. jelölőszín 3 5 2" xfId="1324" xr:uid="{73F20104-D6B4-49CD-AB63-08532DA2DF30}"/>
    <cellStyle name="40% - 3. jelölőszín 3 6" xfId="1325" xr:uid="{C0D83B09-A83F-42CC-96AB-7265C0703C8B}"/>
    <cellStyle name="40% - 3. jelölőszín 3 7" xfId="1326" xr:uid="{1887A2BC-25AD-49CE-B035-D6673A667096}"/>
    <cellStyle name="40% - 3. jelölőszín 3 8" xfId="1327" xr:uid="{234E8C1C-FA42-4938-8851-E0D6ED71A0DE}"/>
    <cellStyle name="40% - 3. jelölőszín 4" xfId="1328" xr:uid="{6AD8975F-654A-4501-A8A6-FD767F428CFF}"/>
    <cellStyle name="40% - 3. jelölőszín 5" xfId="1329" xr:uid="{7D5FEE34-286D-4E9F-948B-D42BF2623739}"/>
    <cellStyle name="40% - 3. jelölőszín 6" xfId="1330" xr:uid="{39945A81-3F95-416B-B592-9D95FD1028BA}"/>
    <cellStyle name="40% - 3. jelölőszín 7" xfId="1331" xr:uid="{860CD029-09E2-4378-9A5C-72122737DF4A}"/>
    <cellStyle name="40% - 3. jelölőszín 7 2" xfId="1332" xr:uid="{6A836351-96CC-46AC-B796-6C29A7372495}"/>
    <cellStyle name="40% - 3. jelölőszín 8" xfId="1333" xr:uid="{08025CF2-6041-4857-8C58-3FA98363C989}"/>
    <cellStyle name="40% - 3. jelölőszín 9" xfId="1334" xr:uid="{0BCD111C-0729-4D3F-B816-44B46319A50F}"/>
    <cellStyle name="40% - 3. jelölőszín_20130128_ITS on reporting_Annex I_CA" xfId="1335" xr:uid="{B5F0F8D3-D7D3-4372-AAD8-F2D19755A0D7}"/>
    <cellStyle name="40% - 4. jelölőszín" xfId="1336" xr:uid="{E254BB23-95E2-4500-A361-96D405771DFC}"/>
    <cellStyle name="40% - 4. jelölőszín 10" xfId="1337" xr:uid="{4BB194F0-C817-4BA9-BBC6-AD22997E4E19}"/>
    <cellStyle name="40% - 4. jelölőszín 2" xfId="1338" xr:uid="{63AF6A5E-1A61-4CCF-8CC8-B67F3F19842A}"/>
    <cellStyle name="40% - 4. jelölőszín 2 2" xfId="1339" xr:uid="{914153DC-88C7-4CF4-88F4-677FF34324D4}"/>
    <cellStyle name="40% - 4. jelölőszín 2 2 2" xfId="1340" xr:uid="{875B3C31-D808-44B1-930D-10865DCC39BA}"/>
    <cellStyle name="40% - 4. jelölőszín 2 2 3" xfId="1341" xr:uid="{B302F022-F9BA-4A31-969D-54E9C2EBB683}"/>
    <cellStyle name="40% - 4. jelölőszín 2 2 4" xfId="1342" xr:uid="{0ADB735D-BB74-4CDA-B0D9-8E3DA2371529}"/>
    <cellStyle name="40% - 4. jelölőszín 2 2 5" xfId="1343" xr:uid="{B16C424A-7863-45CD-8D33-3B863A946007}"/>
    <cellStyle name="40% - 4. jelölőszín 2 2 5 2" xfId="1344" xr:uid="{4FFF9870-0B0A-45B9-81A8-828F3A87AE65}"/>
    <cellStyle name="40% - 4. jelölőszín 2 2 6" xfId="1345" xr:uid="{27FFE953-2EB8-48B7-90CD-D57527F8F9CC}"/>
    <cellStyle name="40% - 4. jelölőszín 2 2 7" xfId="1346" xr:uid="{D75299EF-B1FE-4F0D-8085-646E79E6FA3D}"/>
    <cellStyle name="40% - 4. jelölőszín 2 2 8" xfId="1347" xr:uid="{C1CC8FB8-51B5-43AA-B556-DA2BAC346101}"/>
    <cellStyle name="40% - 4. jelölőszín 2 3" xfId="1348" xr:uid="{E4B900AC-C408-40B2-8729-E2B98317559E}"/>
    <cellStyle name="40% - 4. jelölőszín 2 4" xfId="1349" xr:uid="{A1777B11-F445-4F24-B776-2054C27A1B00}"/>
    <cellStyle name="40% - 4. jelölőszín 2 5" xfId="1350" xr:uid="{302DE229-8DD7-49D5-AF2A-DBC8E1EF40D5}"/>
    <cellStyle name="40% - 4. jelölőszín 2 6" xfId="1351" xr:uid="{476DABE7-D28C-49A3-AFF6-5FC54A1D04D5}"/>
    <cellStyle name="40% - 4. jelölőszín 2 6 2" xfId="1352" xr:uid="{636151F7-5819-4503-B544-909A70B7E5F8}"/>
    <cellStyle name="40% - 4. jelölőszín 2 7" xfId="1353" xr:uid="{7F28F683-28B7-49DC-98F3-5DCD0D62CE2F}"/>
    <cellStyle name="40% - 4. jelölőszín 2 8" xfId="1354" xr:uid="{346F3752-D6A3-4469-9BE2-F572932A82E6}"/>
    <cellStyle name="40% - 4. jelölőszín 2 9" xfId="1355" xr:uid="{0C7FA287-D89C-4603-9052-4AB9BCFC85F7}"/>
    <cellStyle name="40% - 4. jelölőszín 3" xfId="1356" xr:uid="{99B772AC-11AB-4F4A-9F56-470D6B893864}"/>
    <cellStyle name="40% - 4. jelölőszín 3 2" xfId="1357" xr:uid="{3B544692-FC42-47B6-BC12-336B5BD65963}"/>
    <cellStyle name="40% - 4. jelölőszín 3 3" xfId="1358" xr:uid="{A818D3F1-4DD4-44F7-82CE-300F5EFD8943}"/>
    <cellStyle name="40% - 4. jelölőszín 3 4" xfId="1359" xr:uid="{6F7AA362-788F-42AC-B3DE-B99824D0DD27}"/>
    <cellStyle name="40% - 4. jelölőszín 3 5" xfId="1360" xr:uid="{AA4FE6A0-FFCB-4819-AE1A-1B8A4707444A}"/>
    <cellStyle name="40% - 4. jelölőszín 3 5 2" xfId="1361" xr:uid="{CD72174C-A261-4C1D-8B38-832A575C3F45}"/>
    <cellStyle name="40% - 4. jelölőszín 3 6" xfId="1362" xr:uid="{8E3ADC1D-F8F3-4216-AC9F-756D16AE8FDE}"/>
    <cellStyle name="40% - 4. jelölőszín 3 7" xfId="1363" xr:uid="{00321849-6A30-4322-B02D-A9E2A1E0017B}"/>
    <cellStyle name="40% - 4. jelölőszín 3 8" xfId="1364" xr:uid="{25501CAD-6756-4103-8556-4A7C4F720EA6}"/>
    <cellStyle name="40% - 4. jelölőszín 4" xfId="1365" xr:uid="{EE0A9929-971D-463B-B988-95039141296D}"/>
    <cellStyle name="40% - 4. jelölőszín 5" xfId="1366" xr:uid="{2F2A3879-FE36-4DB6-AB89-F333B71B4209}"/>
    <cellStyle name="40% - 4. jelölőszín 6" xfId="1367" xr:uid="{E8FCDE4B-F059-460F-AC9C-16068213AEA6}"/>
    <cellStyle name="40% - 4. jelölőszín 7" xfId="1368" xr:uid="{40C1AE38-4377-4E8E-B11E-A055F1DE723F}"/>
    <cellStyle name="40% - 4. jelölőszín 7 2" xfId="1369" xr:uid="{6DE42806-C95F-4FA4-B526-E3D0372571BF}"/>
    <cellStyle name="40% - 4. jelölőszín 8" xfId="1370" xr:uid="{87430325-23DC-4796-9E9D-3A8108F03386}"/>
    <cellStyle name="40% - 4. jelölőszín 9" xfId="1371" xr:uid="{4F194BC8-7EB0-4D75-BDB3-8C959EF321AB}"/>
    <cellStyle name="40% - 4. jelölőszín_20130128_ITS on reporting_Annex I_CA" xfId="1372" xr:uid="{646B73E8-3BD7-4DF1-B3A6-2D4EC39D4D4F}"/>
    <cellStyle name="40% - 5. jelölőszín" xfId="1373" xr:uid="{78E82C83-E986-410C-AA07-686DF8579A4A}"/>
    <cellStyle name="40% - 5. jelölőszín 10" xfId="1374" xr:uid="{6116F263-C110-4F20-8017-27CF911DB5F8}"/>
    <cellStyle name="40% - 5. jelölőszín 2" xfId="1375" xr:uid="{C5777239-455F-4005-ABC6-1D5FAB7388BC}"/>
    <cellStyle name="40% - 5. jelölőszín 2 2" xfId="1376" xr:uid="{05D5A81C-C2A1-40A8-80B8-C0033BBC60A6}"/>
    <cellStyle name="40% - 5. jelölőszín 2 2 2" xfId="1377" xr:uid="{6E70A522-2DB0-42F6-811A-390D746B6377}"/>
    <cellStyle name="40% - 5. jelölőszín 2 2 3" xfId="1378" xr:uid="{1DAA256E-672C-4F75-B9D1-0BC9F6C19D46}"/>
    <cellStyle name="40% - 5. jelölőszín 2 2 4" xfId="1379" xr:uid="{EAE2D3E9-F2E1-4800-A474-A5E6CCE7C0C4}"/>
    <cellStyle name="40% - 5. jelölőszín 2 2 5" xfId="1380" xr:uid="{6B3BDAF6-F106-47A7-ACE6-25F37B937121}"/>
    <cellStyle name="40% - 5. jelölőszín 2 2 5 2" xfId="1381" xr:uid="{B918C5C9-D462-4997-947C-D27A0453E11F}"/>
    <cellStyle name="40% - 5. jelölőszín 2 2 6" xfId="1382" xr:uid="{6563BBBB-DE34-4C0C-811D-E26427D116E0}"/>
    <cellStyle name="40% - 5. jelölőszín 2 2 7" xfId="1383" xr:uid="{F6AA0F63-4775-45DB-911C-80A4FD5136D6}"/>
    <cellStyle name="40% - 5. jelölőszín 2 2 8" xfId="1384" xr:uid="{0B7A7205-CEF9-42F4-9A6E-09C002E10009}"/>
    <cellStyle name="40% - 5. jelölőszín 2 3" xfId="1385" xr:uid="{6F391AC1-3D41-4197-9479-1AA0301B9500}"/>
    <cellStyle name="40% - 5. jelölőszín 2 4" xfId="1386" xr:uid="{99CC1D5A-AD9F-4D51-90CB-DC7A69E32166}"/>
    <cellStyle name="40% - 5. jelölőszín 2 5" xfId="1387" xr:uid="{F6727E06-7EA6-407B-A500-D7C3DF0D3D34}"/>
    <cellStyle name="40% - 5. jelölőszín 2 6" xfId="1388" xr:uid="{90BFBBA3-289D-47F6-A1DB-1F6B1C16369F}"/>
    <cellStyle name="40% - 5. jelölőszín 2 6 2" xfId="1389" xr:uid="{9C4C7958-439B-4F34-8EBB-3746B7FAD597}"/>
    <cellStyle name="40% - 5. jelölőszín 2 7" xfId="1390" xr:uid="{045815D0-AC02-4B6D-99DF-51622EA2EBDE}"/>
    <cellStyle name="40% - 5. jelölőszín 2 8" xfId="1391" xr:uid="{79274558-9DEF-47F6-85D6-C1868A5EF8FA}"/>
    <cellStyle name="40% - 5. jelölőszín 2 9" xfId="1392" xr:uid="{B3D1AD33-1B87-490F-8811-EE68CAEA71BF}"/>
    <cellStyle name="40% - 5. jelölőszín 3" xfId="1393" xr:uid="{D59CE769-948F-49C3-AF52-6BF2C8F17571}"/>
    <cellStyle name="40% - 5. jelölőszín 3 2" xfId="1394" xr:uid="{74AEA79E-D640-4051-BB5E-51A3A24ECB1A}"/>
    <cellStyle name="40% - 5. jelölőszín 3 3" xfId="1395" xr:uid="{BB0EFF91-FD06-4DC0-B165-0B9C4731D6A1}"/>
    <cellStyle name="40% - 5. jelölőszín 3 4" xfId="1396" xr:uid="{9DE5FFB8-5E9B-477F-8D30-7C1680EE551C}"/>
    <cellStyle name="40% - 5. jelölőszín 3 5" xfId="1397" xr:uid="{AF3138FE-E1B9-4DCD-A5E9-62293D748795}"/>
    <cellStyle name="40% - 5. jelölőszín 3 5 2" xfId="1398" xr:uid="{F37CF626-E7C0-432D-A5FC-47ECA2D33047}"/>
    <cellStyle name="40% - 5. jelölőszín 3 6" xfId="1399" xr:uid="{B7F8D294-FFFC-4917-BF60-B0A2C761A689}"/>
    <cellStyle name="40% - 5. jelölőszín 3 7" xfId="1400" xr:uid="{C9F207C0-443F-4D84-B123-65D3DB84A1DD}"/>
    <cellStyle name="40% - 5. jelölőszín 3 8" xfId="1401" xr:uid="{0BE8EBEC-0EB0-44B0-A65E-76435A39708D}"/>
    <cellStyle name="40% - 5. jelölőszín 4" xfId="1402" xr:uid="{E42EFDAF-1D48-4BC2-8362-9B7C3BDA7E33}"/>
    <cellStyle name="40% - 5. jelölőszín 5" xfId="1403" xr:uid="{F5EE365D-A1C5-4E12-9F61-430FD232E705}"/>
    <cellStyle name="40% - 5. jelölőszín 6" xfId="1404" xr:uid="{340D15F5-E27E-4745-9A99-DB3E81FE7AA3}"/>
    <cellStyle name="40% - 5. jelölőszín 7" xfId="1405" xr:uid="{2F3B4B94-E5B6-44EF-B9AE-F1E425609C99}"/>
    <cellStyle name="40% - 5. jelölőszín 7 2" xfId="1406" xr:uid="{661B4B98-351F-47DD-B88C-93A06D714B3D}"/>
    <cellStyle name="40% - 5. jelölőszín 8" xfId="1407" xr:uid="{9411A2EA-877A-4313-9BF5-808429566034}"/>
    <cellStyle name="40% - 5. jelölőszín 9" xfId="1408" xr:uid="{3BD49570-395D-4EBF-95BB-170C52EE7C57}"/>
    <cellStyle name="40% - 5. jelölőszín_20130128_ITS on reporting_Annex I_CA" xfId="1409" xr:uid="{17CB1E6D-9C65-44CE-AAF1-B5FA97CFEEF3}"/>
    <cellStyle name="40% - 6. jelölőszín" xfId="1410" xr:uid="{7D9AE06C-70E0-4F99-8632-756777E594D0}"/>
    <cellStyle name="40% - 6. jelölőszín 10" xfId="1411" xr:uid="{95E4C507-1305-4329-B4F5-551A555E5158}"/>
    <cellStyle name="40% - 6. jelölőszín 2" xfId="1412" xr:uid="{97861AE3-1E41-47E4-972B-4B557E1D3CE2}"/>
    <cellStyle name="40% - 6. jelölőszín 2 2" xfId="1413" xr:uid="{278CE915-8F63-4D9D-A0F3-15EBF610F2CE}"/>
    <cellStyle name="40% - 6. jelölőszín 2 2 2" xfId="1414" xr:uid="{E47A4620-2247-486C-AD3B-3BA9B3CC4351}"/>
    <cellStyle name="40% - 6. jelölőszín 2 2 3" xfId="1415" xr:uid="{21616260-C7CC-4068-B6B5-DAFC24793B98}"/>
    <cellStyle name="40% - 6. jelölőszín 2 2 4" xfId="1416" xr:uid="{E0E3D83C-200B-47F8-B3AE-7A2E0A3B811F}"/>
    <cellStyle name="40% - 6. jelölőszín 2 2 5" xfId="1417" xr:uid="{45190353-9F34-4F4A-BFE7-7230EFB795C3}"/>
    <cellStyle name="40% - 6. jelölőszín 2 2 5 2" xfId="1418" xr:uid="{571B7E99-346E-4C49-9ECE-C1D59185404D}"/>
    <cellStyle name="40% - 6. jelölőszín 2 2 6" xfId="1419" xr:uid="{A47BF86C-191C-47DF-AB80-4C3A20326B9A}"/>
    <cellStyle name="40% - 6. jelölőszín 2 2 7" xfId="1420" xr:uid="{7B725F6F-8BD7-41EB-A40B-CC6359D4BEF5}"/>
    <cellStyle name="40% - 6. jelölőszín 2 2 8" xfId="1421" xr:uid="{AF522BDA-9C3D-4F5D-9E3B-02F9B9B0A390}"/>
    <cellStyle name="40% - 6. jelölőszín 2 3" xfId="1422" xr:uid="{881C2BBC-81A1-4FE8-BD36-90CC58640A81}"/>
    <cellStyle name="40% - 6. jelölőszín 2 4" xfId="1423" xr:uid="{A3B4D9F7-1A71-4715-BC00-BB34D90D2DFC}"/>
    <cellStyle name="40% - 6. jelölőszín 2 5" xfId="1424" xr:uid="{35A569F5-B128-4894-A6A0-804EF81CFAB8}"/>
    <cellStyle name="40% - 6. jelölőszín 2 6" xfId="1425" xr:uid="{5F1E8585-68B4-46FC-924C-CB3B503D11C7}"/>
    <cellStyle name="40% - 6. jelölőszín 2 6 2" xfId="1426" xr:uid="{B1D10D96-ED27-442D-BCDF-5E8AAAC5F878}"/>
    <cellStyle name="40% - 6. jelölőszín 2 7" xfId="1427" xr:uid="{EE9509C5-50E9-4C2B-9545-539D40A6A2B0}"/>
    <cellStyle name="40% - 6. jelölőszín 2 8" xfId="1428" xr:uid="{82E7C155-D70E-4750-AB63-A7C3E128C967}"/>
    <cellStyle name="40% - 6. jelölőszín 2 9" xfId="1429" xr:uid="{A02B81E0-7592-4A06-8C92-CF3CFEC1762E}"/>
    <cellStyle name="40% - 6. jelölőszín 3" xfId="1430" xr:uid="{7966B4A3-1E49-402D-8715-D15C4F50AA6F}"/>
    <cellStyle name="40% - 6. jelölőszín 3 2" xfId="1431" xr:uid="{9DE87411-23F2-4F43-B9AC-3C913FCC9899}"/>
    <cellStyle name="40% - 6. jelölőszín 3 3" xfId="1432" xr:uid="{7A5178EC-D082-4DF8-B0C5-7A68D186131C}"/>
    <cellStyle name="40% - 6. jelölőszín 3 4" xfId="1433" xr:uid="{F22983EA-EE34-47CD-84FF-BD688ECA297D}"/>
    <cellStyle name="40% - 6. jelölőszín 3 5" xfId="1434" xr:uid="{9340FB13-0F37-44A8-A57D-7F5C0C1B15C1}"/>
    <cellStyle name="40% - 6. jelölőszín 3 5 2" xfId="1435" xr:uid="{CC008A49-0248-495C-B0A0-5280F2274DCF}"/>
    <cellStyle name="40% - 6. jelölőszín 3 6" xfId="1436" xr:uid="{2D800639-38D1-428B-8894-D6245E4E6C9E}"/>
    <cellStyle name="40% - 6. jelölőszín 3 7" xfId="1437" xr:uid="{18EE9D83-37F4-4CD1-A808-D0F9C753230D}"/>
    <cellStyle name="40% - 6. jelölőszín 3 8" xfId="1438" xr:uid="{DDC9F00F-C6AB-4A6F-8CA5-2E7DDDD04D47}"/>
    <cellStyle name="40% - 6. jelölőszín 4" xfId="1439" xr:uid="{21FE5815-1E12-45E8-87A0-C26401B81520}"/>
    <cellStyle name="40% - 6. jelölőszín 5" xfId="1440" xr:uid="{14B38074-DD0A-4BDE-A4EE-752024CE82CA}"/>
    <cellStyle name="40% - 6. jelölőszín 6" xfId="1441" xr:uid="{6A50B8C9-D6AC-4741-8D60-CB3780A3DC73}"/>
    <cellStyle name="40% - 6. jelölőszín 7" xfId="1442" xr:uid="{77553767-7B5A-43A9-8513-22C046197C8C}"/>
    <cellStyle name="40% - 6. jelölőszín 7 2" xfId="1443" xr:uid="{C3F1E836-6928-48B9-98D5-CFCBF5B4F408}"/>
    <cellStyle name="40% - 6. jelölőszín 8" xfId="1444" xr:uid="{2CB8FD5C-478A-4D68-8D84-7079444223E4}"/>
    <cellStyle name="40% - 6. jelölőszín 9" xfId="1445" xr:uid="{31DBF26E-F69D-4899-B138-80A976901164}"/>
    <cellStyle name="40% - 6. jelölőszín_20130128_ITS on reporting_Annex I_CA" xfId="1446" xr:uid="{E6838208-06E6-438A-A397-CA4EDC13BB8E}"/>
    <cellStyle name="40% - Accent1 2" xfId="71" xr:uid="{00000000-0005-0000-0000-000019000000}"/>
    <cellStyle name="40% - Accent1 2 2" xfId="1448" xr:uid="{825CC421-8D72-4B6E-98B9-2C955CB5F299}"/>
    <cellStyle name="40% - Accent1 2 3" xfId="1449" xr:uid="{82BDBD7A-74D3-45BD-B4BE-8357AF51FB3E}"/>
    <cellStyle name="40% - Accent1 2 4" xfId="1450" xr:uid="{7699C713-151A-426F-ABF5-F0FBC8CB899C}"/>
    <cellStyle name="40% - Accent1 2 5" xfId="1451" xr:uid="{4246FC43-A639-4435-8C91-E200C4C744E5}"/>
    <cellStyle name="40% - Accent1 2 5 2" xfId="1452" xr:uid="{DD47158C-E835-4251-81E1-BE7F4D01AC38}"/>
    <cellStyle name="40% - Accent1 2 6" xfId="1453" xr:uid="{223FF11E-F63E-45D0-B858-E51C8FDE85C5}"/>
    <cellStyle name="40% - Accent1 2 7" xfId="1454" xr:uid="{F80FFEB5-A1C2-439C-B8C4-82A2806F46CF}"/>
    <cellStyle name="40% - Accent1 2 8" xfId="1455" xr:uid="{085459C6-C4C0-4692-A5F0-264DE0940C6A}"/>
    <cellStyle name="40% - Accent1 2_Nordea Group" xfId="1447" xr:uid="{5F6EAA4E-A138-44C2-BE9E-F02CB4E961BF}"/>
    <cellStyle name="40% - Accent1 3" xfId="1456" xr:uid="{53AB8057-89CA-43C8-872A-A403405D39B5}"/>
    <cellStyle name="40% - Accent1 3 2" xfId="1457" xr:uid="{78FF17F6-6484-42AC-A21F-58CA0E5F92D8}"/>
    <cellStyle name="40% - Accent1 3 3" xfId="1458" xr:uid="{4D94FBE7-FB77-42CD-8894-310F793C65BA}"/>
    <cellStyle name="40% - Accent1 3 4" xfId="1459" xr:uid="{6D0EF820-73AB-44BB-B8EB-8074439ED3BA}"/>
    <cellStyle name="40% - Accent1 3 5" xfId="1460" xr:uid="{FBCE69AE-57A9-4CF5-918F-618DD3EF126E}"/>
    <cellStyle name="40% - Accent1 3 5 2" xfId="1461" xr:uid="{3789F41B-0E00-412B-AD4B-82A265C845A4}"/>
    <cellStyle name="40% - Accent1 3 6" xfId="1462" xr:uid="{75B07353-B561-4BA1-870A-92124C4CE0FB}"/>
    <cellStyle name="40% - Accent1 3 7" xfId="1463" xr:uid="{F8D5F191-3BE4-43E0-B6F1-65EE0F92D20D}"/>
    <cellStyle name="40% - Accent1 3 8" xfId="1464" xr:uid="{1F83C632-E413-457F-9018-C08032B90C15}"/>
    <cellStyle name="40% - Accent1 4" xfId="1465" xr:uid="{7D9D3942-5202-4A34-A25E-11F235573A86}"/>
    <cellStyle name="40% - Accent1 4 10" xfId="1466" xr:uid="{13683E03-6375-4BBC-AD28-007CC09F67A5}"/>
    <cellStyle name="40% - Accent1 4 11" xfId="1467" xr:uid="{7CC39D44-F069-49E0-834E-801D4610F3C9}"/>
    <cellStyle name="40% - Accent1 4 2" xfId="1468" xr:uid="{F917278C-6B48-4D9D-A374-E2826587465C}"/>
    <cellStyle name="40% - Accent1 4 2 2" xfId="1469" xr:uid="{95821421-4DAF-41FF-B899-4C01084DC850}"/>
    <cellStyle name="40% - Accent1 4 2 2 2" xfId="1470" xr:uid="{055814F1-F62B-4B57-81F4-63899704AFE1}"/>
    <cellStyle name="40% - Accent1 4 2 2 3" xfId="1471" xr:uid="{7D100F68-A966-4FDF-8B13-568271274796}"/>
    <cellStyle name="40% - Accent1 4 2 2 4" xfId="1472" xr:uid="{4061A2D5-195E-4C08-BFCD-369C35597509}"/>
    <cellStyle name="40% - Accent1 4 2 3" xfId="1473" xr:uid="{6ED319E0-0C6C-481D-A2CD-FE5AB4B87467}"/>
    <cellStyle name="40% - Accent1 4 2 3 2" xfId="1474" xr:uid="{1E30DFFA-F8A1-4139-BE23-7B9EF820FD26}"/>
    <cellStyle name="40% - Accent1 4 2 3 3" xfId="1475" xr:uid="{FE4BA610-BE2B-44E7-B175-F835BC974850}"/>
    <cellStyle name="40% - Accent1 4 2 3 4" xfId="1476" xr:uid="{F0B14192-6585-43C9-BA33-7D29FE813CEC}"/>
    <cellStyle name="40% - Accent1 4 2 4" xfId="1477" xr:uid="{3AB94E33-A73F-44AD-9DBA-BC4B27F9B514}"/>
    <cellStyle name="40% - Accent1 4 2 5" xfId="1478" xr:uid="{E698D159-5664-4E4D-8A5D-F6AC4C39ADAD}"/>
    <cellStyle name="40% - Accent1 4 2 6" xfId="1479" xr:uid="{2958A37D-6F54-40CE-B146-8E1A1C3AA9AA}"/>
    <cellStyle name="40% - Accent1 4 3" xfId="1480" xr:uid="{B351F7BB-930F-4D21-BE69-58285DC2C1B8}"/>
    <cellStyle name="40% - Accent1 4 3 2" xfId="1481" xr:uid="{D08E02D7-C2E9-417B-93C5-A28351FA2898}"/>
    <cellStyle name="40% - Accent1 4 3 2 2" xfId="1482" xr:uid="{C98AFAFB-2332-4279-8CD9-9A3FD37DBDA7}"/>
    <cellStyle name="40% - Accent1 4 3 2 3" xfId="1483" xr:uid="{178CF67F-11BB-482A-9946-66FDF616042D}"/>
    <cellStyle name="40% - Accent1 4 3 2 4" xfId="1484" xr:uid="{440E1790-0E00-4423-810B-99500A888AB6}"/>
    <cellStyle name="40% - Accent1 4 3 3" xfId="1485" xr:uid="{5FB7B586-4981-49D3-AFF5-C15BD0A429A2}"/>
    <cellStyle name="40% - Accent1 4 3 3 2" xfId="1486" xr:uid="{63DCE89D-0A26-4AE6-91EB-D767AC5BB4E6}"/>
    <cellStyle name="40% - Accent1 4 3 3 3" xfId="1487" xr:uid="{7AE900D1-C707-4FE4-A5C3-9B4320547575}"/>
    <cellStyle name="40% - Accent1 4 3 3 4" xfId="1488" xr:uid="{314605CD-75F0-4F05-B96B-A4763BE94FB9}"/>
    <cellStyle name="40% - Accent1 4 3 4" xfId="1489" xr:uid="{4DDA2254-2E5F-47DA-A299-D5C4300A10E1}"/>
    <cellStyle name="40% - Accent1 4 3 5" xfId="1490" xr:uid="{5B22D708-1D89-452A-AB5B-EBF785D89AEC}"/>
    <cellStyle name="40% - Accent1 4 3 6" xfId="1491" xr:uid="{F5F3BBDE-9A49-44FB-BDC8-F21233325450}"/>
    <cellStyle name="40% - Accent1 4 4" xfId="1492" xr:uid="{36716248-52A5-4D61-9C0E-F77B2782622D}"/>
    <cellStyle name="40% - Accent1 4 4 2" xfId="1493" xr:uid="{BDBBE43B-5A37-4299-A8B0-B0C41DE98E72}"/>
    <cellStyle name="40% - Accent1 4 4 2 2" xfId="1494" xr:uid="{9874B03E-5245-4CEF-998C-4901D93E4036}"/>
    <cellStyle name="40% - Accent1 4 4 2 3" xfId="1495" xr:uid="{6959F4C3-C463-4D45-AC3A-A8A094DB900A}"/>
    <cellStyle name="40% - Accent1 4 4 2 4" xfId="1496" xr:uid="{C342B732-7AF6-4DC9-95B3-8E21AC4E13A9}"/>
    <cellStyle name="40% - Accent1 4 4 3" xfId="1497" xr:uid="{3537A336-441E-4629-A802-4CF55C8E6C3D}"/>
    <cellStyle name="40% - Accent1 4 4 4" xfId="1498" xr:uid="{59D30CEA-B5C7-459A-95F7-FB4AAFF2A6C8}"/>
    <cellStyle name="40% - Accent1 4 4 5" xfId="1499" xr:uid="{EC172201-8221-4F76-B9E1-84F67B47831F}"/>
    <cellStyle name="40% - Accent1 4 5" xfId="1500" xr:uid="{CE10D86F-3D69-4662-ABEB-827520A457B3}"/>
    <cellStyle name="40% - Accent1 4 5 2" xfId="1501" xr:uid="{B25354EE-E781-4B98-9ECE-D80E17651B00}"/>
    <cellStyle name="40% - Accent1 4 5 3" xfId="1502" xr:uid="{4B6611A3-DAD4-423C-A321-20EBBEA663C5}"/>
    <cellStyle name="40% - Accent1 4 5 4" xfId="1503" xr:uid="{75AE3C29-5013-4636-A509-610F0365D6AA}"/>
    <cellStyle name="40% - Accent1 4 6" xfId="1504" xr:uid="{48928D00-C505-4907-A5DA-180A41A14828}"/>
    <cellStyle name="40% - Accent1 4 6 2" xfId="1505" xr:uid="{30FB9595-156F-4867-AA65-7F6E62009887}"/>
    <cellStyle name="40% - Accent1 4 6 3" xfId="1506" xr:uid="{CAF42445-532A-4789-8DDC-3C40D42E1D1B}"/>
    <cellStyle name="40% - Accent1 4 6 4" xfId="1507" xr:uid="{E3C9A1A6-F6E1-4832-94B3-A8E09A88C5FF}"/>
    <cellStyle name="40% - Accent1 4 7" xfId="1508" xr:uid="{B31697E4-F7A6-4043-B9FE-2C7829F0EB17}"/>
    <cellStyle name="40% - Accent1 4 7 2" xfId="1509" xr:uid="{BAA5B193-9898-446D-8E08-F52B49925807}"/>
    <cellStyle name="40% - Accent1 4 8" xfId="1510" xr:uid="{748F8729-7E6A-4CE3-BC1E-9D0E01087AFD}"/>
    <cellStyle name="40% - Accent1 4 9" xfId="1511" xr:uid="{46B77D59-F186-4C55-92B2-D253A824D243}"/>
    <cellStyle name="40% - Accent1 5" xfId="1512" xr:uid="{8969B452-2B62-4563-8F18-1AD3649D6676}"/>
    <cellStyle name="40% - Accent1 5 2" xfId="1513" xr:uid="{7D1E77F5-9516-4A9B-9237-92DCB102670E}"/>
    <cellStyle name="40% - Accent1 5 3" xfId="1514" xr:uid="{25C42512-5B85-4E16-8622-89E7858A6A0D}"/>
    <cellStyle name="40% - Accent1 5 4" xfId="1515" xr:uid="{EFC4C027-1994-49F8-82ED-5A76F966343F}"/>
    <cellStyle name="40% - Accent1 5 5" xfId="1516" xr:uid="{72CBC8E6-5F2F-449A-A471-F882680BE780}"/>
    <cellStyle name="40% - Accent1 5 5 2" xfId="1517" xr:uid="{CA18D6AA-BD1A-4247-BFB9-52FAFB1F8266}"/>
    <cellStyle name="40% - Accent1 5 6" xfId="1518" xr:uid="{7736A515-892F-453D-A7AF-FCE735A016E3}"/>
    <cellStyle name="40% - Accent1 5 7" xfId="1519" xr:uid="{2119B5A4-26C0-4CDE-8066-4F9628B6D52E}"/>
    <cellStyle name="40% - Accent1 5 8" xfId="1520" xr:uid="{921FF4E5-2A4C-4D84-8AA9-8771A826AADC}"/>
    <cellStyle name="40% - Accent2 2" xfId="72" xr:uid="{00000000-0005-0000-0000-00001A000000}"/>
    <cellStyle name="40% - Accent2 2 2" xfId="1522" xr:uid="{77A0F2C4-1B7B-4A02-A3D7-7223E89401B5}"/>
    <cellStyle name="40% - Accent2 2 3" xfId="1523" xr:uid="{4582068E-96C7-4208-9E5E-89345FA8D2FF}"/>
    <cellStyle name="40% - Accent2 2 4" xfId="1524" xr:uid="{047F801D-04E4-48B3-80DB-F974DAC14F71}"/>
    <cellStyle name="40% - Accent2 2 5" xfId="1525" xr:uid="{B4B1D40A-5F06-4BEE-82FD-166A674A73DF}"/>
    <cellStyle name="40% - Accent2 2 5 2" xfId="1526" xr:uid="{04B614EA-FE75-4A3E-A539-9A7630E0050A}"/>
    <cellStyle name="40% - Accent2 2 6" xfId="1527" xr:uid="{8A2F8B78-4D1D-4C72-9384-CE62FDE256A0}"/>
    <cellStyle name="40% - Accent2 2 7" xfId="1528" xr:uid="{1C4E3EAB-9B0D-42B0-9072-6F4BCF5A652F}"/>
    <cellStyle name="40% - Accent2 2 8" xfId="1529" xr:uid="{E199FF1C-2200-4625-9720-DC47DAE68560}"/>
    <cellStyle name="40% - Accent2 2_Nordea Group" xfId="1521" xr:uid="{18035D8B-4665-46D8-8324-D18FF7B7FC17}"/>
    <cellStyle name="40% - Accent2 3" xfId="1530" xr:uid="{DC75A33C-A617-437C-95EB-231D000A7ADF}"/>
    <cellStyle name="40% - Accent2 3 2" xfId="1531" xr:uid="{95AA49C6-54CE-456C-828D-5E817C2A6D11}"/>
    <cellStyle name="40% - Accent2 3 3" xfId="1532" xr:uid="{8246FD07-EC15-4B3A-B32A-F76ABA699A98}"/>
    <cellStyle name="40% - Accent2 3 4" xfId="1533" xr:uid="{1E79571E-7130-42B3-A22E-17E1823ED2A6}"/>
    <cellStyle name="40% - Accent2 3 5" xfId="1534" xr:uid="{2E46CF77-DCEF-4C8D-8050-5A827596B79A}"/>
    <cellStyle name="40% - Accent2 3 5 2" xfId="1535" xr:uid="{45026B9D-4327-484B-9635-BD723F1D1454}"/>
    <cellStyle name="40% - Accent2 3 6" xfId="1536" xr:uid="{0F76D784-6C6A-4C17-9290-1F9AE23AFC85}"/>
    <cellStyle name="40% - Accent2 3 7" xfId="1537" xr:uid="{D6C2FA90-95DE-4B2A-8A32-32B54859C771}"/>
    <cellStyle name="40% - Accent2 3 8" xfId="1538" xr:uid="{93B3C78F-FEF1-45F0-AABF-F232B48ADD60}"/>
    <cellStyle name="40% - Accent2 4" xfId="1539" xr:uid="{F2648006-F6BD-4777-A3F0-2F4B75318E42}"/>
    <cellStyle name="40% - Accent2 4 10" xfId="1540" xr:uid="{A89647F9-395C-4730-A9D2-B66937D9DD46}"/>
    <cellStyle name="40% - Accent2 4 11" xfId="1541" xr:uid="{585CED14-2E3F-4AA6-A194-6C0EB2E2C232}"/>
    <cellStyle name="40% - Accent2 4 2" xfId="1542" xr:uid="{211CE571-28EE-48D5-97F4-AE721EB9D7D6}"/>
    <cellStyle name="40% - Accent2 4 2 2" xfId="1543" xr:uid="{210D64BF-747A-47CC-9828-84336E5450C4}"/>
    <cellStyle name="40% - Accent2 4 2 2 2" xfId="1544" xr:uid="{360787AF-06EC-4903-8879-725C2D060330}"/>
    <cellStyle name="40% - Accent2 4 2 2 3" xfId="1545" xr:uid="{853C1965-22E1-4E0C-8638-6D36C1A6E29D}"/>
    <cellStyle name="40% - Accent2 4 2 2 4" xfId="1546" xr:uid="{B93F7794-3B1D-410D-AEB4-AB0958E95519}"/>
    <cellStyle name="40% - Accent2 4 2 3" xfId="1547" xr:uid="{45876AE2-5C5C-43B6-A940-258DE33B1720}"/>
    <cellStyle name="40% - Accent2 4 2 3 2" xfId="1548" xr:uid="{2D408A46-32FA-4E94-A0BF-3A9009AE8CA1}"/>
    <cellStyle name="40% - Accent2 4 2 3 3" xfId="1549" xr:uid="{EF4A8C8B-D3B8-45D6-8EF1-BF4C6478B003}"/>
    <cellStyle name="40% - Accent2 4 2 3 4" xfId="1550" xr:uid="{A16DF721-5A88-43AA-A8FC-A04E00B92905}"/>
    <cellStyle name="40% - Accent2 4 2 4" xfId="1551" xr:uid="{7C3342AD-3A84-4D8B-9D5D-F5E28F9D2FFD}"/>
    <cellStyle name="40% - Accent2 4 2 5" xfId="1552" xr:uid="{CBC08DCF-F472-4137-B383-23CEBEB34BA1}"/>
    <cellStyle name="40% - Accent2 4 2 6" xfId="1553" xr:uid="{3056218D-833C-4056-9A3C-9CA8416E9F30}"/>
    <cellStyle name="40% - Accent2 4 3" xfId="1554" xr:uid="{6EB1E995-7BBD-4090-A65E-CBE6030BCEE8}"/>
    <cellStyle name="40% - Accent2 4 3 2" xfId="1555" xr:uid="{F9FEF571-0C31-4871-B6CD-37C13066C828}"/>
    <cellStyle name="40% - Accent2 4 3 2 2" xfId="1556" xr:uid="{D6555AC5-C513-4C84-BD4E-920EA52B708F}"/>
    <cellStyle name="40% - Accent2 4 3 2 3" xfId="1557" xr:uid="{B8BE85BA-5F5C-4C1E-8303-03C4C611D626}"/>
    <cellStyle name="40% - Accent2 4 3 2 4" xfId="1558" xr:uid="{ACEF8F00-4813-4AA2-9860-27B0D50E13C7}"/>
    <cellStyle name="40% - Accent2 4 3 3" xfId="1559" xr:uid="{E52C45E6-A265-401F-9A64-50175CF03EBB}"/>
    <cellStyle name="40% - Accent2 4 3 3 2" xfId="1560" xr:uid="{E724FDE5-8FBC-4EDB-8E8F-510D6378C6C2}"/>
    <cellStyle name="40% - Accent2 4 3 3 3" xfId="1561" xr:uid="{5EF88059-1404-41B6-8314-D7C60BE34F39}"/>
    <cellStyle name="40% - Accent2 4 3 3 4" xfId="1562" xr:uid="{6F7C87E0-81A7-4BD9-AD5A-22F8478187BB}"/>
    <cellStyle name="40% - Accent2 4 3 4" xfId="1563" xr:uid="{98D6B98D-F176-41B1-A8DE-A59A04A39A7D}"/>
    <cellStyle name="40% - Accent2 4 3 5" xfId="1564" xr:uid="{C3FCEFC5-B96E-4D2E-AF60-6DDB1D87FCF9}"/>
    <cellStyle name="40% - Accent2 4 3 6" xfId="1565" xr:uid="{2AE498B5-451B-4B13-972B-C10E0043227A}"/>
    <cellStyle name="40% - Accent2 4 4" xfId="1566" xr:uid="{7DA8EAEA-FFDE-438E-83EF-14062596F2FD}"/>
    <cellStyle name="40% - Accent2 4 4 2" xfId="1567" xr:uid="{1076153F-D6D0-4186-A284-E2666C852928}"/>
    <cellStyle name="40% - Accent2 4 4 2 2" xfId="1568" xr:uid="{0862FA5B-2925-4E9C-953D-87F9AD243366}"/>
    <cellStyle name="40% - Accent2 4 4 2 3" xfId="1569" xr:uid="{7487C484-0A76-4DB7-B8EC-3E596111E270}"/>
    <cellStyle name="40% - Accent2 4 4 2 4" xfId="1570" xr:uid="{D5D9B3F6-464C-41A1-A1FE-C7AA8B56C176}"/>
    <cellStyle name="40% - Accent2 4 4 3" xfId="1571" xr:uid="{E9F7DA72-1470-4ED1-8C61-39AF6F273826}"/>
    <cellStyle name="40% - Accent2 4 4 4" xfId="1572" xr:uid="{E01AE98D-9454-42A6-9257-7F38A7CE7017}"/>
    <cellStyle name="40% - Accent2 4 4 5" xfId="1573" xr:uid="{50EA6AFF-7A6E-43BC-873A-5E348BD544C8}"/>
    <cellStyle name="40% - Accent2 4 5" xfId="1574" xr:uid="{E69C1E2D-FE34-4E0A-BA34-464B9CBBE29A}"/>
    <cellStyle name="40% - Accent2 4 5 2" xfId="1575" xr:uid="{EE898AB0-1D40-4AF2-95FF-EBE07364F9DE}"/>
    <cellStyle name="40% - Accent2 4 5 3" xfId="1576" xr:uid="{D55F0D58-E744-4DA4-8981-A0CAD6DE5B7F}"/>
    <cellStyle name="40% - Accent2 4 5 4" xfId="1577" xr:uid="{6533F458-0895-46D1-A012-784848DA1921}"/>
    <cellStyle name="40% - Accent2 4 6" xfId="1578" xr:uid="{CEFF6010-D3BE-4965-9E7B-A8580CD56188}"/>
    <cellStyle name="40% - Accent2 4 6 2" xfId="1579" xr:uid="{A254EB0A-3364-4DD1-A6DE-F67BF4D7BF95}"/>
    <cellStyle name="40% - Accent2 4 6 3" xfId="1580" xr:uid="{C15502B5-8E36-41A2-BB00-D5BFF2A79998}"/>
    <cellStyle name="40% - Accent2 4 6 4" xfId="1581" xr:uid="{6F50857B-9064-428F-A53B-C232E1B50238}"/>
    <cellStyle name="40% - Accent2 4 7" xfId="1582" xr:uid="{6BD50542-EE4E-4950-8D65-216433401305}"/>
    <cellStyle name="40% - Accent2 4 7 2" xfId="1583" xr:uid="{A6406200-599F-4732-A342-FE6AC2E28812}"/>
    <cellStyle name="40% - Accent2 4 8" xfId="1584" xr:uid="{AF71FD69-F0CE-4146-A508-1DE07892F832}"/>
    <cellStyle name="40% - Accent2 4 9" xfId="1585" xr:uid="{1F1DEC8D-2A09-4605-A574-E5221D7DAA96}"/>
    <cellStyle name="40% - Accent2 5" xfId="1586" xr:uid="{23031B23-C099-45F3-B168-E1D6C01E3C66}"/>
    <cellStyle name="40% - Accent2 5 2" xfId="1587" xr:uid="{800AD400-0A0B-4FEC-A0C7-1149DEF23BEE}"/>
    <cellStyle name="40% - Accent2 5 3" xfId="1588" xr:uid="{1A7B4112-421E-4616-8461-8567E34FCC95}"/>
    <cellStyle name="40% - Accent2 5 4" xfId="1589" xr:uid="{6447AA21-278D-45D6-803C-82A6B3993449}"/>
    <cellStyle name="40% - Accent2 5 5" xfId="1590" xr:uid="{3C9D4595-2E08-4481-9815-9FA98302018D}"/>
    <cellStyle name="40% - Accent2 5 5 2" xfId="1591" xr:uid="{DE35E236-1888-4696-80B6-D4BF14827674}"/>
    <cellStyle name="40% - Accent2 5 6" xfId="1592" xr:uid="{89E6E230-9720-4D0D-8EF9-31350B61083A}"/>
    <cellStyle name="40% - Accent2 5 7" xfId="1593" xr:uid="{C7188382-E475-46E7-BD90-B6FB655E1764}"/>
    <cellStyle name="40% - Accent2 5 8" xfId="1594" xr:uid="{DF5A6E9E-56E5-40F9-86A3-FAFFFE4239E4}"/>
    <cellStyle name="40% - Accent3 2" xfId="73" xr:uid="{00000000-0005-0000-0000-00001B000000}"/>
    <cellStyle name="40% - Accent3 2 2" xfId="1596" xr:uid="{8D3514F2-026E-4D32-9B35-7A3A01672935}"/>
    <cellStyle name="40% - Accent3 2 3" xfId="1597" xr:uid="{6DA94512-9287-46FF-8399-82717B694ACD}"/>
    <cellStyle name="40% - Accent3 2 4" xfId="1598" xr:uid="{507C55A8-13E7-4D8B-AA2A-0ABCFBDD6CF2}"/>
    <cellStyle name="40% - Accent3 2 5" xfId="1599" xr:uid="{E44DEFDE-E302-4319-AB35-F691F1A1E5A7}"/>
    <cellStyle name="40% - Accent3 2 5 2" xfId="1600" xr:uid="{14C0BE3A-0410-4630-84D8-3AA4840107B4}"/>
    <cellStyle name="40% - Accent3 2 6" xfId="1601" xr:uid="{D4229B7C-2476-415C-ACEB-DA905EA61941}"/>
    <cellStyle name="40% - Accent3 2 7" xfId="1602" xr:uid="{AC29F7CD-F698-46A3-A9D5-E6DDFEF6D6ED}"/>
    <cellStyle name="40% - Accent3 2 8" xfId="1603" xr:uid="{8968B667-614F-45A0-AD47-ADCDA0D0D8ED}"/>
    <cellStyle name="40% - Accent3 2_Nordea Group" xfId="1595" xr:uid="{75FB4C5D-8E85-4142-835A-E786ADB4576B}"/>
    <cellStyle name="40% - Accent3 3" xfId="1604" xr:uid="{339B795C-A4AE-4F91-96A2-1B56A9052968}"/>
    <cellStyle name="40% - Accent3 3 2" xfId="1605" xr:uid="{86473251-7FD5-4F38-B24E-A3BC6A6B119F}"/>
    <cellStyle name="40% - Accent3 3 3" xfId="1606" xr:uid="{CA8EFE40-0063-4E48-8F39-851CB3441348}"/>
    <cellStyle name="40% - Accent3 3 4" xfId="1607" xr:uid="{596BFA5E-734D-4998-A7BF-283E2143E003}"/>
    <cellStyle name="40% - Accent3 3 5" xfId="1608" xr:uid="{83CA0EF5-2F6B-4C77-B47E-847598E8B834}"/>
    <cellStyle name="40% - Accent3 3 5 2" xfId="1609" xr:uid="{E67D0F41-751E-4847-83F9-0099041AABE5}"/>
    <cellStyle name="40% - Accent3 3 6" xfId="1610" xr:uid="{E5A10B97-CE83-40A4-809E-537BBB735A02}"/>
    <cellStyle name="40% - Accent3 3 7" xfId="1611" xr:uid="{43F97611-5174-4B36-A0F6-61C860BF8253}"/>
    <cellStyle name="40% - Accent3 3 8" xfId="1612" xr:uid="{AE98B9C0-3708-41FF-9956-58F93849DDFB}"/>
    <cellStyle name="40% - Accent3 4" xfId="1613" xr:uid="{379C31C4-5085-4CF1-82EC-B7A00F81FF16}"/>
    <cellStyle name="40% - Accent3 4 10" xfId="1614" xr:uid="{D8A6CBFA-2922-4839-8FA1-A1721C9423E0}"/>
    <cellStyle name="40% - Accent3 4 11" xfId="1615" xr:uid="{ED3E18FA-BB03-4E40-98B3-3770FE2F62CA}"/>
    <cellStyle name="40% - Accent3 4 2" xfId="1616" xr:uid="{C8205299-4DB6-4229-8575-031F0B812243}"/>
    <cellStyle name="40% - Accent3 4 2 2" xfId="1617" xr:uid="{8A805BC4-C222-44E8-B756-9114C56D22CD}"/>
    <cellStyle name="40% - Accent3 4 2 2 2" xfId="1618" xr:uid="{ED1C5CBF-8D55-4509-9005-A9A231CBF669}"/>
    <cellStyle name="40% - Accent3 4 2 2 3" xfId="1619" xr:uid="{748600FD-747E-46BA-B414-143EC5CC7D12}"/>
    <cellStyle name="40% - Accent3 4 2 2 4" xfId="1620" xr:uid="{9033B0A4-E9EA-4359-9D20-15356FBD42FA}"/>
    <cellStyle name="40% - Accent3 4 2 3" xfId="1621" xr:uid="{80EE97A5-5F55-4542-AB4B-C5BE8853E709}"/>
    <cellStyle name="40% - Accent3 4 2 3 2" xfId="1622" xr:uid="{F3710289-3527-4B91-B2C3-095678D5AF60}"/>
    <cellStyle name="40% - Accent3 4 2 3 3" xfId="1623" xr:uid="{3EAAD29F-947F-4AD0-A206-A5B1E6B6D3E0}"/>
    <cellStyle name="40% - Accent3 4 2 3 4" xfId="1624" xr:uid="{8BC40F5F-7F57-4322-80DF-256E1B04228F}"/>
    <cellStyle name="40% - Accent3 4 2 4" xfId="1625" xr:uid="{707D7F9C-1810-4ADE-9B9C-AB1C6B3BC56D}"/>
    <cellStyle name="40% - Accent3 4 2 5" xfId="1626" xr:uid="{96B2D661-4819-4DF7-8B2C-42F070CC1DE5}"/>
    <cellStyle name="40% - Accent3 4 2 6" xfId="1627" xr:uid="{E2F0D124-9E39-4173-AEBE-5443AB96A1FF}"/>
    <cellStyle name="40% - Accent3 4 3" xfId="1628" xr:uid="{64FBCBD5-E9B7-4985-A089-2ED84DD1E90F}"/>
    <cellStyle name="40% - Accent3 4 3 2" xfId="1629" xr:uid="{2122630F-2A80-44C3-B9EA-3B7CC4B13FA5}"/>
    <cellStyle name="40% - Accent3 4 3 2 2" xfId="1630" xr:uid="{B959B000-BC7E-4AAB-A457-B51F7FE48C66}"/>
    <cellStyle name="40% - Accent3 4 3 2 3" xfId="1631" xr:uid="{33F6F130-E302-4184-9741-41F78E9CBFF1}"/>
    <cellStyle name="40% - Accent3 4 3 2 4" xfId="1632" xr:uid="{09205E9F-32B6-4B61-AF4C-0567D01E7E51}"/>
    <cellStyle name="40% - Accent3 4 3 3" xfId="1633" xr:uid="{DB560908-5D53-4F1B-9671-B39AD980F7DE}"/>
    <cellStyle name="40% - Accent3 4 3 3 2" xfId="1634" xr:uid="{8145AE03-7BDC-4370-96EC-0683F67AB12A}"/>
    <cellStyle name="40% - Accent3 4 3 3 3" xfId="1635" xr:uid="{A0162F29-AEAE-49A9-9DF3-152A8DCCD0EE}"/>
    <cellStyle name="40% - Accent3 4 3 3 4" xfId="1636" xr:uid="{CED85ECA-0886-4C7A-9939-5995C3F62291}"/>
    <cellStyle name="40% - Accent3 4 3 4" xfId="1637" xr:uid="{E2D33EC3-FE7C-44F8-9174-77DE76695191}"/>
    <cellStyle name="40% - Accent3 4 3 5" xfId="1638" xr:uid="{73A10F7B-9C92-46FF-B801-4D2D0F627C6F}"/>
    <cellStyle name="40% - Accent3 4 3 6" xfId="1639" xr:uid="{F43E94E2-7D93-4C77-9911-8993C813DCCC}"/>
    <cellStyle name="40% - Accent3 4 4" xfId="1640" xr:uid="{5B1CCC68-2F59-47E6-8723-E1B70E43C5CE}"/>
    <cellStyle name="40% - Accent3 4 4 2" xfId="1641" xr:uid="{FCEACC7B-FD7B-4F9E-964B-C3F0182C0B8D}"/>
    <cellStyle name="40% - Accent3 4 4 2 2" xfId="1642" xr:uid="{CCC1BAFE-BD34-47B0-94C4-6C6A69A50222}"/>
    <cellStyle name="40% - Accent3 4 4 2 3" xfId="1643" xr:uid="{2D5E22D4-00B7-47D3-9F02-FE8FB51D6365}"/>
    <cellStyle name="40% - Accent3 4 4 2 4" xfId="1644" xr:uid="{A85891FE-D657-43EC-BF89-BA6F3A7CAC53}"/>
    <cellStyle name="40% - Accent3 4 4 3" xfId="1645" xr:uid="{6F9A7951-59DC-4F98-9772-61FA00E8B2E4}"/>
    <cellStyle name="40% - Accent3 4 4 4" xfId="1646" xr:uid="{24D224DB-D20D-432F-8EA9-539B22630DEF}"/>
    <cellStyle name="40% - Accent3 4 4 5" xfId="1647" xr:uid="{ED60FE1E-E7AD-4CF5-9276-831CC6307BF1}"/>
    <cellStyle name="40% - Accent3 4 5" xfId="1648" xr:uid="{D99C8175-25C2-4EDB-8C3E-A627406EB2AC}"/>
    <cellStyle name="40% - Accent3 4 5 2" xfId="1649" xr:uid="{94C01DEA-1096-4437-93B6-DC5E00F370F8}"/>
    <cellStyle name="40% - Accent3 4 5 3" xfId="1650" xr:uid="{11CAB646-014D-407A-BACE-965A3A5EE026}"/>
    <cellStyle name="40% - Accent3 4 5 4" xfId="1651" xr:uid="{25FEB14C-B88B-4B7B-BD8D-17660A9246F0}"/>
    <cellStyle name="40% - Accent3 4 6" xfId="1652" xr:uid="{C196BFFC-F7BB-4313-8373-C1C321A8DD6B}"/>
    <cellStyle name="40% - Accent3 4 6 2" xfId="1653" xr:uid="{2EB16A88-0B90-4DDE-B8C2-356469026491}"/>
    <cellStyle name="40% - Accent3 4 6 3" xfId="1654" xr:uid="{CD18E624-7D65-4019-89EB-E8408E3FA39E}"/>
    <cellStyle name="40% - Accent3 4 6 4" xfId="1655" xr:uid="{34A3C25E-A8BF-4C25-8195-306AF35312F3}"/>
    <cellStyle name="40% - Accent3 4 7" xfId="1656" xr:uid="{AFFD72C7-8842-4BB4-8C45-B8AF3A997BC0}"/>
    <cellStyle name="40% - Accent3 4 7 2" xfId="1657" xr:uid="{3C9F4977-95D2-4B18-9B5D-52FDE92B36D2}"/>
    <cellStyle name="40% - Accent3 4 8" xfId="1658" xr:uid="{40FC1F84-96C3-4A07-B412-3D91831257A5}"/>
    <cellStyle name="40% - Accent3 4 9" xfId="1659" xr:uid="{757D4773-F433-4388-B2A1-DDFC6F247F3C}"/>
    <cellStyle name="40% - Accent3 5" xfId="1660" xr:uid="{57364EA8-705C-4A7D-A5A3-DB72F923AA6C}"/>
    <cellStyle name="40% - Accent3 5 2" xfId="1661" xr:uid="{85746B20-B13D-4A6D-9951-1D45FC05BB53}"/>
    <cellStyle name="40% - Accent3 5 3" xfId="1662" xr:uid="{75405278-8E85-4FA8-B0B4-384AF5BB36FE}"/>
    <cellStyle name="40% - Accent3 5 4" xfId="1663" xr:uid="{A5968882-5B0E-4017-9649-602F419F3CFF}"/>
    <cellStyle name="40% - Accent3 5 5" xfId="1664" xr:uid="{86E3A59E-FD7F-4798-B4F2-F4A92C070676}"/>
    <cellStyle name="40% - Accent3 5 5 2" xfId="1665" xr:uid="{F149B958-ED62-4660-BA20-C798C434F7CF}"/>
    <cellStyle name="40% - Accent3 5 6" xfId="1666" xr:uid="{AAAAB4FF-C96D-4434-B1D9-3CD61A9BD643}"/>
    <cellStyle name="40% - Accent3 5 7" xfId="1667" xr:uid="{DF596256-2BBD-4131-8AF3-66DAC09DB96F}"/>
    <cellStyle name="40% - Accent3 5 8" xfId="1668" xr:uid="{D1AB4E45-5E28-4250-8AA0-C810100B165F}"/>
    <cellStyle name="40% - Accent4 2" xfId="74" xr:uid="{00000000-0005-0000-0000-00001C000000}"/>
    <cellStyle name="40% - Accent4 2 2" xfId="1670" xr:uid="{92030A08-E562-4DDC-828C-E77EB2388234}"/>
    <cellStyle name="40% - Accent4 2 3" xfId="1671" xr:uid="{515C1376-9C3E-4477-B3F6-DFE3740441C7}"/>
    <cellStyle name="40% - Accent4 2 4" xfId="1672" xr:uid="{BFCAF30A-45B8-4358-8A3A-D45BFC6B0032}"/>
    <cellStyle name="40% - Accent4 2 5" xfId="1673" xr:uid="{F561BE8A-BCBF-4A49-8A83-D17C210597FF}"/>
    <cellStyle name="40% - Accent4 2 5 2" xfId="1674" xr:uid="{26C6643C-B7C1-4B00-BE8E-896CDCB5E683}"/>
    <cellStyle name="40% - Accent4 2 6" xfId="1675" xr:uid="{B320FE99-ED56-469C-90DE-96EEA837F627}"/>
    <cellStyle name="40% - Accent4 2 7" xfId="1676" xr:uid="{068DB801-ACD3-44F5-BF64-C6C0F487AD4F}"/>
    <cellStyle name="40% - Accent4 2 8" xfId="1677" xr:uid="{C1E951C9-940F-437A-87BD-9511EE0C9217}"/>
    <cellStyle name="40% - Accent4 2_Nordea Group" xfId="1669" xr:uid="{70E133AC-2CA8-4779-9A0F-BC6652BB2014}"/>
    <cellStyle name="40% - Accent4 3" xfId="1678" xr:uid="{C400EC70-141C-4F6B-80D0-54F77D89261A}"/>
    <cellStyle name="40% - Accent4 3 2" xfId="1679" xr:uid="{CCC4F4B0-8478-4195-9EE7-40706E478981}"/>
    <cellStyle name="40% - Accent4 3 3" xfId="1680" xr:uid="{4F6325C3-6195-4E16-AAD7-AB475B961D98}"/>
    <cellStyle name="40% - Accent4 3 4" xfId="1681" xr:uid="{944CB167-3FBF-4D4F-8490-F127496F71E7}"/>
    <cellStyle name="40% - Accent4 3 5" xfId="1682" xr:uid="{6B207233-914E-4371-8DF2-27312128A4DB}"/>
    <cellStyle name="40% - Accent4 3 5 2" xfId="1683" xr:uid="{50BD1AFA-66F8-464A-92AD-C5C56D5EE214}"/>
    <cellStyle name="40% - Accent4 3 6" xfId="1684" xr:uid="{4E140275-D316-4687-8081-CE0DC6ED8C14}"/>
    <cellStyle name="40% - Accent4 3 7" xfId="1685" xr:uid="{F8FED2A4-E5A7-45FB-BB20-C13309003A89}"/>
    <cellStyle name="40% - Accent4 3 8" xfId="1686" xr:uid="{09BBCA55-53B0-447A-A350-451C7FEFB528}"/>
    <cellStyle name="40% - Accent4 4" xfId="1687" xr:uid="{0475EE82-9D58-4901-AC82-398C68114B90}"/>
    <cellStyle name="40% - Accent4 4 10" xfId="1688" xr:uid="{EC6FA027-2E06-4ED2-9B80-EE31DA6A2AE3}"/>
    <cellStyle name="40% - Accent4 4 11" xfId="1689" xr:uid="{627EE065-AB13-487F-BEFC-7CD7D64DFC51}"/>
    <cellStyle name="40% - Accent4 4 2" xfId="1690" xr:uid="{AC7E50B7-37BA-46F9-85D1-1E6FF4C35CEA}"/>
    <cellStyle name="40% - Accent4 4 2 2" xfId="1691" xr:uid="{F714F7EF-6DDE-44E3-AA29-0B0EC80050A9}"/>
    <cellStyle name="40% - Accent4 4 2 2 2" xfId="1692" xr:uid="{C9DE23B9-9F43-4924-8C03-8C3E5794F514}"/>
    <cellStyle name="40% - Accent4 4 2 2 3" xfId="1693" xr:uid="{02F03BF5-F742-4301-BA1F-9D9662ED5F64}"/>
    <cellStyle name="40% - Accent4 4 2 2 4" xfId="1694" xr:uid="{BDC2268A-50B9-46CF-8DD5-C9B14205D82C}"/>
    <cellStyle name="40% - Accent4 4 2 3" xfId="1695" xr:uid="{34A888B5-EB57-4343-BEA7-351AE30561F5}"/>
    <cellStyle name="40% - Accent4 4 2 3 2" xfId="1696" xr:uid="{D62FC55D-46E3-491F-AA4F-79C3C09B2C8B}"/>
    <cellStyle name="40% - Accent4 4 2 3 3" xfId="1697" xr:uid="{E1353577-8458-4F68-8111-ABB7D66C1748}"/>
    <cellStyle name="40% - Accent4 4 2 3 4" xfId="1698" xr:uid="{20B9F6B3-89D0-422F-BE0E-923F42873962}"/>
    <cellStyle name="40% - Accent4 4 2 4" xfId="1699" xr:uid="{C335DD89-9226-4AB0-A977-A0DDCF39B110}"/>
    <cellStyle name="40% - Accent4 4 2 5" xfId="1700" xr:uid="{30AF9F4A-3A8F-45EE-9DBA-BA89E7FF9764}"/>
    <cellStyle name="40% - Accent4 4 2 6" xfId="1701" xr:uid="{0F6A07E4-FF24-4F93-BDD8-93360A4DD7D4}"/>
    <cellStyle name="40% - Accent4 4 3" xfId="1702" xr:uid="{0C25DC46-2937-44FE-B516-0BFA4A089B88}"/>
    <cellStyle name="40% - Accent4 4 3 2" xfId="1703" xr:uid="{F07A022A-0593-4F9B-9618-55377854FD0E}"/>
    <cellStyle name="40% - Accent4 4 3 2 2" xfId="1704" xr:uid="{27865250-ECE9-48DE-BB5C-E4596C8F0406}"/>
    <cellStyle name="40% - Accent4 4 3 2 3" xfId="1705" xr:uid="{B753CA1A-458A-4656-882D-8F77E39215B4}"/>
    <cellStyle name="40% - Accent4 4 3 2 4" xfId="1706" xr:uid="{4F2672B1-2955-4A7E-826C-778C1DA38CE0}"/>
    <cellStyle name="40% - Accent4 4 3 3" xfId="1707" xr:uid="{E25636CF-43C2-48C3-B510-7EE8F62DEBF7}"/>
    <cellStyle name="40% - Accent4 4 3 3 2" xfId="1708" xr:uid="{6551AE70-25C8-4B5C-A2BC-83C6CF0651E0}"/>
    <cellStyle name="40% - Accent4 4 3 3 3" xfId="1709" xr:uid="{C16A1C21-4DA3-498A-A6C1-7AF177068197}"/>
    <cellStyle name="40% - Accent4 4 3 3 4" xfId="1710" xr:uid="{4B95464E-0081-422D-AA69-8F9B6AAF5EAF}"/>
    <cellStyle name="40% - Accent4 4 3 4" xfId="1711" xr:uid="{65948552-EB2A-4B47-9B52-1C738F2F8075}"/>
    <cellStyle name="40% - Accent4 4 3 5" xfId="1712" xr:uid="{E2E20D10-EC09-4EE8-B663-753A1E233706}"/>
    <cellStyle name="40% - Accent4 4 3 6" xfId="1713" xr:uid="{7AD8D4E1-0282-4DC6-91E8-11391B364B82}"/>
    <cellStyle name="40% - Accent4 4 4" xfId="1714" xr:uid="{92FD604B-E6E1-4363-A46A-133AC631E458}"/>
    <cellStyle name="40% - Accent4 4 4 2" xfId="1715" xr:uid="{C692E2CB-AB44-48B0-8D83-73965ADA6122}"/>
    <cellStyle name="40% - Accent4 4 4 2 2" xfId="1716" xr:uid="{21C8D729-7D2D-455B-A222-47FAF0CC4AB0}"/>
    <cellStyle name="40% - Accent4 4 4 2 3" xfId="1717" xr:uid="{686461B8-2E01-42A1-B525-55F9929F945C}"/>
    <cellStyle name="40% - Accent4 4 4 2 4" xfId="1718" xr:uid="{97884373-84F4-48D5-9641-28F208BC6E21}"/>
    <cellStyle name="40% - Accent4 4 4 3" xfId="1719" xr:uid="{8FB201D5-F36F-4834-B55A-F15CBCEE0B9C}"/>
    <cellStyle name="40% - Accent4 4 4 4" xfId="1720" xr:uid="{2F308593-E7AA-4F61-A67C-196E77ED7EFB}"/>
    <cellStyle name="40% - Accent4 4 4 5" xfId="1721" xr:uid="{26862912-70A1-47E4-9BBF-B1550A806C7C}"/>
    <cellStyle name="40% - Accent4 4 5" xfId="1722" xr:uid="{09129088-41C1-4AEC-A5DC-50D5C1C86106}"/>
    <cellStyle name="40% - Accent4 4 5 2" xfId="1723" xr:uid="{203BD25B-AA14-414B-BA50-B18FEF4ADF88}"/>
    <cellStyle name="40% - Accent4 4 5 3" xfId="1724" xr:uid="{9087E668-C187-4B6E-AD5A-847FE1F26DB3}"/>
    <cellStyle name="40% - Accent4 4 5 4" xfId="1725" xr:uid="{0E8EEA6C-BB7E-4AFA-AA4A-7E83495D36CF}"/>
    <cellStyle name="40% - Accent4 4 6" xfId="1726" xr:uid="{6ACF8646-14D3-4640-AA89-C9EC867708CA}"/>
    <cellStyle name="40% - Accent4 4 6 2" xfId="1727" xr:uid="{B9DE811A-D49C-45E2-B589-F95C1AD98135}"/>
    <cellStyle name="40% - Accent4 4 6 3" xfId="1728" xr:uid="{26B72D49-2B63-4EBF-8682-EC83F3A46FB0}"/>
    <cellStyle name="40% - Accent4 4 6 4" xfId="1729" xr:uid="{CFD98AC8-3525-42EA-B53C-B471FF5A31D3}"/>
    <cellStyle name="40% - Accent4 4 7" xfId="1730" xr:uid="{EC1B672A-092F-4310-92EE-2E4FCB597246}"/>
    <cellStyle name="40% - Accent4 4 7 2" xfId="1731" xr:uid="{804A961E-156C-46FF-8AFE-87EEAE276581}"/>
    <cellStyle name="40% - Accent4 4 8" xfId="1732" xr:uid="{32603180-C12F-4FF6-BDF0-56541A08CFC1}"/>
    <cellStyle name="40% - Accent4 4 9" xfId="1733" xr:uid="{5A6E4C9E-9164-4CAB-AA59-1529C02B0806}"/>
    <cellStyle name="40% - Accent4 5" xfId="1734" xr:uid="{DE71C2F6-992B-46C4-9E3A-2E5C81DBA4A6}"/>
    <cellStyle name="40% - Accent4 5 2" xfId="1735" xr:uid="{47B23D51-412B-4525-8F45-371F5EEC2D2E}"/>
    <cellStyle name="40% - Accent4 5 3" xfId="1736" xr:uid="{802C2B07-3720-4189-9FC9-D3E0E53AB8A2}"/>
    <cellStyle name="40% - Accent4 5 4" xfId="1737" xr:uid="{A1A061FD-E1BF-4716-9F52-0227E54A6471}"/>
    <cellStyle name="40% - Accent4 5 5" xfId="1738" xr:uid="{02E8D75B-DF11-43E5-99D2-BD67D571AE2B}"/>
    <cellStyle name="40% - Accent4 5 5 2" xfId="1739" xr:uid="{AAD1DA4F-8A68-448C-9F43-98A882747046}"/>
    <cellStyle name="40% - Accent4 5 6" xfId="1740" xr:uid="{25DDFAD0-00FF-4D31-A479-E3C51FEA4860}"/>
    <cellStyle name="40% - Accent4 5 7" xfId="1741" xr:uid="{E0560BDC-EC60-4FE4-A299-D09EBE9CA98B}"/>
    <cellStyle name="40% - Accent4 5 8" xfId="1742" xr:uid="{BCF70A1B-3C3D-40ED-BB71-AC675B8AFB72}"/>
    <cellStyle name="40% - Accent5 2" xfId="75" xr:uid="{00000000-0005-0000-0000-00001D000000}"/>
    <cellStyle name="40% - Accent5 2 2" xfId="1744" xr:uid="{37BC8CA6-D2B7-4F6B-BFD0-3A850E8B7207}"/>
    <cellStyle name="40% - Accent5 2 3" xfId="1745" xr:uid="{C37BB8FF-712D-47FC-9809-406080C8F153}"/>
    <cellStyle name="40% - Accent5 2 4" xfId="1746" xr:uid="{217079F0-320E-4AB2-ADA0-A7FF63A578C4}"/>
    <cellStyle name="40% - Accent5 2 5" xfId="1747" xr:uid="{8810D6F9-C19B-4CF7-80EA-B8E331A5D460}"/>
    <cellStyle name="40% - Accent5 2 5 2" xfId="1748" xr:uid="{99000CF8-37E9-4DA3-841E-8D9B35546B15}"/>
    <cellStyle name="40% - Accent5 2 6" xfId="1749" xr:uid="{9BF7F7F3-87DE-4922-9710-D4826581BDA9}"/>
    <cellStyle name="40% - Accent5 2 7" xfId="1750" xr:uid="{7BC6BF6D-BFB3-4E6D-B798-7732BC985CA8}"/>
    <cellStyle name="40% - Accent5 2 8" xfId="1751" xr:uid="{C47F845A-A5DE-4196-9880-A6F4973CC795}"/>
    <cellStyle name="40% - Accent5 2_Nordea Group" xfId="1743" xr:uid="{E920F747-3F80-4C8D-BF17-E669E8122DD2}"/>
    <cellStyle name="40% - Accent5 3" xfId="1752" xr:uid="{A92CEA48-BDB1-46A0-AB0C-866787CAFF5A}"/>
    <cellStyle name="40% - Accent5 3 2" xfId="1753" xr:uid="{103D4567-59AA-47F9-98DC-30DE69461507}"/>
    <cellStyle name="40% - Accent5 3 3" xfId="1754" xr:uid="{4A8ABFB7-D137-49CE-881E-52C805E3079B}"/>
    <cellStyle name="40% - Accent5 3 4" xfId="1755" xr:uid="{CD4B356B-4302-4EB3-80CF-562F999CD359}"/>
    <cellStyle name="40% - Accent5 3 5" xfId="1756" xr:uid="{4E1390B5-4787-4747-B7D2-CD9136171E3D}"/>
    <cellStyle name="40% - Accent5 3 5 2" xfId="1757" xr:uid="{7E303C18-0B07-41EA-892D-B487CC417421}"/>
    <cellStyle name="40% - Accent5 3 6" xfId="1758" xr:uid="{25DA0A5D-C425-472C-80C7-30CE07463891}"/>
    <cellStyle name="40% - Accent5 3 7" xfId="1759" xr:uid="{4EADCCCC-0A33-4628-9DF4-219DF9FAD844}"/>
    <cellStyle name="40% - Accent5 3 8" xfId="1760" xr:uid="{0E37C376-06F6-473D-A5D7-56E2548915C3}"/>
    <cellStyle name="40% - Accent5 4" xfId="1761" xr:uid="{2918D706-1C8E-4162-81BD-7B26996312B6}"/>
    <cellStyle name="40% - Accent5 4 10" xfId="1762" xr:uid="{DC904E90-09C4-4502-819B-47029D316B70}"/>
    <cellStyle name="40% - Accent5 4 11" xfId="1763" xr:uid="{B98B1DCC-B7E1-4DBF-B6E4-46B653D7767C}"/>
    <cellStyle name="40% - Accent5 4 2" xfId="1764" xr:uid="{F519075F-B4A1-421D-959A-FA3661E033FC}"/>
    <cellStyle name="40% - Accent5 4 2 2" xfId="1765" xr:uid="{0D704825-F167-480C-9F87-47FB61AD0CF7}"/>
    <cellStyle name="40% - Accent5 4 2 2 2" xfId="1766" xr:uid="{DADA5747-E59F-4F76-9A1F-CC308160B26C}"/>
    <cellStyle name="40% - Accent5 4 2 2 3" xfId="1767" xr:uid="{CDAF3266-A502-47C3-8590-6283ED1B341E}"/>
    <cellStyle name="40% - Accent5 4 2 2 4" xfId="1768" xr:uid="{C21B7E07-5DD8-419F-86A4-3BDFB200AC20}"/>
    <cellStyle name="40% - Accent5 4 2 3" xfId="1769" xr:uid="{689B3C6A-0B44-49C5-BCAB-0D7899D58FB8}"/>
    <cellStyle name="40% - Accent5 4 2 3 2" xfId="1770" xr:uid="{846D4CB8-0F4D-476B-8C5E-14B193BB96F4}"/>
    <cellStyle name="40% - Accent5 4 2 3 3" xfId="1771" xr:uid="{1BE3D1E1-26E3-4961-B18A-2EF36E5E8F64}"/>
    <cellStyle name="40% - Accent5 4 2 3 4" xfId="1772" xr:uid="{0D09042E-A22A-4177-B41F-1402EA51B08F}"/>
    <cellStyle name="40% - Accent5 4 2 4" xfId="1773" xr:uid="{8DA4B47F-2AAB-417E-9014-B98C7531D69E}"/>
    <cellStyle name="40% - Accent5 4 2 5" xfId="1774" xr:uid="{9508D949-C8BF-430B-9069-525A4F38BA25}"/>
    <cellStyle name="40% - Accent5 4 2 6" xfId="1775" xr:uid="{8EFE37C6-945E-4CB0-BEC0-4F7781EDCE29}"/>
    <cellStyle name="40% - Accent5 4 3" xfId="1776" xr:uid="{2C77E8F4-4F0A-42A3-87EA-4105D59F39A7}"/>
    <cellStyle name="40% - Accent5 4 3 2" xfId="1777" xr:uid="{205DC001-C3B0-46E0-8CDA-8B7F264B3001}"/>
    <cellStyle name="40% - Accent5 4 3 2 2" xfId="1778" xr:uid="{AA8019DD-9622-44B5-B31B-ECD778635C8D}"/>
    <cellStyle name="40% - Accent5 4 3 2 3" xfId="1779" xr:uid="{10A1AF85-4190-4463-B0FD-BE1BBE7D8E2F}"/>
    <cellStyle name="40% - Accent5 4 3 2 4" xfId="1780" xr:uid="{CA835BCC-CFB9-43E7-8869-08A7DE3AB4B4}"/>
    <cellStyle name="40% - Accent5 4 3 3" xfId="1781" xr:uid="{2EEF90F2-0D06-4798-A8A9-F15236C745DC}"/>
    <cellStyle name="40% - Accent5 4 3 3 2" xfId="1782" xr:uid="{A0EF5627-E2AE-4A43-893B-6CE7FB76F8C5}"/>
    <cellStyle name="40% - Accent5 4 3 3 3" xfId="1783" xr:uid="{CD11B918-1C6B-45B5-8619-ADEDA67EB415}"/>
    <cellStyle name="40% - Accent5 4 3 3 4" xfId="1784" xr:uid="{6999FF56-C32B-4934-91A6-071CBBC08FD5}"/>
    <cellStyle name="40% - Accent5 4 3 4" xfId="1785" xr:uid="{976FD8E8-28F9-41A7-BCB1-6157834EBDE4}"/>
    <cellStyle name="40% - Accent5 4 3 5" xfId="1786" xr:uid="{B7FF3701-1AB0-48E6-A90B-1AFAFE507865}"/>
    <cellStyle name="40% - Accent5 4 3 6" xfId="1787" xr:uid="{EA1A752C-EF0B-45D4-B8AB-22A43A510329}"/>
    <cellStyle name="40% - Accent5 4 4" xfId="1788" xr:uid="{8FC3BDB9-071C-4EB3-B170-5F696320F3BE}"/>
    <cellStyle name="40% - Accent5 4 4 2" xfId="1789" xr:uid="{1E4ADBEE-0D0F-4F00-9D65-31E9975C6D3E}"/>
    <cellStyle name="40% - Accent5 4 4 2 2" xfId="1790" xr:uid="{3CAC8027-6FD5-42CE-A8AD-040456E92240}"/>
    <cellStyle name="40% - Accent5 4 4 2 3" xfId="1791" xr:uid="{AF0DB508-BE24-4A2A-A976-077D621D8A35}"/>
    <cellStyle name="40% - Accent5 4 4 2 4" xfId="1792" xr:uid="{E1DBE9A0-2370-49D0-8CF1-DDA2BDFCA992}"/>
    <cellStyle name="40% - Accent5 4 4 3" xfId="1793" xr:uid="{FCA93B2F-C5BE-48C5-879C-27EDB5DAEE63}"/>
    <cellStyle name="40% - Accent5 4 4 4" xfId="1794" xr:uid="{242D0586-EA47-48CF-809C-62E8325D92B8}"/>
    <cellStyle name="40% - Accent5 4 4 5" xfId="1795" xr:uid="{5A9EFE23-F2DD-4DF7-853F-90CBF8B0C0AC}"/>
    <cellStyle name="40% - Accent5 4 5" xfId="1796" xr:uid="{15DB3941-5E04-415F-A532-9E46A3A3A989}"/>
    <cellStyle name="40% - Accent5 4 5 2" xfId="1797" xr:uid="{2C297411-3FC3-476F-97F0-CC58116E3AEE}"/>
    <cellStyle name="40% - Accent5 4 5 3" xfId="1798" xr:uid="{EDE88623-4D25-426A-B282-C934B6AA695F}"/>
    <cellStyle name="40% - Accent5 4 5 4" xfId="1799" xr:uid="{29A5C9B4-5E6C-432C-A872-C9D6FC197AE9}"/>
    <cellStyle name="40% - Accent5 4 6" xfId="1800" xr:uid="{E99C425D-0481-4B14-AF7D-EA0017D5AA33}"/>
    <cellStyle name="40% - Accent5 4 6 2" xfId="1801" xr:uid="{5AAA0752-12A7-4296-9000-0FD2B1E78651}"/>
    <cellStyle name="40% - Accent5 4 6 3" xfId="1802" xr:uid="{D9DA0FFB-1EA2-4038-9E26-C99B6D97F9F4}"/>
    <cellStyle name="40% - Accent5 4 6 4" xfId="1803" xr:uid="{9A21D242-1F28-49D8-9AC8-EA32571537A6}"/>
    <cellStyle name="40% - Accent5 4 7" xfId="1804" xr:uid="{39AC6DC0-49E3-4849-87CF-A9ADCF62ADF4}"/>
    <cellStyle name="40% - Accent5 4 7 2" xfId="1805" xr:uid="{9B00EC9C-07EE-4DA8-8C52-D6935FA27E47}"/>
    <cellStyle name="40% - Accent5 4 8" xfId="1806" xr:uid="{895EB6C3-0ED6-4FDA-8A78-837F13DA57F1}"/>
    <cellStyle name="40% - Accent5 4 9" xfId="1807" xr:uid="{F331A373-09BD-409D-90E3-72B0BFFDC083}"/>
    <cellStyle name="40% - Accent5 5" xfId="1808" xr:uid="{416E851A-775A-4A7A-94B7-51377A60E172}"/>
    <cellStyle name="40% - Accent5 5 2" xfId="1809" xr:uid="{2F2396C0-F7CC-443D-845C-667156257AF3}"/>
    <cellStyle name="40% - Accent5 5 3" xfId="1810" xr:uid="{C3DB6A6D-DF5E-4292-8396-0609D58F7BA4}"/>
    <cellStyle name="40% - Accent5 5 4" xfId="1811" xr:uid="{95CB7150-6F68-4897-BB66-6661B0A2C855}"/>
    <cellStyle name="40% - Accent5 5 5" xfId="1812" xr:uid="{8C35F25D-AC06-431B-99C7-5C86C381DFD0}"/>
    <cellStyle name="40% - Accent5 5 5 2" xfId="1813" xr:uid="{CA800077-9BE0-471E-B591-860E7EFDC2B2}"/>
    <cellStyle name="40% - Accent5 5 6" xfId="1814" xr:uid="{87974EA3-BF14-47C0-9DA7-04FADAC58E1A}"/>
    <cellStyle name="40% - Accent5 5 7" xfId="1815" xr:uid="{772DEAF0-1DEF-4E59-8E40-76B1C8977B2C}"/>
    <cellStyle name="40% - Accent5 5 8" xfId="1816" xr:uid="{1F14D2FB-4DB0-4931-A8E4-B5656FE96FB5}"/>
    <cellStyle name="40% - Accent6 2" xfId="76" xr:uid="{00000000-0005-0000-0000-00001E000000}"/>
    <cellStyle name="40% - Accent6 2 2" xfId="1818" xr:uid="{57034FB0-2FDA-4C79-9E44-009F71C68196}"/>
    <cellStyle name="40% - Accent6 2 3" xfId="1819" xr:uid="{63EAFBD2-B659-4841-8F25-2FC82819C468}"/>
    <cellStyle name="40% - Accent6 2 4" xfId="1820" xr:uid="{AE76DB60-AF31-4971-BCC9-923866A2F15F}"/>
    <cellStyle name="40% - Accent6 2 5" xfId="1821" xr:uid="{3CD6AD77-F939-4409-8C54-58CB66F6E2CD}"/>
    <cellStyle name="40% - Accent6 2 5 2" xfId="1822" xr:uid="{418DCECE-8D6B-45C6-A1C6-C09C2AC27867}"/>
    <cellStyle name="40% - Accent6 2 6" xfId="1823" xr:uid="{329FA73B-5A8F-4EF6-B5E2-5F2C1E3243EA}"/>
    <cellStyle name="40% - Accent6 2 7" xfId="1824" xr:uid="{6281B899-F61C-4CA8-8007-FAEEFB9B914C}"/>
    <cellStyle name="40% - Accent6 2 8" xfId="1825" xr:uid="{150DF0F7-A190-4143-A6E4-45264791AA8E}"/>
    <cellStyle name="40% - Accent6 2_Nordea Group" xfId="1817" xr:uid="{E933DD19-167D-4862-90DA-9D0A3160A1BC}"/>
    <cellStyle name="40% - Accent6 3" xfId="1826" xr:uid="{ECD3FE2E-41DE-4B3B-9917-BA66A858E0E5}"/>
    <cellStyle name="40% - Accent6 3 2" xfId="1827" xr:uid="{E802603C-FF1C-45C9-8E62-31852EC87B01}"/>
    <cellStyle name="40% - Accent6 3 3" xfId="1828" xr:uid="{302E5383-701B-40A5-9A03-8BAC2C39AB65}"/>
    <cellStyle name="40% - Accent6 3 4" xfId="1829" xr:uid="{C9DE4845-EDBC-4C61-A736-5F69A6B746F2}"/>
    <cellStyle name="40% - Accent6 3 5" xfId="1830" xr:uid="{830A916B-E19A-4A03-8C41-2103AC95E440}"/>
    <cellStyle name="40% - Accent6 3 5 2" xfId="1831" xr:uid="{6D4D2837-D409-4A68-9B45-105FC59C177A}"/>
    <cellStyle name="40% - Accent6 3 6" xfId="1832" xr:uid="{56949BD6-3E1C-469C-9EC3-FA7A3559D982}"/>
    <cellStyle name="40% - Accent6 3 7" xfId="1833" xr:uid="{2293CAD3-DE6C-4D0A-B4E8-6CBB58B42B6D}"/>
    <cellStyle name="40% - Accent6 3 8" xfId="1834" xr:uid="{B57201BA-CC50-474F-8DBF-6CEA7556727B}"/>
    <cellStyle name="40% - Accent6 4" xfId="1835" xr:uid="{87612729-2535-4228-9077-2B89E9120A86}"/>
    <cellStyle name="40% - Accent6 4 10" xfId="1836" xr:uid="{9448FA13-8E84-4A0F-9306-868EF548B8DB}"/>
    <cellStyle name="40% - Accent6 4 11" xfId="1837" xr:uid="{F6369B83-82E0-4363-B5D2-2B6F9AA2BE8B}"/>
    <cellStyle name="40% - Accent6 4 2" xfId="1838" xr:uid="{F728458B-C7E8-4C78-9EC7-510FDD22FD19}"/>
    <cellStyle name="40% - Accent6 4 2 2" xfId="1839" xr:uid="{A03A94B4-DF12-4CA4-9B26-57A20F9F72E5}"/>
    <cellStyle name="40% - Accent6 4 2 2 2" xfId="1840" xr:uid="{433B3BFE-73E9-464C-A5AB-536F35092FB4}"/>
    <cellStyle name="40% - Accent6 4 2 2 3" xfId="1841" xr:uid="{177696BB-1997-473C-B9D9-1235D6B4D32D}"/>
    <cellStyle name="40% - Accent6 4 2 2 4" xfId="1842" xr:uid="{8BFCABDA-3B4D-463F-9946-ED7D108C5F8E}"/>
    <cellStyle name="40% - Accent6 4 2 3" xfId="1843" xr:uid="{1D948C4E-38E4-45C0-B120-2F77826A413F}"/>
    <cellStyle name="40% - Accent6 4 2 3 2" xfId="1844" xr:uid="{E51A9ACC-DCA5-4158-B5AF-9744232CFDEB}"/>
    <cellStyle name="40% - Accent6 4 2 3 3" xfId="1845" xr:uid="{486C32B6-ADC1-49C0-B8A8-AB145445B5EE}"/>
    <cellStyle name="40% - Accent6 4 2 3 4" xfId="1846" xr:uid="{2BA14F22-65A5-41E1-8379-6531C3A262C3}"/>
    <cellStyle name="40% - Accent6 4 2 4" xfId="1847" xr:uid="{0D418551-2E84-49AE-B9A0-571DF2BC579C}"/>
    <cellStyle name="40% - Accent6 4 2 5" xfId="1848" xr:uid="{3BD311B3-463F-42E3-BDD6-58B41443D2A3}"/>
    <cellStyle name="40% - Accent6 4 2 6" xfId="1849" xr:uid="{819B4B8D-FF09-458F-B1D1-7ED991547A22}"/>
    <cellStyle name="40% - Accent6 4 3" xfId="1850" xr:uid="{E6784223-E55B-41A6-B436-18176F7578E0}"/>
    <cellStyle name="40% - Accent6 4 3 2" xfId="1851" xr:uid="{D89BF309-A4F6-4CCE-87A5-B90115C69871}"/>
    <cellStyle name="40% - Accent6 4 3 2 2" xfId="1852" xr:uid="{29DC4ED4-9FB9-4E50-BDB1-06889D6F669F}"/>
    <cellStyle name="40% - Accent6 4 3 2 3" xfId="1853" xr:uid="{FB077FF8-DC7F-40D9-B4F6-629A8ED1B53A}"/>
    <cellStyle name="40% - Accent6 4 3 2 4" xfId="1854" xr:uid="{541E89B3-C13D-47CC-ADDC-7B9CF5DED0FB}"/>
    <cellStyle name="40% - Accent6 4 3 3" xfId="1855" xr:uid="{491EE9B7-CB1F-4CD9-B0B2-F233D64F2D64}"/>
    <cellStyle name="40% - Accent6 4 3 3 2" xfId="1856" xr:uid="{AB28245C-4793-4A5F-9250-061B3CF3FFD8}"/>
    <cellStyle name="40% - Accent6 4 3 3 3" xfId="1857" xr:uid="{0AA0D9A3-B109-4236-BA28-DE951D3A6CFD}"/>
    <cellStyle name="40% - Accent6 4 3 3 4" xfId="1858" xr:uid="{8725BE32-DE1D-4B01-95E8-4B0795448169}"/>
    <cellStyle name="40% - Accent6 4 3 4" xfId="1859" xr:uid="{8C268911-C8CF-4061-99EF-0FB8185B9F53}"/>
    <cellStyle name="40% - Accent6 4 3 5" xfId="1860" xr:uid="{8C93867C-D25E-45FA-9DCF-F42085ED03FF}"/>
    <cellStyle name="40% - Accent6 4 3 6" xfId="1861" xr:uid="{1B6B380C-1372-4DE9-803D-391E7052DC8A}"/>
    <cellStyle name="40% - Accent6 4 4" xfId="1862" xr:uid="{21BB7A43-53D6-4ABB-966F-77252F9ECACB}"/>
    <cellStyle name="40% - Accent6 4 4 2" xfId="1863" xr:uid="{D7943D95-28DC-4F50-AFE6-7862F4DD3B64}"/>
    <cellStyle name="40% - Accent6 4 4 2 2" xfId="1864" xr:uid="{33BC7AB5-EF8D-4D2C-8149-C916D6DCBFA2}"/>
    <cellStyle name="40% - Accent6 4 4 2 3" xfId="1865" xr:uid="{C39B4E7D-041A-4671-A776-4AF7F6F1743A}"/>
    <cellStyle name="40% - Accent6 4 4 2 4" xfId="1866" xr:uid="{4DDE5864-DE8D-4062-9E14-0DA23302799B}"/>
    <cellStyle name="40% - Accent6 4 4 3" xfId="1867" xr:uid="{70306B1C-2671-4ACF-846B-6524D079D407}"/>
    <cellStyle name="40% - Accent6 4 4 4" xfId="1868" xr:uid="{8F2E446A-9659-487C-8827-459DCEDE34EE}"/>
    <cellStyle name="40% - Accent6 4 4 5" xfId="1869" xr:uid="{8D4CEC62-CBB7-4150-BB67-BEE97CFF6175}"/>
    <cellStyle name="40% - Accent6 4 5" xfId="1870" xr:uid="{7B178723-6406-4BEB-821E-44B135F2D883}"/>
    <cellStyle name="40% - Accent6 4 5 2" xfId="1871" xr:uid="{913B48C1-E93E-40BE-B7F0-EA20EE46BA24}"/>
    <cellStyle name="40% - Accent6 4 5 3" xfId="1872" xr:uid="{17C545C5-0900-41A8-B61F-7727D8FBD1FC}"/>
    <cellStyle name="40% - Accent6 4 5 4" xfId="1873" xr:uid="{DDB869D0-3126-4984-940A-5AD536982E47}"/>
    <cellStyle name="40% - Accent6 4 6" xfId="1874" xr:uid="{73AD1A18-0C92-402D-BA9B-A59DC24AFC97}"/>
    <cellStyle name="40% - Accent6 4 6 2" xfId="1875" xr:uid="{59744E7F-804F-4A3A-9F03-A37CD5947F70}"/>
    <cellStyle name="40% - Accent6 4 6 3" xfId="1876" xr:uid="{AE170B39-FF68-413B-B4E9-5422E143D367}"/>
    <cellStyle name="40% - Accent6 4 6 4" xfId="1877" xr:uid="{93922620-EFF1-4D38-A518-94DA601B4A49}"/>
    <cellStyle name="40% - Accent6 4 7" xfId="1878" xr:uid="{992EA421-2FF6-4C8A-8404-A5A07E7659FA}"/>
    <cellStyle name="40% - Accent6 4 7 2" xfId="1879" xr:uid="{6E771D8F-7FB9-4827-B2AB-394C28A6819C}"/>
    <cellStyle name="40% - Accent6 4 8" xfId="1880" xr:uid="{6B2B33DB-C1D6-4298-9EA0-6EB1197F16B0}"/>
    <cellStyle name="40% - Accent6 4 9" xfId="1881" xr:uid="{3BC63D80-F20C-4A40-81C7-A431FBF4A851}"/>
    <cellStyle name="40% - Accent6 5" xfId="1882" xr:uid="{BD7B304C-70A1-49A5-B3B1-FE6A41C32E2D}"/>
    <cellStyle name="40% - Accent6 5 2" xfId="1883" xr:uid="{430F7B63-E578-4997-B6AC-8D20296CED2B}"/>
    <cellStyle name="40% - Accent6 5 3" xfId="1884" xr:uid="{677AA028-CCCF-40B1-9D1A-A049CF86AB5E}"/>
    <cellStyle name="40% - Accent6 5 4" xfId="1885" xr:uid="{792BA691-B699-4176-98FE-70763DFDB633}"/>
    <cellStyle name="40% - Accent6 5 5" xfId="1886" xr:uid="{D8EEF2E5-C4DE-454A-96B7-C447006B979E}"/>
    <cellStyle name="40% - Accent6 5 5 2" xfId="1887" xr:uid="{B03C3C32-7530-4954-A9E3-6A00C0181ED0}"/>
    <cellStyle name="40% - Accent6 5 6" xfId="1888" xr:uid="{B953AD0B-C148-49EA-B616-5E8E8138F7D5}"/>
    <cellStyle name="40% - Accent6 5 7" xfId="1889" xr:uid="{E248FA9B-8B71-4565-A8F0-2CA9475B5547}"/>
    <cellStyle name="40% - Accent6 5 8" xfId="1890" xr:uid="{CE684EC1-4DFF-4903-92A9-F9BC70A18D66}"/>
    <cellStyle name="40% - Énfasis1" xfId="1891" xr:uid="{2E3DF2B0-7852-4522-9AA3-C360E5D593C5}"/>
    <cellStyle name="40% - Énfasis1 2" xfId="1892" xr:uid="{A9E33624-3138-4F53-970C-DF71F069DB05}"/>
    <cellStyle name="40% - Énfasis1 2 2" xfId="1893" xr:uid="{3C364BC9-20E2-4DFC-AC54-AD594AC21175}"/>
    <cellStyle name="40% - Énfasis1 2 3" xfId="1894" xr:uid="{957127A3-9DF3-4F99-8547-B65D4A794F78}"/>
    <cellStyle name="40% - Énfasis1 2 4" xfId="1895" xr:uid="{B74B2281-92C3-41A9-8B92-B66803E33525}"/>
    <cellStyle name="40% - Énfasis1 2 5" xfId="1896" xr:uid="{826F91E4-B918-47C7-A398-1FCCF18B7DBE}"/>
    <cellStyle name="40% - Énfasis1 2 5 2" xfId="1897" xr:uid="{172FAF84-F91B-41A0-82E7-7488533A36B4}"/>
    <cellStyle name="40% - Énfasis1 2 6" xfId="1898" xr:uid="{985F2A25-6A9D-4681-BEBD-366DA2FBDD95}"/>
    <cellStyle name="40% - Énfasis1 2 7" xfId="1899" xr:uid="{B9DBB96A-EAA2-491D-97FD-CCC1B937D093}"/>
    <cellStyle name="40% - Énfasis1 2 8" xfId="1900" xr:uid="{65301091-5442-4DC5-B878-8BE8BAD7DFCD}"/>
    <cellStyle name="40% - Énfasis1 3" xfId="1901" xr:uid="{DD777C57-77E1-4CD5-A6B6-B6979A9156BE}"/>
    <cellStyle name="40% - Énfasis1 4" xfId="1902" xr:uid="{C176782D-1EC9-405C-BE9B-6F407FEF1066}"/>
    <cellStyle name="40% - Énfasis1 5" xfId="1903" xr:uid="{6625CF2E-264F-4D6C-8FD5-97E7721390F0}"/>
    <cellStyle name="40% - Énfasis1 6" xfId="1904" xr:uid="{E09D8521-C38E-4A86-B96F-207EF7367F20}"/>
    <cellStyle name="40% - Énfasis1 6 2" xfId="1905" xr:uid="{EF94E396-81CF-4238-8752-E2507A26F01D}"/>
    <cellStyle name="40% - Énfasis1 7" xfId="1906" xr:uid="{177EAE94-436E-428B-B2F1-92A9B0793351}"/>
    <cellStyle name="40% - Énfasis1 8" xfId="1907" xr:uid="{12D844DC-D690-492E-A5E1-8A761CE6138A}"/>
    <cellStyle name="40% - Énfasis1 9" xfId="1908" xr:uid="{46AC4818-92F9-4DFB-A8E8-87FE3EEFBAE8}"/>
    <cellStyle name="40% - Énfasis2" xfId="1909" xr:uid="{AB2B63F1-3E2B-4D7D-AD15-02EBC31118B4}"/>
    <cellStyle name="40% - Énfasis2 2" xfId="1910" xr:uid="{34477BC3-25D7-44FB-9DC8-6BABE4C455C0}"/>
    <cellStyle name="40% - Énfasis2 2 2" xfId="1911" xr:uid="{263064E8-F68F-4648-9C34-64D6922CF4E9}"/>
    <cellStyle name="40% - Énfasis2 2 3" xfId="1912" xr:uid="{104F4FAE-7240-4A21-9FB4-1A0F9C1AA541}"/>
    <cellStyle name="40% - Énfasis2 2 4" xfId="1913" xr:uid="{6CFE65ED-2469-453B-8345-8537646E2B3E}"/>
    <cellStyle name="40% - Énfasis2 2 5" xfId="1914" xr:uid="{892C61F8-D9EA-4207-80BE-C62670669879}"/>
    <cellStyle name="40% - Énfasis2 2 5 2" xfId="1915" xr:uid="{80444870-4B33-43D4-BB5E-9D1EE50B8F4F}"/>
    <cellStyle name="40% - Énfasis2 2 6" xfId="1916" xr:uid="{5ED79114-8DFD-410E-866A-FD28F6D327D6}"/>
    <cellStyle name="40% - Énfasis2 2 7" xfId="1917" xr:uid="{2F359D80-D8A8-4F32-B335-428142DCD3A0}"/>
    <cellStyle name="40% - Énfasis2 2 8" xfId="1918" xr:uid="{E5EEE39F-E567-473F-9893-5547C036378D}"/>
    <cellStyle name="40% - Énfasis2 3" xfId="1919" xr:uid="{03038A2E-1750-4D8F-A1F6-D815A6BDE660}"/>
    <cellStyle name="40% - Énfasis2 4" xfId="1920" xr:uid="{D59E1899-4F8F-4D8B-A687-C0D8381A0E82}"/>
    <cellStyle name="40% - Énfasis2 5" xfId="1921" xr:uid="{1B560736-6B14-4691-AC5A-8D1CE8B15C3E}"/>
    <cellStyle name="40% - Énfasis2 6" xfId="1922" xr:uid="{643198B5-09D1-4FF4-944A-32784834FB85}"/>
    <cellStyle name="40% - Énfasis2 6 2" xfId="1923" xr:uid="{BDB49339-034E-42B8-9587-4FF43F5DC717}"/>
    <cellStyle name="40% - Énfasis2 7" xfId="1924" xr:uid="{857D2E18-F4D4-4F7B-93B4-B693C80B5EA1}"/>
    <cellStyle name="40% - Énfasis2 8" xfId="1925" xr:uid="{8DB88099-7BEF-4215-8C51-8D3A13864B02}"/>
    <cellStyle name="40% - Énfasis2 9" xfId="1926" xr:uid="{820EDC29-A0A6-42D0-83FC-687C752ACB66}"/>
    <cellStyle name="40% - Énfasis3" xfId="1927" xr:uid="{6B0FBF60-CE8F-4464-B039-6D08E89FD301}"/>
    <cellStyle name="40% - Énfasis3 2" xfId="1928" xr:uid="{A6875A98-6C74-4FBE-9516-CCE45D782D4E}"/>
    <cellStyle name="40% - Énfasis3 2 2" xfId="1929" xr:uid="{B69CE45C-E329-4D16-9300-83052618C87E}"/>
    <cellStyle name="40% - Énfasis3 2 3" xfId="1930" xr:uid="{F290A048-254C-4743-B4EA-C70AD1ECD1E3}"/>
    <cellStyle name="40% - Énfasis3 2 4" xfId="1931" xr:uid="{8ABCBAA2-6667-42B3-BD01-4010B1E711F2}"/>
    <cellStyle name="40% - Énfasis3 2 5" xfId="1932" xr:uid="{94D0A89C-D5BC-42DB-8BAC-7DC7C97AD263}"/>
    <cellStyle name="40% - Énfasis3 2 5 2" xfId="1933" xr:uid="{509D2648-1679-4562-9E45-A12779F9FDCF}"/>
    <cellStyle name="40% - Énfasis3 2 6" xfId="1934" xr:uid="{C2E8736C-9D60-40F9-91FE-5EC274C22DBA}"/>
    <cellStyle name="40% - Énfasis3 2 7" xfId="1935" xr:uid="{3EAAF746-BC30-4E33-B41B-C1FA84037481}"/>
    <cellStyle name="40% - Énfasis3 2 8" xfId="1936" xr:uid="{FD7D33C4-057D-4A75-9E18-212E675C2AAB}"/>
    <cellStyle name="40% - Énfasis3 3" xfId="1937" xr:uid="{60A36A73-3456-4EB5-A42B-7B7E894A74DC}"/>
    <cellStyle name="40% - Énfasis3 4" xfId="1938" xr:uid="{5DAF131B-CF4E-48E1-A15F-F68ADE27540A}"/>
    <cellStyle name="40% - Énfasis3 5" xfId="1939" xr:uid="{09440787-F160-4373-BF02-44BB3BA64210}"/>
    <cellStyle name="40% - Énfasis3 6" xfId="1940" xr:uid="{EAF242A6-9C08-4506-90D1-1ACAF2000367}"/>
    <cellStyle name="40% - Énfasis3 6 2" xfId="1941" xr:uid="{6EF47611-8A58-456E-A18F-E7D676CDF37D}"/>
    <cellStyle name="40% - Énfasis3 7" xfId="1942" xr:uid="{B918ECBA-34BD-4FFD-8262-E428F9DFCF8B}"/>
    <cellStyle name="40% - Énfasis3 8" xfId="1943" xr:uid="{48853004-D546-4D91-B22D-07FE920DEB82}"/>
    <cellStyle name="40% - Énfasis3 9" xfId="1944" xr:uid="{04862D60-D8FF-42FD-A08C-760C348A6ACE}"/>
    <cellStyle name="40% - Énfasis4" xfId="1945" xr:uid="{6BB9016F-0D66-426F-8FF2-4611EB5D7B26}"/>
    <cellStyle name="40% - Énfasis4 2" xfId="1946" xr:uid="{40BCC61B-8D84-4ECD-B759-FCC7BF5651B8}"/>
    <cellStyle name="40% - Énfasis4 2 2" xfId="1947" xr:uid="{1E90D050-7495-40CE-9C25-D5CFA7AE0F17}"/>
    <cellStyle name="40% - Énfasis4 2 3" xfId="1948" xr:uid="{9B6AADC2-1602-4B46-9767-558BEB480D63}"/>
    <cellStyle name="40% - Énfasis4 2 4" xfId="1949" xr:uid="{94D15475-7594-4BB5-AD01-5E76815B5C48}"/>
    <cellStyle name="40% - Énfasis4 2 5" xfId="1950" xr:uid="{EC837466-A79C-40B5-8511-2D36662F3C1D}"/>
    <cellStyle name="40% - Énfasis4 2 5 2" xfId="1951" xr:uid="{DF7F360E-A4AF-4EA0-A475-1EE03E68D376}"/>
    <cellStyle name="40% - Énfasis4 2 6" xfId="1952" xr:uid="{18F9EF1D-3D61-41A8-BC98-AAFACA86B2AF}"/>
    <cellStyle name="40% - Énfasis4 2 7" xfId="1953" xr:uid="{FD720555-B1E3-4853-90D9-3830804E3263}"/>
    <cellStyle name="40% - Énfasis4 2 8" xfId="1954" xr:uid="{BC1B56EC-F4EF-4A8B-A58E-1DFAB066DD81}"/>
    <cellStyle name="40% - Énfasis4 3" xfId="1955" xr:uid="{4F442A2C-1FD1-41B4-9F67-66F5A5319F81}"/>
    <cellStyle name="40% - Énfasis4 4" xfId="1956" xr:uid="{4B45A64F-F9DD-4BF6-85BE-F4117CCEEEF5}"/>
    <cellStyle name="40% - Énfasis4 5" xfId="1957" xr:uid="{D92BF694-0C69-497C-BDE6-13CA10C961FC}"/>
    <cellStyle name="40% - Énfasis4 6" xfId="1958" xr:uid="{43127A74-EE39-4477-9EF4-26C68005D527}"/>
    <cellStyle name="40% - Énfasis4 6 2" xfId="1959" xr:uid="{14FBE7DB-1B5B-473F-B385-C2C016FD86AA}"/>
    <cellStyle name="40% - Énfasis4 7" xfId="1960" xr:uid="{95CAC471-C0E0-4911-9E45-B74BE4510AA0}"/>
    <cellStyle name="40% - Énfasis4 8" xfId="1961" xr:uid="{C56736E3-DBC4-4E6E-A1B3-445B1C500A1A}"/>
    <cellStyle name="40% - Énfasis4 9" xfId="1962" xr:uid="{FF023A7D-E4B1-42F6-B882-6E8B9636E088}"/>
    <cellStyle name="40% - Énfasis5" xfId="1963" xr:uid="{46C14173-D04E-43AB-8CDB-2DB1C01EDD49}"/>
    <cellStyle name="40% - Énfasis5 2" xfId="1964" xr:uid="{824C3603-7DE3-46E3-9FFE-C0380C1335C1}"/>
    <cellStyle name="40% - Énfasis5 2 2" xfId="1965" xr:uid="{33927552-1EF4-4BD8-8FF0-827F5786CE71}"/>
    <cellStyle name="40% - Énfasis5 2 3" xfId="1966" xr:uid="{8FD14188-2EDF-41BE-9115-51F8D411C65F}"/>
    <cellStyle name="40% - Énfasis5 2 4" xfId="1967" xr:uid="{D7206DF2-1867-4434-973C-9024B90DF843}"/>
    <cellStyle name="40% - Énfasis5 2 5" xfId="1968" xr:uid="{4B5855E4-6A79-453A-A70D-FFAD5F1A8FCC}"/>
    <cellStyle name="40% - Énfasis5 2 5 2" xfId="1969" xr:uid="{5AE43F58-01B0-4976-A4A6-C6FF42683286}"/>
    <cellStyle name="40% - Énfasis5 2 6" xfId="1970" xr:uid="{F16DF6AE-F901-4FCC-AC57-6EA7D959E0B9}"/>
    <cellStyle name="40% - Énfasis5 2 7" xfId="1971" xr:uid="{A23977D2-3B64-44BF-B36A-02D30E8176CE}"/>
    <cellStyle name="40% - Énfasis5 2 8" xfId="1972" xr:uid="{0DA67BC3-FFF9-47E3-ADB0-69776DD1896E}"/>
    <cellStyle name="40% - Énfasis5 3" xfId="1973" xr:uid="{76D44E6B-8D6C-42F2-99E1-5ED8F163ED3B}"/>
    <cellStyle name="40% - Énfasis5 4" xfId="1974" xr:uid="{B22C9CEA-FDD6-4E04-A965-B4039FBE6A38}"/>
    <cellStyle name="40% - Énfasis5 5" xfId="1975" xr:uid="{F7862DF9-F3A5-43C7-85E4-E831E29F7E1A}"/>
    <cellStyle name="40% - Énfasis5 6" xfId="1976" xr:uid="{AF3192CD-D8FE-4CD9-A461-F8E3307A0F87}"/>
    <cellStyle name="40% - Énfasis5 6 2" xfId="1977" xr:uid="{C241BEC3-FC41-4CC4-84DB-052A580CBABE}"/>
    <cellStyle name="40% - Énfasis5 7" xfId="1978" xr:uid="{1C4CEE6C-6767-4C3F-9298-B33FA8A42E11}"/>
    <cellStyle name="40% - Énfasis5 8" xfId="1979" xr:uid="{45F55EDC-16C4-43A5-A544-127D3D1E3739}"/>
    <cellStyle name="40% - Énfasis5 9" xfId="1980" xr:uid="{E477A410-C9BF-4BA1-AB76-998781438DCC}"/>
    <cellStyle name="40% - Énfasis6" xfId="1981" xr:uid="{21EA0D88-5DAB-4ABF-A4AD-1699EF369874}"/>
    <cellStyle name="40% - Énfasis6 2" xfId="1982" xr:uid="{3623BA63-56AD-462C-A6E8-D7E46D1E3458}"/>
    <cellStyle name="40% - Énfasis6 2 2" xfId="1983" xr:uid="{22A36FB5-A3C5-46A0-87FE-978BF6D79D90}"/>
    <cellStyle name="40% - Énfasis6 2 3" xfId="1984" xr:uid="{43708E49-1DA3-487C-B977-2C23957B773E}"/>
    <cellStyle name="40% - Énfasis6 2 4" xfId="1985" xr:uid="{18022CFC-B3DF-4DBC-AD57-0FB309DADF31}"/>
    <cellStyle name="40% - Énfasis6 2 5" xfId="1986" xr:uid="{B1FED125-EBAF-471B-A158-CA0405F23582}"/>
    <cellStyle name="40% - Énfasis6 2 5 2" xfId="1987" xr:uid="{F93EE4D2-B078-47AD-91A6-0D41C5D04B86}"/>
    <cellStyle name="40% - Énfasis6 2 6" xfId="1988" xr:uid="{506420C3-B505-4282-8B23-E6A3CD9D37AF}"/>
    <cellStyle name="40% - Énfasis6 2 7" xfId="1989" xr:uid="{816794DC-A58E-4EC0-B472-B5EEB7BACEA4}"/>
    <cellStyle name="40% - Énfasis6 2 8" xfId="1990" xr:uid="{284294DB-0865-4444-BE76-C03FE1EFA083}"/>
    <cellStyle name="40% - Énfasis6 3" xfId="1991" xr:uid="{91B392F7-E7DE-41FE-9686-1D67FE51EF10}"/>
    <cellStyle name="40% - Énfasis6 4" xfId="1992" xr:uid="{F2E27FE3-D7D7-46A2-A283-75D4C3235064}"/>
    <cellStyle name="40% - Énfasis6 5" xfId="1993" xr:uid="{FC58FF61-F255-4372-9FC0-4E367088205E}"/>
    <cellStyle name="40% - Énfasis6 6" xfId="1994" xr:uid="{A070BA92-F307-40D7-AE0E-432A25B8979A}"/>
    <cellStyle name="40% - Énfasis6 6 2" xfId="1995" xr:uid="{EDC7363C-F509-4A2A-94C9-CEB5762BD568}"/>
    <cellStyle name="40% - Énfasis6 7" xfId="1996" xr:uid="{CF9DACD2-A3C3-4AE0-BF36-A4C445A4364E}"/>
    <cellStyle name="40% - Énfasis6 8" xfId="1997" xr:uid="{903AEF82-FD11-4697-A36C-7E83EA6A270E}"/>
    <cellStyle name="40% - Énfasis6 9" xfId="1998" xr:uid="{4712097D-EA20-4082-8ECF-6F66BB6647EC}"/>
    <cellStyle name="40% - uthevingsfarge 1" xfId="1999" xr:uid="{C6906E10-8F55-4C32-B8D7-8EBD56B2B27D}"/>
    <cellStyle name="40% - uthevingsfarge 1 2" xfId="2000" xr:uid="{6CA6DFC9-9C25-4B49-84F4-AFD02635EC11}"/>
    <cellStyle name="40% - uthevingsfarge 1 3" xfId="2001" xr:uid="{EFCC4995-7852-4481-8E17-45DCF485B4F7}"/>
    <cellStyle name="40% - uthevingsfarge 1 4" xfId="2002" xr:uid="{77E84DDD-0E79-41EC-B624-CA11492CF123}"/>
    <cellStyle name="40% - uthevingsfarge 1 5" xfId="2003" xr:uid="{F5EE6BE5-079E-492A-97ED-63628CF1AB55}"/>
    <cellStyle name="40% - uthevingsfarge 1 5 2" xfId="2004" xr:uid="{61A04E8B-A796-4B08-BD1C-AE46E292AED1}"/>
    <cellStyle name="40% - uthevingsfarge 1 6" xfId="2005" xr:uid="{3FE96A45-944A-4284-A7A9-61167128A93F}"/>
    <cellStyle name="40% - uthevingsfarge 1 7" xfId="2006" xr:uid="{77552C99-391E-453A-AD6B-9F11163982BF}"/>
    <cellStyle name="40% - uthevingsfarge 1 8" xfId="2007" xr:uid="{9C14D9D3-A28D-411D-92CC-9FF4BA5A02DA}"/>
    <cellStyle name="40% - uthevingsfarge 2" xfId="2008" xr:uid="{B1E07AD5-B14F-4512-A1F9-1D57DEAE8397}"/>
    <cellStyle name="40% - uthevingsfarge 2 2" xfId="2009" xr:uid="{52457699-FD94-4252-B092-02A3B5EF4272}"/>
    <cellStyle name="40% - uthevingsfarge 2 3" xfId="2010" xr:uid="{A3C37F85-1AAE-4614-B546-B00F52356DEB}"/>
    <cellStyle name="40% - uthevingsfarge 2 4" xfId="2011" xr:uid="{82E1C09F-C709-4257-918D-2D86B0DBE0F0}"/>
    <cellStyle name="40% - uthevingsfarge 2 5" xfId="2012" xr:uid="{02DBC2C2-4C0A-463B-A005-9DF684DB0616}"/>
    <cellStyle name="40% - uthevingsfarge 2 5 2" xfId="2013" xr:uid="{BBF264A7-4CFE-422A-AE7E-168CD27290D4}"/>
    <cellStyle name="40% - uthevingsfarge 2 6" xfId="2014" xr:uid="{3ED21180-282E-48B3-A62B-53A5C6558F75}"/>
    <cellStyle name="40% - uthevingsfarge 2 7" xfId="2015" xr:uid="{36189338-8672-45A7-975A-E97A153FB21F}"/>
    <cellStyle name="40% - uthevingsfarge 2 8" xfId="2016" xr:uid="{DDC42C28-CB5C-4CF1-94F1-5C1C59AA98AB}"/>
    <cellStyle name="40% - uthevingsfarge 3" xfId="2017" xr:uid="{D8BB1FE6-F2DA-4507-B233-BDC7E710F790}"/>
    <cellStyle name="40% - uthevingsfarge 3 2" xfId="2018" xr:uid="{1B1A1BB4-90AE-482C-8509-D3575CF926F1}"/>
    <cellStyle name="40% - uthevingsfarge 3 3" xfId="2019" xr:uid="{1495CE97-35F7-4969-94D9-27A090DC6F75}"/>
    <cellStyle name="40% - uthevingsfarge 3 4" xfId="2020" xr:uid="{54E1D696-AE62-4192-8E24-ECC76C064D0F}"/>
    <cellStyle name="40% - uthevingsfarge 3 5" xfId="2021" xr:uid="{F476047A-C668-4220-80E2-CB38787DFB11}"/>
    <cellStyle name="40% - uthevingsfarge 3 5 2" xfId="2022" xr:uid="{FD33E9B8-9F15-4F5E-8A95-544E03C28C2E}"/>
    <cellStyle name="40% - uthevingsfarge 3 6" xfId="2023" xr:uid="{93D8E938-0268-44B6-B82B-3BE06679F681}"/>
    <cellStyle name="40% - uthevingsfarge 3 7" xfId="2024" xr:uid="{550F756F-9C58-4BE5-BDE6-FD0A4C692FE9}"/>
    <cellStyle name="40% - uthevingsfarge 3 8" xfId="2025" xr:uid="{B01901EC-E13B-4245-93C2-1ADD68348056}"/>
    <cellStyle name="40% - uthevingsfarge 4" xfId="2026" xr:uid="{BF484A72-D223-4E18-91FD-7F0D4642E70A}"/>
    <cellStyle name="40% - uthevingsfarge 4 2" xfId="2027" xr:uid="{4DFC7E3A-C496-4F70-A79A-DCBD40F402C9}"/>
    <cellStyle name="40% - uthevingsfarge 4 3" xfId="2028" xr:uid="{6EF4D2FA-DBB8-4CD5-B844-B7C0E5EE2B9A}"/>
    <cellStyle name="40% - uthevingsfarge 4 4" xfId="2029" xr:uid="{4FF8E607-D76B-4707-A04F-6FAA77847943}"/>
    <cellStyle name="40% - uthevingsfarge 4 5" xfId="2030" xr:uid="{6B14A6C3-5B02-408F-A2A3-86B04CBB7C96}"/>
    <cellStyle name="40% - uthevingsfarge 4 5 2" xfId="2031" xr:uid="{0BB8C20A-732D-4CC3-9AE1-3CF4316F75BF}"/>
    <cellStyle name="40% - uthevingsfarge 4 6" xfId="2032" xr:uid="{6742524C-1847-43BF-B423-8CE8FE0806DF}"/>
    <cellStyle name="40% - uthevingsfarge 4 7" xfId="2033" xr:uid="{20741A0C-1289-4949-9493-DB248A2498D0}"/>
    <cellStyle name="40% - uthevingsfarge 4 8" xfId="2034" xr:uid="{0FB70135-5238-4F97-876B-24B2A94FABDA}"/>
    <cellStyle name="40% - uthevingsfarge 5" xfId="2035" xr:uid="{E12EC7A2-91AE-43BF-91BE-ACB64B7F21CD}"/>
    <cellStyle name="40% - uthevingsfarge 5 2" xfId="2036" xr:uid="{94307856-D58F-4B24-A45A-A837EB6CFA0C}"/>
    <cellStyle name="40% - uthevingsfarge 5 3" xfId="2037" xr:uid="{FF24F521-A84F-4D0A-B96E-7D2EA59D8EF5}"/>
    <cellStyle name="40% - uthevingsfarge 5 4" xfId="2038" xr:uid="{E3835EA3-D88C-4B3E-A427-6F856A981143}"/>
    <cellStyle name="40% - uthevingsfarge 5 5" xfId="2039" xr:uid="{6E90888B-DD56-4330-AA4E-CD74518372F2}"/>
    <cellStyle name="40% - uthevingsfarge 5 5 2" xfId="2040" xr:uid="{ACCB829F-963D-443D-A84E-1A16691BFA6A}"/>
    <cellStyle name="40% - uthevingsfarge 5 6" xfId="2041" xr:uid="{123050C9-763E-4BF3-856D-D49CF9664D48}"/>
    <cellStyle name="40% - uthevingsfarge 5 7" xfId="2042" xr:uid="{86D63292-284D-4E72-B20D-4D9A1AA3748A}"/>
    <cellStyle name="40% - uthevingsfarge 5 8" xfId="2043" xr:uid="{A90ED96B-6C18-49CE-8FAF-ED5DB98788B1}"/>
    <cellStyle name="40% - uthevingsfarge 6" xfId="2044" xr:uid="{4A3BD377-4314-411C-9391-5E76ADF6A20B}"/>
    <cellStyle name="40% - uthevingsfarge 6 2" xfId="2045" xr:uid="{FF8AE756-6A67-4641-8C65-6F8E76ECD295}"/>
    <cellStyle name="40% - uthevingsfarge 6 3" xfId="2046" xr:uid="{5F49C21F-B93B-4720-B2BD-3B0E382EFA59}"/>
    <cellStyle name="40% - uthevingsfarge 6 4" xfId="2047" xr:uid="{C6E7B0A6-9984-4978-9E00-19B4AEA2F397}"/>
    <cellStyle name="40% - uthevingsfarge 6 5" xfId="2048" xr:uid="{AC0544CF-4EFA-498F-81D3-CC57C63C3CAB}"/>
    <cellStyle name="40% - uthevingsfarge 6 5 2" xfId="2049" xr:uid="{787615EF-47D6-42AF-8CFD-31267C8DC336}"/>
    <cellStyle name="40% - uthevingsfarge 6 6" xfId="2050" xr:uid="{5823F607-9DC2-497E-BE65-4873E0BD3E6B}"/>
    <cellStyle name="40% - uthevingsfarge 6 7" xfId="2051" xr:uid="{1EDAC70E-36FD-4E0C-975E-402C51FF39AE}"/>
    <cellStyle name="40% - uthevingsfarge 6 8" xfId="2052" xr:uid="{07B61A73-EE74-405C-8CC1-4F7C55587542}"/>
    <cellStyle name="40% - Акцент1" xfId="2053" xr:uid="{184020D0-6872-4226-9CAE-8A485D5ECBF4}"/>
    <cellStyle name="40% - Акцент1 2" xfId="2054" xr:uid="{0743F18C-8D0E-46B2-9BE0-B5E1CC796BC4}"/>
    <cellStyle name="40% - Акцент1 3" xfId="2055" xr:uid="{DC8B6A9B-5BCC-4C38-A89A-7643ECE4EAD2}"/>
    <cellStyle name="40% - Акцент1 4" xfId="2056" xr:uid="{A4D65041-3FB6-4DE5-A73D-DADE7F3F8BAA}"/>
    <cellStyle name="40% - Акцент1 5" xfId="2057" xr:uid="{2F1E6202-ADCD-400B-B381-0EF3D8E3943F}"/>
    <cellStyle name="40% - Акцент1 5 2" xfId="2058" xr:uid="{1A551802-3CDE-4D25-9FA1-27E29C09E601}"/>
    <cellStyle name="40% - Акцент1 6" xfId="2059" xr:uid="{2B20E013-7B73-453D-9328-91B56EAB74DC}"/>
    <cellStyle name="40% - Акцент1 7" xfId="2060" xr:uid="{5A83DA50-1638-4014-951F-D22B3E5667A3}"/>
    <cellStyle name="40% - Акцент1 8" xfId="2061" xr:uid="{3BE66F68-3AF1-4D48-A3B9-73CCE3565EEB}"/>
    <cellStyle name="40% - Акцент2" xfId="2062" xr:uid="{A9469E70-4807-4612-8FFD-57DF95620D3A}"/>
    <cellStyle name="40% - Акцент2 2" xfId="2063" xr:uid="{8CCA42AB-B692-471A-87A4-D2EC636C37F2}"/>
    <cellStyle name="40% - Акцент2 3" xfId="2064" xr:uid="{0ABDD35B-9B24-4743-A20F-314F71196EDA}"/>
    <cellStyle name="40% - Акцент2 4" xfId="2065" xr:uid="{4F801D1B-BFFC-4772-85D0-DAF7E2ECB9CB}"/>
    <cellStyle name="40% - Акцент2 5" xfId="2066" xr:uid="{D9B869C9-096D-46B7-8634-0A2045650C68}"/>
    <cellStyle name="40% - Акцент2 5 2" xfId="2067" xr:uid="{8FC1FC75-8539-42E2-90E5-0AD18D8D12FE}"/>
    <cellStyle name="40% - Акцент2 6" xfId="2068" xr:uid="{7D1A1339-5432-4E26-8237-B8B16094BAF2}"/>
    <cellStyle name="40% - Акцент2 7" xfId="2069" xr:uid="{5CF1FFAE-B14E-4240-9C9C-724883B05D1E}"/>
    <cellStyle name="40% - Акцент2 8" xfId="2070" xr:uid="{C48F2825-E396-4092-A903-8A3CDD0FD639}"/>
    <cellStyle name="40% - Акцент3" xfId="2071" xr:uid="{A43B27BA-FE17-4E02-8D5D-43E5BBC3C492}"/>
    <cellStyle name="40% - Акцент3 2" xfId="2072" xr:uid="{6A62BD0C-BF17-4742-873E-A210770D7C92}"/>
    <cellStyle name="40% - Акцент3 3" xfId="2073" xr:uid="{59F2C5FF-55AC-4C17-8973-B602BC9D4ED9}"/>
    <cellStyle name="40% - Акцент3 4" xfId="2074" xr:uid="{213CF6EE-BA7B-42B2-8D5D-FFEF152BD7AC}"/>
    <cellStyle name="40% - Акцент3 5" xfId="2075" xr:uid="{6813E3A3-A730-42E6-8DC7-FF45EEAF16EF}"/>
    <cellStyle name="40% - Акцент3 5 2" xfId="2076" xr:uid="{D9893FD8-CF30-4ED6-A830-6470870DE0C5}"/>
    <cellStyle name="40% - Акцент3 6" xfId="2077" xr:uid="{8C02801D-50C7-4931-9FD0-153FE562C3C0}"/>
    <cellStyle name="40% - Акцент3 7" xfId="2078" xr:uid="{D8FDC8A8-1361-4778-A8D8-0179940CCDCA}"/>
    <cellStyle name="40% - Акцент3 8" xfId="2079" xr:uid="{6F21C805-0C97-4B1C-BCB8-A4DCC262B07D}"/>
    <cellStyle name="40% - Акцент4" xfId="2080" xr:uid="{A5747916-5CC7-4D30-AB94-F676F9C4FBB7}"/>
    <cellStyle name="40% - Акцент4 2" xfId="2081" xr:uid="{A0E5D1A8-DB59-4DF9-937C-858145D5FD37}"/>
    <cellStyle name="40% - Акцент4 3" xfId="2082" xr:uid="{4ACDC066-5AFF-4032-A0AC-AB324A0578C8}"/>
    <cellStyle name="40% - Акцент4 4" xfId="2083" xr:uid="{47E630EE-FF84-430E-AD54-4A036315C059}"/>
    <cellStyle name="40% - Акцент4 5" xfId="2084" xr:uid="{57E5823C-49DE-4A89-9228-AF54ECC23467}"/>
    <cellStyle name="40% - Акцент4 5 2" xfId="2085" xr:uid="{429C044A-0ACC-42E7-809B-C0B738C5E1D9}"/>
    <cellStyle name="40% - Акцент4 6" xfId="2086" xr:uid="{111BABE6-4ACD-4C52-BB8C-AEF8F190B8AC}"/>
    <cellStyle name="40% - Акцент4 7" xfId="2087" xr:uid="{0A449727-36DA-4D5D-AF75-406E8FD47777}"/>
    <cellStyle name="40% - Акцент4 8" xfId="2088" xr:uid="{DDC15FC3-ED17-43AA-9C74-86218E1B2768}"/>
    <cellStyle name="40% - Акцент5" xfId="2089" xr:uid="{57F02DA0-A2BD-4206-984C-6938CFD77660}"/>
    <cellStyle name="40% - Акцент5 2" xfId="2090" xr:uid="{3E8E055D-C38D-49BC-A902-890715CB776F}"/>
    <cellStyle name="40% - Акцент5 3" xfId="2091" xr:uid="{86387CC9-686B-4845-81A0-18A0D79ECC1D}"/>
    <cellStyle name="40% - Акцент5 4" xfId="2092" xr:uid="{457D853D-8E4F-4118-9001-511A999B8F5B}"/>
    <cellStyle name="40% - Акцент5 5" xfId="2093" xr:uid="{5F5D04E4-F7FB-4D7F-8F67-D07E0A541ECF}"/>
    <cellStyle name="40% - Акцент5 5 2" xfId="2094" xr:uid="{A0BB4C6F-9CB2-4190-BBC6-CE29AB9158B7}"/>
    <cellStyle name="40% - Акцент5 6" xfId="2095" xr:uid="{DADB6D8B-CEB6-41E7-8929-EA3B2A252608}"/>
    <cellStyle name="40% - Акцент5 7" xfId="2096" xr:uid="{158317C5-0B99-44A1-A6DF-E437D9A8B306}"/>
    <cellStyle name="40% - Акцент5 8" xfId="2097" xr:uid="{E0605F43-3094-4FFD-816B-D6B7BECC95D5}"/>
    <cellStyle name="40% - Акцент6" xfId="2098" xr:uid="{80A61DCD-3DBF-4C58-9E98-70449EB1299B}"/>
    <cellStyle name="40% - Акцент6 2" xfId="2099" xr:uid="{047E51A4-CFF0-429A-8218-CCC020C6B096}"/>
    <cellStyle name="40% - Акцент6 3" xfId="2100" xr:uid="{4DC4BF55-126D-4AE0-9CD1-5C1B8B9992A6}"/>
    <cellStyle name="40% - Акцент6 4" xfId="2101" xr:uid="{8F805C4D-2A8D-41E1-9190-7B65ED6BA81C}"/>
    <cellStyle name="40% - Акцент6 5" xfId="2102" xr:uid="{E146480A-26A4-4823-8E43-C5B2706046BA}"/>
    <cellStyle name="40% - Акцент6 5 2" xfId="2103" xr:uid="{267A31A2-1619-47F6-BA45-536DBADAD1E4}"/>
    <cellStyle name="40% - Акцент6 6" xfId="2104" xr:uid="{974D261C-4426-4B0F-BF7E-660114203813}"/>
    <cellStyle name="40% - Акцент6 7" xfId="2105" xr:uid="{1AB17969-A9F9-468F-868A-13C6C0FFF609}"/>
    <cellStyle name="40% - Акцент6 8" xfId="2106" xr:uid="{80D19CE3-CD91-4BB8-9327-28EAF5FDAB32}"/>
    <cellStyle name="60 % - Aksentti1" xfId="77" xr:uid="{00000000-0005-0000-0000-00001F000000}"/>
    <cellStyle name="60 % - Aksentti2" xfId="78" xr:uid="{00000000-0005-0000-0000-000020000000}"/>
    <cellStyle name="60 % - Aksentti3" xfId="79" xr:uid="{00000000-0005-0000-0000-000021000000}"/>
    <cellStyle name="60 % - Aksentti4" xfId="80" xr:uid="{00000000-0005-0000-0000-000022000000}"/>
    <cellStyle name="60 % - Aksentti5" xfId="81" xr:uid="{00000000-0005-0000-0000-000023000000}"/>
    <cellStyle name="60 % - Aksentti6" xfId="82" xr:uid="{00000000-0005-0000-0000-000024000000}"/>
    <cellStyle name="60 % - Markeringsfarve1" xfId="2107" xr:uid="{08F3168E-4BD0-47CA-8027-D95FB36A86E4}"/>
    <cellStyle name="60 % - Markeringsfarve1 2" xfId="2108" xr:uid="{E64E482C-068D-4829-8B46-660B3083294B}"/>
    <cellStyle name="60 % - Markeringsfarve1 3" xfId="2109" xr:uid="{0F47C35A-29CF-4CB9-8511-7AD922878456}"/>
    <cellStyle name="60 % - Markeringsfarve1 4" xfId="2110" xr:uid="{A8E2E22B-3B27-4175-B204-315D12678473}"/>
    <cellStyle name="60 % - Markeringsfarve1 5" xfId="2111" xr:uid="{8CED0EB8-EE5E-4A10-9E53-A007E0DE5D18}"/>
    <cellStyle name="60 % - Markeringsfarve1 5 2" xfId="2112" xr:uid="{654AC44E-FBA4-471C-BB8D-8C267D3EC5CD}"/>
    <cellStyle name="60 % - Markeringsfarve1 6" xfId="2113" xr:uid="{FC9524B2-7A5D-4CB2-B929-1F1A4B5B5509}"/>
    <cellStyle name="60 % - Markeringsfarve1 7" xfId="2114" xr:uid="{0C325975-8DAF-4134-B7F3-7CFBE15E50EA}"/>
    <cellStyle name="60 % - Markeringsfarve1 8" xfId="2115" xr:uid="{7C845517-DB66-4C65-8F2F-3FD24AE6D62B}"/>
    <cellStyle name="60 % - Markeringsfarve2" xfId="2116" xr:uid="{4FEE3086-0941-4303-9425-316FDEEC4161}"/>
    <cellStyle name="60 % - Markeringsfarve2 2" xfId="2117" xr:uid="{2669F254-FD22-47AE-8AA3-E6124D29F665}"/>
    <cellStyle name="60 % - Markeringsfarve2 3" xfId="2118" xr:uid="{D11A70E2-86DB-48D5-B6AD-2DACDBCF22F9}"/>
    <cellStyle name="60 % - Markeringsfarve2 4" xfId="2119" xr:uid="{895A2489-385B-4195-A3C5-46F2C38E683F}"/>
    <cellStyle name="60 % - Markeringsfarve2 5" xfId="2120" xr:uid="{3A39E149-5F69-4340-8CBE-3143701D2709}"/>
    <cellStyle name="60 % - Markeringsfarve2 5 2" xfId="2121" xr:uid="{73FFD0B7-E4AD-437D-9C95-52EAE592A93B}"/>
    <cellStyle name="60 % - Markeringsfarve2 6" xfId="2122" xr:uid="{1546A8B5-B273-445E-BF43-CC6DBCFA2344}"/>
    <cellStyle name="60 % - Markeringsfarve2 7" xfId="2123" xr:uid="{68311AEE-D6CE-4732-B6B4-BF4413E0D0C0}"/>
    <cellStyle name="60 % - Markeringsfarve2 8" xfId="2124" xr:uid="{74E86792-1C81-41C0-B820-607627AAE430}"/>
    <cellStyle name="60 % - Markeringsfarve3" xfId="2125" xr:uid="{F23624FB-52C8-4F59-8A6D-A745CDA3EA5E}"/>
    <cellStyle name="60 % - Markeringsfarve3 2" xfId="2126" xr:uid="{A5182F70-CC70-4C68-9AA0-9D3AE8010D90}"/>
    <cellStyle name="60 % - Markeringsfarve3 3" xfId="2127" xr:uid="{4680AAD7-2E34-42E2-B81B-49519F3F9F9A}"/>
    <cellStyle name="60 % - Markeringsfarve3 4" xfId="2128" xr:uid="{A79F9936-6B35-4BC4-84BC-38C5EC339638}"/>
    <cellStyle name="60 % - Markeringsfarve3 5" xfId="2129" xr:uid="{F7D2EFFA-0179-42B2-9EEB-95C81C3E41C2}"/>
    <cellStyle name="60 % - Markeringsfarve3 5 2" xfId="2130" xr:uid="{1E88FE9C-F39C-4685-903E-4FDB320CAE9E}"/>
    <cellStyle name="60 % - Markeringsfarve3 6" xfId="2131" xr:uid="{AB7F221E-FF34-4E70-8BCA-05FD015CFCB6}"/>
    <cellStyle name="60 % - Markeringsfarve3 7" xfId="2132" xr:uid="{5524AB54-1C5F-467C-81C3-28011D48C8D7}"/>
    <cellStyle name="60 % - Markeringsfarve3 8" xfId="2133" xr:uid="{C39D917C-22D9-47BA-B588-85B02036100E}"/>
    <cellStyle name="60 % - Markeringsfarve4" xfId="2134" xr:uid="{CD5CFE1C-33FD-48C6-87E3-7304584EBA64}"/>
    <cellStyle name="60 % - Markeringsfarve4 2" xfId="2135" xr:uid="{862DFC47-AD1F-469E-B405-18975D610121}"/>
    <cellStyle name="60 % - Markeringsfarve4 3" xfId="2136" xr:uid="{A1EA8FC4-2300-4560-B7C2-90837F586638}"/>
    <cellStyle name="60 % - Markeringsfarve4 4" xfId="2137" xr:uid="{E5906609-4703-438B-992F-86A49BD9E890}"/>
    <cellStyle name="60 % - Markeringsfarve4 5" xfId="2138" xr:uid="{835370DA-2281-4851-8242-D39AB5AA5367}"/>
    <cellStyle name="60 % - Markeringsfarve4 5 2" xfId="2139" xr:uid="{95B036CF-776A-42A8-93E0-3C7C64BF8724}"/>
    <cellStyle name="60 % - Markeringsfarve4 6" xfId="2140" xr:uid="{2B986495-74E2-42DE-95FC-06B63EDBC81D}"/>
    <cellStyle name="60 % - Markeringsfarve4 7" xfId="2141" xr:uid="{C96C8D21-D80C-4754-8D81-3A510C77802C}"/>
    <cellStyle name="60 % - Markeringsfarve4 8" xfId="2142" xr:uid="{DAC7125D-1669-439A-9BE3-789D1214DB5F}"/>
    <cellStyle name="60 % - Markeringsfarve5" xfId="2143" xr:uid="{E6420DAF-3610-4A43-812A-E4198A8C2FD9}"/>
    <cellStyle name="60 % - Markeringsfarve5 2" xfId="2144" xr:uid="{1493F937-EC73-4BE1-AD6E-E24553F20D85}"/>
    <cellStyle name="60 % - Markeringsfarve5 3" xfId="2145" xr:uid="{0C5DB017-CBF4-4A1B-B187-E92E9B5281E2}"/>
    <cellStyle name="60 % - Markeringsfarve5 4" xfId="2146" xr:uid="{8A3FCD75-BD70-4CB1-BCB5-357F4C306D56}"/>
    <cellStyle name="60 % - Markeringsfarve5 5" xfId="2147" xr:uid="{CC53EEC0-735E-4AE5-ABA6-C6358237EC7F}"/>
    <cellStyle name="60 % - Markeringsfarve5 5 2" xfId="2148" xr:uid="{E8EF5C23-6C82-406C-95ED-58550350467C}"/>
    <cellStyle name="60 % - Markeringsfarve5 6" xfId="2149" xr:uid="{AB0FCD46-4878-4E86-B7D5-EAC070EFF7BC}"/>
    <cellStyle name="60 % - Markeringsfarve5 7" xfId="2150" xr:uid="{4ABC71CF-39E5-413B-AEC7-F3FCA4840BD2}"/>
    <cellStyle name="60 % - Markeringsfarve5 8" xfId="2151" xr:uid="{E334207F-8619-4956-A6BC-0C2AA92E69E1}"/>
    <cellStyle name="60 % - Markeringsfarve6" xfId="2152" xr:uid="{3A2BA8EF-C2B5-4955-A42C-666DBE688486}"/>
    <cellStyle name="60 % - Markeringsfarve6 2" xfId="2153" xr:uid="{ABEC8901-861A-40D0-B39E-B343DAB68BF0}"/>
    <cellStyle name="60 % - Markeringsfarve6 3" xfId="2154" xr:uid="{83F8B556-2516-41B8-BE24-23E8BA2412A2}"/>
    <cellStyle name="60 % - Markeringsfarve6 4" xfId="2155" xr:uid="{25D58D9F-9551-4627-891C-A07EBC357C59}"/>
    <cellStyle name="60 % - Markeringsfarve6 5" xfId="2156" xr:uid="{02582363-692A-4A01-9D84-25FA74DC0AAF}"/>
    <cellStyle name="60 % - Markeringsfarve6 5 2" xfId="2157" xr:uid="{752B001A-9DD8-470C-84AA-E6D18DF5AC61}"/>
    <cellStyle name="60 % - Markeringsfarve6 6" xfId="2158" xr:uid="{1025CFC3-6566-4FB8-9BFA-F01BC37AD3D3}"/>
    <cellStyle name="60 % - Markeringsfarve6 7" xfId="2159" xr:uid="{D913ACB9-3F2C-4DA9-B73D-3E97137EDDB2}"/>
    <cellStyle name="60 % - Markeringsfarve6 8" xfId="2160" xr:uid="{CB719D06-9ED9-424F-AFFD-103E94A99947}"/>
    <cellStyle name="60% - 1. jelölőszín" xfId="2161" xr:uid="{98BA3300-C385-4D0B-8981-C2DC317057F4}"/>
    <cellStyle name="60% - 1. jelölőszín 2" xfId="2162" xr:uid="{22A07E86-4754-4ACB-BE15-D3D07A093416}"/>
    <cellStyle name="60% - 1. jelölőszín 3" xfId="2163" xr:uid="{236ADB7A-6287-45A9-BCCD-F1D4174326F1}"/>
    <cellStyle name="60% - 1. jelölőszín 4" xfId="2164" xr:uid="{7B27C033-0112-44A6-99B0-B22B9C53D17B}"/>
    <cellStyle name="60% - 1. jelölőszín 5" xfId="2165" xr:uid="{846F0F2A-36D1-4FAA-B252-6CCFDC855B5B}"/>
    <cellStyle name="60% - 1. jelölőszín 5 2" xfId="2166" xr:uid="{E45824B8-A9CD-4D41-91B5-5FD74A52B776}"/>
    <cellStyle name="60% - 1. jelölőszín 6" xfId="2167" xr:uid="{6EB4263D-501F-4FF1-BEE5-469BDAA4A6B6}"/>
    <cellStyle name="60% - 1. jelölőszín 7" xfId="2168" xr:uid="{ABAA356B-843D-4CB4-B11E-3D4E6E985AEB}"/>
    <cellStyle name="60% - 1. jelölőszín 8" xfId="2169" xr:uid="{588A6509-35A7-47F1-B33A-89FA659B25ED}"/>
    <cellStyle name="60% - 2. jelölőszín" xfId="2170" xr:uid="{7B8D74CF-AC78-4EC8-A7DA-38CAF81D4351}"/>
    <cellStyle name="60% - 2. jelölőszín 2" xfId="2171" xr:uid="{53FC59C5-1C01-498E-A5BF-4485F5C56BAF}"/>
    <cellStyle name="60% - 2. jelölőszín 3" xfId="2172" xr:uid="{C3E20E05-E181-4E1D-B31C-B20531A63A13}"/>
    <cellStyle name="60% - 2. jelölőszín 4" xfId="2173" xr:uid="{BE83C4B3-376E-4DA5-A23A-F4FE0B0FEA52}"/>
    <cellStyle name="60% - 2. jelölőszín 5" xfId="2174" xr:uid="{65E3E008-B4B9-40D8-9AA6-65EACA7756F8}"/>
    <cellStyle name="60% - 2. jelölőszín 5 2" xfId="2175" xr:uid="{3D8CDEF2-7389-4C6C-9965-39BC7EB92D1A}"/>
    <cellStyle name="60% - 2. jelölőszín 6" xfId="2176" xr:uid="{149A4B19-C5BE-494F-8323-95758FA7B557}"/>
    <cellStyle name="60% - 2. jelölőszín 7" xfId="2177" xr:uid="{7EE9F785-56A7-4934-9834-0E41BCE71E81}"/>
    <cellStyle name="60% - 2. jelölőszín 8" xfId="2178" xr:uid="{61396492-18CC-45C5-A213-6BC7CDD8BD8E}"/>
    <cellStyle name="60% - 3. jelölőszín" xfId="2179" xr:uid="{466A7CE1-D2AC-4A25-B9D3-5693C3FC10B1}"/>
    <cellStyle name="60% - 3. jelölőszín 2" xfId="2180" xr:uid="{4C9FB606-DC46-4637-B122-0F63DEA1051B}"/>
    <cellStyle name="60% - 3. jelölőszín 3" xfId="2181" xr:uid="{5AB8687C-2554-482E-A3F2-C4E3C90DA507}"/>
    <cellStyle name="60% - 3. jelölőszín 4" xfId="2182" xr:uid="{EC781788-24A3-4779-BCC6-F4EE15F84D43}"/>
    <cellStyle name="60% - 3. jelölőszín 5" xfId="2183" xr:uid="{5A7C23D8-2661-4C38-A10B-9A8E6BC2EF52}"/>
    <cellStyle name="60% - 3. jelölőszín 5 2" xfId="2184" xr:uid="{ECBE276D-BBAA-4961-9DC7-04CB179A9FFC}"/>
    <cellStyle name="60% - 3. jelölőszín 6" xfId="2185" xr:uid="{39C20232-6118-4089-BE4D-BE303343B87E}"/>
    <cellStyle name="60% - 3. jelölőszín 7" xfId="2186" xr:uid="{92D497E6-0526-4D05-AB62-0D5478BA99A4}"/>
    <cellStyle name="60% - 3. jelölőszín 8" xfId="2187" xr:uid="{9B77D1CE-4F91-4B3A-A8EF-C828F03B6E49}"/>
    <cellStyle name="60% - 4. jelölőszín" xfId="2188" xr:uid="{8E2C9C70-0E30-4734-A6F1-26522836E596}"/>
    <cellStyle name="60% - 4. jelölőszín 2" xfId="2189" xr:uid="{CD6987F1-A319-4BEE-ADDB-CD6958E7325A}"/>
    <cellStyle name="60% - 4. jelölőszín 3" xfId="2190" xr:uid="{95F41749-9435-4633-BCF1-FF816B5C69F2}"/>
    <cellStyle name="60% - 4. jelölőszín 4" xfId="2191" xr:uid="{163D751A-3C9B-459B-92A2-F1D351EBE6D3}"/>
    <cellStyle name="60% - 4. jelölőszín 5" xfId="2192" xr:uid="{0CCD08D8-55B4-49ED-B963-D5E3E8D510E9}"/>
    <cellStyle name="60% - 4. jelölőszín 5 2" xfId="2193" xr:uid="{A12F4393-5B94-4B25-9D8B-912597C192BF}"/>
    <cellStyle name="60% - 4. jelölőszín 6" xfId="2194" xr:uid="{4408A9FE-5603-4430-A778-6E2E5FBA6F6C}"/>
    <cellStyle name="60% - 4. jelölőszín 7" xfId="2195" xr:uid="{82F16217-1FC7-4E2E-A9ED-B77380932B58}"/>
    <cellStyle name="60% - 4. jelölőszín 8" xfId="2196" xr:uid="{5A5CBA35-FCA6-4EE9-ABF6-EEDF0150C6F6}"/>
    <cellStyle name="60% - 5. jelölőszín" xfId="2197" xr:uid="{60C76272-CF70-4AB3-B381-E55B61CC44C1}"/>
    <cellStyle name="60% - 5. jelölőszín 2" xfId="2198" xr:uid="{6539F17F-3FA9-4402-96E0-623979B02FA0}"/>
    <cellStyle name="60% - 5. jelölőszín 3" xfId="2199" xr:uid="{71F8F3B7-8DED-4E4F-AFE0-836BDE3D2F38}"/>
    <cellStyle name="60% - 5. jelölőszín 4" xfId="2200" xr:uid="{5F3F16FE-4C9F-4271-813E-18F1FB422145}"/>
    <cellStyle name="60% - 5. jelölőszín 5" xfId="2201" xr:uid="{81E368ED-44CF-4DFB-BCDA-881265E1F156}"/>
    <cellStyle name="60% - 5. jelölőszín 5 2" xfId="2202" xr:uid="{068BE2B0-C9CC-4F5C-A0F2-807C80248DFC}"/>
    <cellStyle name="60% - 5. jelölőszín 6" xfId="2203" xr:uid="{D55052E6-EDB7-422B-BAE4-62CEEE9E1917}"/>
    <cellStyle name="60% - 5. jelölőszín 7" xfId="2204" xr:uid="{4479F53E-ECFD-4917-B402-B7EC6C9CF4A5}"/>
    <cellStyle name="60% - 5. jelölőszín 8" xfId="2205" xr:uid="{A7B3544F-6361-4254-A4A0-A07C9C396AA2}"/>
    <cellStyle name="60% - 6. jelölőszín" xfId="2206" xr:uid="{18A0D96D-32FA-4546-9D61-ADF4985D93B8}"/>
    <cellStyle name="60% - 6. jelölőszín 2" xfId="2207" xr:uid="{0AD17626-DE5D-4395-8ED9-E1F0FBD8966D}"/>
    <cellStyle name="60% - 6. jelölőszín 3" xfId="2208" xr:uid="{F382D01A-79DF-4B64-A982-6433063573D7}"/>
    <cellStyle name="60% - 6. jelölőszín 4" xfId="2209" xr:uid="{1AA4F4A8-A3BA-4E8C-AF34-B39FAA1CEF82}"/>
    <cellStyle name="60% - 6. jelölőszín 5" xfId="2210" xr:uid="{CEFE881F-62D0-43C0-9C6D-033E0B9AFDFA}"/>
    <cellStyle name="60% - 6. jelölőszín 5 2" xfId="2211" xr:uid="{9ECBA40F-681F-4689-A957-26BE44401448}"/>
    <cellStyle name="60% - 6. jelölőszín 6" xfId="2212" xr:uid="{EE9E6012-41AD-4989-8C38-C6287D264DF5}"/>
    <cellStyle name="60% - 6. jelölőszín 7" xfId="2213" xr:uid="{FB10E38F-7EE6-49FA-9A06-962F83D0521E}"/>
    <cellStyle name="60% - 6. jelölőszín 8" xfId="2214" xr:uid="{5812CC21-8391-4A42-9A2C-76582B585319}"/>
    <cellStyle name="60% - Accent1 2" xfId="83" xr:uid="{00000000-0005-0000-0000-000025000000}"/>
    <cellStyle name="60% - Accent1 2 2" xfId="2216" xr:uid="{FCC505EC-62EE-450F-883E-ED7244B8F0EA}"/>
    <cellStyle name="60% - Accent1 2 3" xfId="2217" xr:uid="{FE4C1CB1-8278-4A98-9EA6-157356DF2381}"/>
    <cellStyle name="60% - Accent1 2 4" xfId="2218" xr:uid="{732862BD-EB65-4178-B8D2-968590A4F9F2}"/>
    <cellStyle name="60% - Accent1 2 5" xfId="2219" xr:uid="{AD9AEB7D-9939-4CD2-8743-2A1E7EBA2286}"/>
    <cellStyle name="60% - Accent1 2 5 2" xfId="2220" xr:uid="{0B9D2B3E-E9FA-4EED-8B93-DC54DC6FF6F6}"/>
    <cellStyle name="60% - Accent1 2 6" xfId="2221" xr:uid="{15B8369F-122C-473C-9C4B-87917822DA9A}"/>
    <cellStyle name="60% - Accent1 2 7" xfId="2222" xr:uid="{490403DE-5DC7-4130-8FAB-D27B1484227A}"/>
    <cellStyle name="60% - Accent1 2 8" xfId="2223" xr:uid="{4EC0E556-0DE5-4C27-AE92-EB9D2A730E14}"/>
    <cellStyle name="60% - Accent1 2_Nordea Group" xfId="2215" xr:uid="{4F339EBD-089E-490A-A175-CD2BD5783F04}"/>
    <cellStyle name="60% - Accent1 3" xfId="2224" xr:uid="{6028A500-DE33-4836-B012-B93646B93B58}"/>
    <cellStyle name="60% - Accent1 3 2" xfId="2225" xr:uid="{490087BD-78B0-434B-B336-2410708A6751}"/>
    <cellStyle name="60% - Accent1 3 3" xfId="2226" xr:uid="{2C987F8C-609F-42A1-9F21-347F08A24707}"/>
    <cellStyle name="60% - Accent1 3 4" xfId="2227" xr:uid="{AE5FC959-14D7-420D-A622-6DD0545939F3}"/>
    <cellStyle name="60% - Accent1 3 5" xfId="2228" xr:uid="{85E14D45-D1D8-4A70-A9CF-37210BE6D77E}"/>
    <cellStyle name="60% - Accent1 3 5 2" xfId="2229" xr:uid="{710DE514-7ADD-4892-A5FB-70569D38E6C5}"/>
    <cellStyle name="60% - Accent1 3 6" xfId="2230" xr:uid="{3892F9AA-E39A-40EE-8367-3574B48BF9CA}"/>
    <cellStyle name="60% - Accent1 3 7" xfId="2231" xr:uid="{735D9F68-34F1-4903-A02A-E01519BC8B3F}"/>
    <cellStyle name="60% - Accent1 3 8" xfId="2232" xr:uid="{B946C577-BCF6-44B9-A573-F24FC83BDA60}"/>
    <cellStyle name="60% - Accent1 4" xfId="2233" xr:uid="{012D17CD-980A-4C2C-823A-E537E4485735}"/>
    <cellStyle name="60% - Accent1 4 2" xfId="2234" xr:uid="{544513EB-4864-40EE-88B6-C890B5186322}"/>
    <cellStyle name="60% - Accent1 4 3" xfId="2235" xr:uid="{5AB91CBE-D548-4283-BCC9-945C8DEE6AB6}"/>
    <cellStyle name="60% - Accent1 4 4" xfId="2236" xr:uid="{4E2CD66A-FE40-429B-BB1D-A34AAF06D084}"/>
    <cellStyle name="60% - Accent1 4 5" xfId="2237" xr:uid="{5DF02112-D0E0-4AA4-A054-AA3B1163C14B}"/>
    <cellStyle name="60% - Accent1 4 5 2" xfId="2238" xr:uid="{06CF4EEB-3906-4BDF-9EC1-428E274C2D97}"/>
    <cellStyle name="60% - Accent1 4 6" xfId="2239" xr:uid="{8EF5E88F-CD8A-4688-8638-69100844D911}"/>
    <cellStyle name="60% - Accent1 4 7" xfId="2240" xr:uid="{E49AA42B-121D-43B4-8952-17B6F7DAE65E}"/>
    <cellStyle name="60% - Accent1 4 8" xfId="2241" xr:uid="{8D18BADE-E4D3-4B76-A126-D41C075A7555}"/>
    <cellStyle name="60% - Accent1 5" xfId="2242" xr:uid="{EE34EA2F-8CBA-4910-9F7A-3D0DEE7F1AB0}"/>
    <cellStyle name="60% - Accent1 5 2" xfId="2243" xr:uid="{487A5E94-B446-4C2D-874D-DCED4BC6E59D}"/>
    <cellStyle name="60% - Accent1 5 3" xfId="2244" xr:uid="{658D8938-1417-4113-B6E7-418EF7F385D5}"/>
    <cellStyle name="60% - Accent1 5 4" xfId="2245" xr:uid="{E3C80E44-2BA2-44C9-AB9E-24ED4BCF3432}"/>
    <cellStyle name="60% - Accent1 5 5" xfId="2246" xr:uid="{C53C929A-0C7A-4938-9A99-921E519CFF5B}"/>
    <cellStyle name="60% - Accent1 5 5 2" xfId="2247" xr:uid="{BB85147D-8451-4883-B066-630ACB6DE932}"/>
    <cellStyle name="60% - Accent1 5 6" xfId="2248" xr:uid="{AC55054B-F72C-436C-BFA4-C5AF5CD1AC0F}"/>
    <cellStyle name="60% - Accent1 5 7" xfId="2249" xr:uid="{6387306D-9D88-4033-998A-A0E5E89D9BF4}"/>
    <cellStyle name="60% - Accent1 5 8" xfId="2250" xr:uid="{AF0DD100-E703-4EC5-99A7-8901F3CB4D95}"/>
    <cellStyle name="60% - Accent2 2" xfId="84" xr:uid="{00000000-0005-0000-0000-000026000000}"/>
    <cellStyle name="60% - Accent2 2 2" xfId="2252" xr:uid="{E7E33F27-0344-40C4-B565-CD10FED432D2}"/>
    <cellStyle name="60% - Accent2 2 3" xfId="2253" xr:uid="{C50F78A4-3EF4-4DA4-B668-F029475C2F91}"/>
    <cellStyle name="60% - Accent2 2 4" xfId="2254" xr:uid="{0BE2F0B0-898B-445A-AE41-70DA83B7EE59}"/>
    <cellStyle name="60% - Accent2 2 5" xfId="2255" xr:uid="{406DC85F-C8DD-4AC8-874C-A2885EE83282}"/>
    <cellStyle name="60% - Accent2 2 5 2" xfId="2256" xr:uid="{8B477B06-F1EC-49E0-915D-72F48B6D3EEA}"/>
    <cellStyle name="60% - Accent2 2 6" xfId="2257" xr:uid="{A54D8A2D-DD7F-4408-81AE-DA8FDA647A20}"/>
    <cellStyle name="60% - Accent2 2 7" xfId="2258" xr:uid="{CA5BEFF2-D8F8-4D10-BAAF-96463D58C1AE}"/>
    <cellStyle name="60% - Accent2 2 8" xfId="2259" xr:uid="{16C861D9-AA48-4FBC-B88C-734569D04DB5}"/>
    <cellStyle name="60% - Accent2 2_Nordea Group" xfId="2251" xr:uid="{AE508613-194C-4812-BCEA-A0EF7CB1F556}"/>
    <cellStyle name="60% - Accent2 3" xfId="2260" xr:uid="{8784EB56-AE45-4A62-87FF-CDCA1CA15FCA}"/>
    <cellStyle name="60% - Accent2 3 2" xfId="2261" xr:uid="{BFFF2836-721D-4446-94D4-84646DF3AD14}"/>
    <cellStyle name="60% - Accent2 3 3" xfId="2262" xr:uid="{6579AF2F-A442-4DDD-ADF9-ABF6AD1FA797}"/>
    <cellStyle name="60% - Accent2 3 4" xfId="2263" xr:uid="{ED2F41A0-0054-47C7-A55A-B92F392B27A4}"/>
    <cellStyle name="60% - Accent2 3 5" xfId="2264" xr:uid="{3711EF0A-1DF5-4A7D-94CF-DF49CA5B87C0}"/>
    <cellStyle name="60% - Accent2 3 5 2" xfId="2265" xr:uid="{539622BF-8E12-49F0-A8CE-762CBD43A978}"/>
    <cellStyle name="60% - Accent2 3 6" xfId="2266" xr:uid="{3780CDB7-6598-4E04-A4A1-DD8FDA75B2C5}"/>
    <cellStyle name="60% - Accent2 3 7" xfId="2267" xr:uid="{A22BF288-CBCE-44B2-BD7A-9B3F62E3852C}"/>
    <cellStyle name="60% - Accent2 3 8" xfId="2268" xr:uid="{02F79CC6-9C3E-494A-A5DC-3A455EAB83AC}"/>
    <cellStyle name="60% - Accent2 4" xfId="2269" xr:uid="{2982A61E-EA88-4B0D-8541-099765096E83}"/>
    <cellStyle name="60% - Accent2 4 2" xfId="2270" xr:uid="{ECF27085-F580-42BA-B0F4-002FF93CF7E3}"/>
    <cellStyle name="60% - Accent2 4 3" xfId="2271" xr:uid="{9627297C-3CE2-465B-88B6-E8EAD31E6082}"/>
    <cellStyle name="60% - Accent2 4 4" xfId="2272" xr:uid="{6B9D5C95-AD9C-4D7B-860E-8CC31D73BA7A}"/>
    <cellStyle name="60% - Accent2 4 5" xfId="2273" xr:uid="{AC07F8C4-8DCC-4CC9-B794-6BFB52A7FC92}"/>
    <cellStyle name="60% - Accent2 4 5 2" xfId="2274" xr:uid="{7CBDAB07-EA88-4529-B1AA-2CD9AD5053C8}"/>
    <cellStyle name="60% - Accent2 4 6" xfId="2275" xr:uid="{C4A7AA3E-0B14-4848-B4F9-3907C0C59839}"/>
    <cellStyle name="60% - Accent2 4 7" xfId="2276" xr:uid="{25746185-8C7D-454C-A224-530DD6875B94}"/>
    <cellStyle name="60% - Accent2 4 8" xfId="2277" xr:uid="{36B9A264-2B35-4AFF-A070-E7E9059FE679}"/>
    <cellStyle name="60% - Accent2 5" xfId="2278" xr:uid="{762F25B3-DAF3-4D26-847F-38057D7088E4}"/>
    <cellStyle name="60% - Accent2 5 2" xfId="2279" xr:uid="{510561D5-9D50-4975-B5CF-5789731E8C0A}"/>
    <cellStyle name="60% - Accent2 5 3" xfId="2280" xr:uid="{FFB89AFF-5D30-4FEB-982D-670F8AF57E18}"/>
    <cellStyle name="60% - Accent2 5 4" xfId="2281" xr:uid="{F4FB35C7-3038-48F5-8851-281B197E5CB6}"/>
    <cellStyle name="60% - Accent2 5 5" xfId="2282" xr:uid="{55FC5D54-94CC-4D69-8023-26E04766C548}"/>
    <cellStyle name="60% - Accent2 5 5 2" xfId="2283" xr:uid="{5FF8F10B-C62E-49F9-8840-D8E230232F72}"/>
    <cellStyle name="60% - Accent2 5 6" xfId="2284" xr:uid="{6C8171BE-0714-430D-89BD-B69115BC412F}"/>
    <cellStyle name="60% - Accent2 5 7" xfId="2285" xr:uid="{D8A10E9F-040A-467F-9E32-5E3ADEF2DE4F}"/>
    <cellStyle name="60% - Accent2 5 8" xfId="2286" xr:uid="{0AD861B5-8F77-498C-BD76-253762DFCA32}"/>
    <cellStyle name="60% - Accent3 2" xfId="85" xr:uid="{00000000-0005-0000-0000-000027000000}"/>
    <cellStyle name="60% - Accent3 2 2" xfId="2288" xr:uid="{7C65C1EE-0362-4196-B0CD-A9E78F4E8E89}"/>
    <cellStyle name="60% - Accent3 2 3" xfId="2289" xr:uid="{0C18859D-27D1-406F-BCA1-290C64161653}"/>
    <cellStyle name="60% - Accent3 2 4" xfId="2290" xr:uid="{2A936065-4C9E-4139-9DFA-56CDA514AEE5}"/>
    <cellStyle name="60% - Accent3 2 5" xfId="2291" xr:uid="{1FD5673F-0180-40AC-8976-5B753EF61D9C}"/>
    <cellStyle name="60% - Accent3 2 5 2" xfId="2292" xr:uid="{A77A8752-A079-4138-ADCA-50EB0C2202E2}"/>
    <cellStyle name="60% - Accent3 2 6" xfId="2293" xr:uid="{9FE7ACF2-3DFC-4AD1-A904-EE50FBCB5AA5}"/>
    <cellStyle name="60% - Accent3 2 7" xfId="2294" xr:uid="{8750D13B-E5ED-4735-97A3-D750FEED0EA9}"/>
    <cellStyle name="60% - Accent3 2 8" xfId="2295" xr:uid="{59FF6A83-673A-46DB-996D-6037F5D6F697}"/>
    <cellStyle name="60% - Accent3 2_Nordea Group" xfId="2287" xr:uid="{8606D9E5-F703-4027-8A19-39648571ED76}"/>
    <cellStyle name="60% - Accent3 3" xfId="2296" xr:uid="{9F45DE87-D908-41C8-BB86-5EA0AA97E995}"/>
    <cellStyle name="60% - Accent3 3 2" xfId="2297" xr:uid="{C0692B5D-DA0A-49A3-AB3E-095CE4E6A188}"/>
    <cellStyle name="60% - Accent3 3 3" xfId="2298" xr:uid="{6FAAED57-9BCE-40E5-999D-1563EBD18B3F}"/>
    <cellStyle name="60% - Accent3 3 4" xfId="2299" xr:uid="{2DE15F2F-E2E7-42F6-A3D8-D7CDBC9F15B0}"/>
    <cellStyle name="60% - Accent3 3 5" xfId="2300" xr:uid="{5DA1F0D3-AC0E-419B-BA36-436B35E8ED59}"/>
    <cellStyle name="60% - Accent3 3 5 2" xfId="2301" xr:uid="{70247D1D-E26C-4F22-B26E-4AD5E982A108}"/>
    <cellStyle name="60% - Accent3 3 6" xfId="2302" xr:uid="{8BAD4EF4-6BAA-4982-8C09-EFFCBABBDE31}"/>
    <cellStyle name="60% - Accent3 3 7" xfId="2303" xr:uid="{B14E701B-B052-4695-B080-00DC9E0251B3}"/>
    <cellStyle name="60% - Accent3 3 8" xfId="2304" xr:uid="{4A5AD2A0-6405-4BC9-AE93-D10DEACD2ACB}"/>
    <cellStyle name="60% - Accent3 4" xfId="2305" xr:uid="{400C5803-663F-4D41-AEA2-23AC5672D2AB}"/>
    <cellStyle name="60% - Accent3 4 2" xfId="2306" xr:uid="{9EA9B4BD-FC01-4AD2-9B0C-D64B70C93BF4}"/>
    <cellStyle name="60% - Accent3 4 3" xfId="2307" xr:uid="{7E637BB3-7864-4945-A1A8-FE4CC62E03C8}"/>
    <cellStyle name="60% - Accent3 4 4" xfId="2308" xr:uid="{9248F58B-87BA-4F08-9EA4-E9931D24CAAB}"/>
    <cellStyle name="60% - Accent3 4 5" xfId="2309" xr:uid="{23D2761A-ECD6-42A4-81D9-BC054B487B56}"/>
    <cellStyle name="60% - Accent3 4 5 2" xfId="2310" xr:uid="{FC645989-5C58-4259-B65D-A9C6850B1107}"/>
    <cellStyle name="60% - Accent3 4 6" xfId="2311" xr:uid="{038670BF-E236-4B98-A3B6-1136DCD33540}"/>
    <cellStyle name="60% - Accent3 4 7" xfId="2312" xr:uid="{0096C930-0AF5-42E8-ADF3-5B6A3811F251}"/>
    <cellStyle name="60% - Accent3 4 8" xfId="2313" xr:uid="{2D0E03F6-6176-475D-A55A-6D6E61232C8E}"/>
    <cellStyle name="60% - Accent3 5" xfId="2314" xr:uid="{34475424-9AA9-4E69-AE85-B1D81F84D3D7}"/>
    <cellStyle name="60% - Accent3 5 2" xfId="2315" xr:uid="{A1254AAE-99F9-4036-89AD-CBCFEF65EF7B}"/>
    <cellStyle name="60% - Accent3 5 3" xfId="2316" xr:uid="{82C4D0E0-8989-49A7-9DC4-4266DC3301E2}"/>
    <cellStyle name="60% - Accent3 5 4" xfId="2317" xr:uid="{10FD69F0-4ADE-4DE8-9168-A98C706C0024}"/>
    <cellStyle name="60% - Accent3 5 5" xfId="2318" xr:uid="{DC6B472A-25C5-4637-B172-20682BAB0A1C}"/>
    <cellStyle name="60% - Accent3 5 5 2" xfId="2319" xr:uid="{81A238B2-695F-4D69-9EA1-A1480F46F7A4}"/>
    <cellStyle name="60% - Accent3 5 6" xfId="2320" xr:uid="{EAA7634E-4F17-4175-9F9E-1411FEC0475A}"/>
    <cellStyle name="60% - Accent3 5 7" xfId="2321" xr:uid="{DA03690F-26B5-4FF0-B97F-93054EDA8D6C}"/>
    <cellStyle name="60% - Accent3 5 8" xfId="2322" xr:uid="{8021E35F-48F2-4995-A049-956C385BDA50}"/>
    <cellStyle name="60% - Accent4 2" xfId="86" xr:uid="{00000000-0005-0000-0000-000028000000}"/>
    <cellStyle name="60% - Accent4 2 2" xfId="2324" xr:uid="{CFDEF605-F881-4742-B47B-97D9030AA27C}"/>
    <cellStyle name="60% - Accent4 2 3" xfId="2325" xr:uid="{98939C59-4243-4D3F-97E2-EDE4AE584BAA}"/>
    <cellStyle name="60% - Accent4 2 4" xfId="2326" xr:uid="{75C0BB9C-6288-4E30-A5E7-C2224D9BDE2D}"/>
    <cellStyle name="60% - Accent4 2 5" xfId="2327" xr:uid="{DA236DF2-CB73-478D-8060-5D798E0E693C}"/>
    <cellStyle name="60% - Accent4 2 5 2" xfId="2328" xr:uid="{9D6ED093-7D2C-4A88-872A-A823F6F02A0D}"/>
    <cellStyle name="60% - Accent4 2 6" xfId="2329" xr:uid="{360BE968-0CD7-4E57-8508-E07560FDD5BC}"/>
    <cellStyle name="60% - Accent4 2 7" xfId="2330" xr:uid="{8B82ADA5-2656-40DA-91BF-EA607CC42CB3}"/>
    <cellStyle name="60% - Accent4 2 8" xfId="2331" xr:uid="{6EEBFEBE-2362-4339-962B-FCE7C5E49182}"/>
    <cellStyle name="60% - Accent4 2_Nordea Group" xfId="2323" xr:uid="{0A23082B-0FD9-4504-81B6-5E08D758B7AF}"/>
    <cellStyle name="60% - Accent4 3" xfId="2332" xr:uid="{EBDF68D1-22D7-4A0D-92C5-B87CE003C6D0}"/>
    <cellStyle name="60% - Accent4 3 2" xfId="2333" xr:uid="{28A68A31-A8CE-48BA-A459-4EAE37056AC8}"/>
    <cellStyle name="60% - Accent4 3 3" xfId="2334" xr:uid="{5A8DDA32-0371-405A-8771-DDB1B8FE7D26}"/>
    <cellStyle name="60% - Accent4 3 4" xfId="2335" xr:uid="{166D5E9E-BCE1-4029-8355-BBB450E454A2}"/>
    <cellStyle name="60% - Accent4 3 5" xfId="2336" xr:uid="{EA957CA5-4C1E-4692-A4D9-16379D265E31}"/>
    <cellStyle name="60% - Accent4 3 5 2" xfId="2337" xr:uid="{8AAFD9A9-A46C-410E-80B4-F12C415D04CD}"/>
    <cellStyle name="60% - Accent4 3 6" xfId="2338" xr:uid="{0F7911AE-2597-46C5-B01F-091A30934416}"/>
    <cellStyle name="60% - Accent4 3 7" xfId="2339" xr:uid="{1B01DFFC-C13A-4D06-AC9E-6C24A16CF038}"/>
    <cellStyle name="60% - Accent4 3 8" xfId="2340" xr:uid="{E6786A9D-2A36-4ACF-AF27-8012672C0A43}"/>
    <cellStyle name="60% - Accent4 4" xfId="2341" xr:uid="{EE5C60E1-F9C7-4536-B491-DCC1C76FA18E}"/>
    <cellStyle name="60% - Accent4 4 2" xfId="2342" xr:uid="{73F19A2F-380C-491F-8D12-75AD238E4453}"/>
    <cellStyle name="60% - Accent4 4 3" xfId="2343" xr:uid="{92FB4AA3-607B-410D-BA55-2F062E04244C}"/>
    <cellStyle name="60% - Accent4 4 4" xfId="2344" xr:uid="{174291FB-969E-4B36-806A-D01EBD021AD3}"/>
    <cellStyle name="60% - Accent4 4 5" xfId="2345" xr:uid="{3E4B8DF3-D192-4E14-9E66-775028D59049}"/>
    <cellStyle name="60% - Accent4 4 5 2" xfId="2346" xr:uid="{033C0C46-D702-432C-88A6-5373C0CC7B41}"/>
    <cellStyle name="60% - Accent4 4 6" xfId="2347" xr:uid="{09E5AF2B-02FC-44AC-B2D4-0C8B3286BB11}"/>
    <cellStyle name="60% - Accent4 4 7" xfId="2348" xr:uid="{CF366687-3C9E-44DB-982D-D8B740FE258E}"/>
    <cellStyle name="60% - Accent4 4 8" xfId="2349" xr:uid="{EE307CCA-C258-490A-A95F-112EFD77D40D}"/>
    <cellStyle name="60% - Accent4 5" xfId="2350" xr:uid="{2B9C04BE-4C14-4ECE-9213-39E037438C7D}"/>
    <cellStyle name="60% - Accent4 5 2" xfId="2351" xr:uid="{CF1D89D2-9858-4273-B598-942B7DF5CDA6}"/>
    <cellStyle name="60% - Accent4 5 3" xfId="2352" xr:uid="{B462684F-AA11-4D59-AD4B-743852DA596D}"/>
    <cellStyle name="60% - Accent4 5 4" xfId="2353" xr:uid="{5D592F60-C1F1-4E5C-AA48-E82ECB7E1226}"/>
    <cellStyle name="60% - Accent4 5 5" xfId="2354" xr:uid="{D8D4BB6B-E136-490C-8FFF-EF847DA81382}"/>
    <cellStyle name="60% - Accent4 5 5 2" xfId="2355" xr:uid="{C5E186F9-8931-42C9-A1D5-3F91FEABAB65}"/>
    <cellStyle name="60% - Accent4 5 6" xfId="2356" xr:uid="{E8A13E8D-AE7A-4EB0-91EC-D51A3122CD1A}"/>
    <cellStyle name="60% - Accent4 5 7" xfId="2357" xr:uid="{33F84D83-1097-4455-A0A1-059E361820ED}"/>
    <cellStyle name="60% - Accent4 5 8" xfId="2358" xr:uid="{75AFDFFB-9060-4AD5-B987-C797F9B6170C}"/>
    <cellStyle name="60% - Accent5 2" xfId="87" xr:uid="{00000000-0005-0000-0000-000029000000}"/>
    <cellStyle name="60% - Accent5 2 2" xfId="2360" xr:uid="{C169C876-6695-4DF0-B0FB-5FB4D01F1355}"/>
    <cellStyle name="60% - Accent5 2 3" xfId="2361" xr:uid="{07185B1E-23FF-4CD8-BD34-359AE589DF3B}"/>
    <cellStyle name="60% - Accent5 2 4" xfId="2362" xr:uid="{0D821BD4-6D5A-442C-B235-BFC2F67373CE}"/>
    <cellStyle name="60% - Accent5 2 5" xfId="2363" xr:uid="{24CB1EAC-10E8-487D-B0EB-D4A0C014A117}"/>
    <cellStyle name="60% - Accent5 2 5 2" xfId="2364" xr:uid="{B75A7415-83F1-4F0C-9C6E-4D41949AB106}"/>
    <cellStyle name="60% - Accent5 2 6" xfId="2365" xr:uid="{9671265C-581C-4E46-95B5-A664580B16D2}"/>
    <cellStyle name="60% - Accent5 2 7" xfId="2366" xr:uid="{28963453-25EF-487C-A696-F9044B5530E2}"/>
    <cellStyle name="60% - Accent5 2 8" xfId="2367" xr:uid="{2505009A-E3C5-42C3-A0A2-3F75ED880661}"/>
    <cellStyle name="60% - Accent5 2_Nordea Group" xfId="2359" xr:uid="{7E1A085B-39F5-4329-958F-FBA830891212}"/>
    <cellStyle name="60% - Accent5 3" xfId="2368" xr:uid="{B0378B83-06E7-4F12-9207-A2FF66BBB0C4}"/>
    <cellStyle name="60% - Accent5 3 2" xfId="2369" xr:uid="{8CC9D3CB-46A2-4857-9D4B-423B2F78064F}"/>
    <cellStyle name="60% - Accent5 3 3" xfId="2370" xr:uid="{A0274FDB-285A-4D63-BE9D-18A1228B07EF}"/>
    <cellStyle name="60% - Accent5 3 4" xfId="2371" xr:uid="{187401D0-A17D-4720-9749-21F3166C055F}"/>
    <cellStyle name="60% - Accent5 3 5" xfId="2372" xr:uid="{D623350D-E30C-4C4F-AC56-EE8281C4BCFC}"/>
    <cellStyle name="60% - Accent5 3 5 2" xfId="2373" xr:uid="{7B7D541E-F180-4F9E-B6AC-A9627E0724E3}"/>
    <cellStyle name="60% - Accent5 3 6" xfId="2374" xr:uid="{1ED79BAF-6DD3-4729-A721-B07B5C122D7B}"/>
    <cellStyle name="60% - Accent5 3 7" xfId="2375" xr:uid="{7F6134DF-C6E6-4FC3-95D1-7686AFEFE31D}"/>
    <cellStyle name="60% - Accent5 3 8" xfId="2376" xr:uid="{BF6F1D4D-550A-47DB-AAFB-51CAB1C73ECC}"/>
    <cellStyle name="60% - Accent5 4" xfId="2377" xr:uid="{C62CD25B-9AC6-44B4-A626-0511CA006AA4}"/>
    <cellStyle name="60% - Accent5 4 2" xfId="2378" xr:uid="{19FD410D-001A-4E3E-A8B7-185E728AE254}"/>
    <cellStyle name="60% - Accent5 4 3" xfId="2379" xr:uid="{D70A8341-EB20-4BE9-A69D-A908E11875AB}"/>
    <cellStyle name="60% - Accent5 4 4" xfId="2380" xr:uid="{7CAF17C3-3C00-471C-89F0-86B72A2898C6}"/>
    <cellStyle name="60% - Accent5 4 5" xfId="2381" xr:uid="{660FA999-FEDB-44C4-A42C-F8A96CF3C0FF}"/>
    <cellStyle name="60% - Accent5 4 5 2" xfId="2382" xr:uid="{4B872C3A-D627-4076-BEA8-3F105581E87A}"/>
    <cellStyle name="60% - Accent5 4 6" xfId="2383" xr:uid="{4AEC0E9B-97AC-49C8-B77D-CAA136E07870}"/>
    <cellStyle name="60% - Accent5 4 7" xfId="2384" xr:uid="{874979BB-FF6C-4D04-B656-4FE40509FAEA}"/>
    <cellStyle name="60% - Accent5 4 8" xfId="2385" xr:uid="{B6464A8B-0BBD-4F93-AA03-0966C1A63B7C}"/>
    <cellStyle name="60% - Accent5 5" xfId="2386" xr:uid="{F9B44D82-62DB-4687-8E60-925FE6C47292}"/>
    <cellStyle name="60% - Accent5 5 2" xfId="2387" xr:uid="{DFD1EDF6-F92F-41DD-B0F3-6EF3E65B2D2A}"/>
    <cellStyle name="60% - Accent5 5 3" xfId="2388" xr:uid="{C13ED755-3422-4493-A690-D0264BA1C8D5}"/>
    <cellStyle name="60% - Accent5 5 4" xfId="2389" xr:uid="{23954A95-F0D9-4066-8A29-C0783164C040}"/>
    <cellStyle name="60% - Accent5 5 5" xfId="2390" xr:uid="{4784E615-AE06-4EF5-A8A2-835A304D98F4}"/>
    <cellStyle name="60% - Accent5 5 5 2" xfId="2391" xr:uid="{4A903F41-D2EE-400C-92B6-96B8E84D9E20}"/>
    <cellStyle name="60% - Accent5 5 6" xfId="2392" xr:uid="{DCEA5458-C127-4C28-8D5B-262F8820D20F}"/>
    <cellStyle name="60% - Accent5 5 7" xfId="2393" xr:uid="{01557398-8573-4C8B-B331-CB5969143D0C}"/>
    <cellStyle name="60% - Accent5 5 8" xfId="2394" xr:uid="{7E8279CC-4487-4841-8411-1FC92F3478C1}"/>
    <cellStyle name="60% - Accent6 2" xfId="88" xr:uid="{00000000-0005-0000-0000-00002A000000}"/>
    <cellStyle name="60% - Accent6 2 2" xfId="2396" xr:uid="{B5DFF045-F346-4CE3-AAE3-15D6E7FFF008}"/>
    <cellStyle name="60% - Accent6 2 3" xfId="2397" xr:uid="{9B96F1B4-3367-43FE-8EEA-F8A4E9413375}"/>
    <cellStyle name="60% - Accent6 2 4" xfId="2398" xr:uid="{BB470338-3A54-4344-85F4-D57DB1EB6B21}"/>
    <cellStyle name="60% - Accent6 2 5" xfId="2399" xr:uid="{F57C6E87-1852-4F49-8012-C24013614B9F}"/>
    <cellStyle name="60% - Accent6 2 5 2" xfId="2400" xr:uid="{852965C9-67E9-46AD-815A-D04516CBB2DB}"/>
    <cellStyle name="60% - Accent6 2 6" xfId="2401" xr:uid="{24A66C9B-3177-4F03-86F3-761B3070CD48}"/>
    <cellStyle name="60% - Accent6 2 7" xfId="2402" xr:uid="{D836380F-9DF7-44E2-9BE9-DCD3071DD326}"/>
    <cellStyle name="60% - Accent6 2 8" xfId="2403" xr:uid="{52FB8FD4-EC83-403D-8590-2434FED3DBBA}"/>
    <cellStyle name="60% - Accent6 2_Nordea Group" xfId="2395" xr:uid="{4FF70275-C652-47CB-BA17-B1140E24032D}"/>
    <cellStyle name="60% - Accent6 3" xfId="2404" xr:uid="{1F210D96-9E46-4D2A-8A89-97792C5B0B32}"/>
    <cellStyle name="60% - Accent6 3 2" xfId="2405" xr:uid="{F5710321-6AC6-431C-9AFE-A70891B56D22}"/>
    <cellStyle name="60% - Accent6 3 3" xfId="2406" xr:uid="{019C783B-D21A-4ACB-B4FF-D924B0A2C2CF}"/>
    <cellStyle name="60% - Accent6 3 4" xfId="2407" xr:uid="{149D7A5A-9D0D-47E7-89F6-45CEC8716E1F}"/>
    <cellStyle name="60% - Accent6 3 5" xfId="2408" xr:uid="{F1378B3B-1346-4288-B105-59B55CD3E513}"/>
    <cellStyle name="60% - Accent6 3 5 2" xfId="2409" xr:uid="{507EDFBC-EF60-4BFF-A6D9-8FD81A53C3FA}"/>
    <cellStyle name="60% - Accent6 3 6" xfId="2410" xr:uid="{042CF5EC-DBA5-4D9A-A302-057E3AA1FA29}"/>
    <cellStyle name="60% - Accent6 3 7" xfId="2411" xr:uid="{D1EFB367-78C6-4B4A-AB08-58672C7A52CD}"/>
    <cellStyle name="60% - Accent6 3 8" xfId="2412" xr:uid="{5FCEEB71-6AA0-4084-8651-E8B87AC2F927}"/>
    <cellStyle name="60% - Accent6 4" xfId="2413" xr:uid="{59465A17-B15D-4C3A-BFE6-E7F210AB9FBD}"/>
    <cellStyle name="60% - Accent6 4 2" xfId="2414" xr:uid="{1C12E397-765B-4FD3-96C9-B566A3984031}"/>
    <cellStyle name="60% - Accent6 4 3" xfId="2415" xr:uid="{84BCA22D-FF3D-4B15-8AE0-E574C36E6F03}"/>
    <cellStyle name="60% - Accent6 4 4" xfId="2416" xr:uid="{5AA58D22-646B-4C43-9527-8BC2E839BAC7}"/>
    <cellStyle name="60% - Accent6 4 5" xfId="2417" xr:uid="{6563C7CE-C345-434D-84FB-B62236A8513E}"/>
    <cellStyle name="60% - Accent6 4 5 2" xfId="2418" xr:uid="{E210FE7B-7200-49A3-9BE7-A53C9DA685AC}"/>
    <cellStyle name="60% - Accent6 4 6" xfId="2419" xr:uid="{5EDE032B-CBE2-4222-962B-13F41BEE76EC}"/>
    <cellStyle name="60% - Accent6 4 7" xfId="2420" xr:uid="{539CF6A4-1C3C-4727-84EE-6C4F5A6C92F8}"/>
    <cellStyle name="60% - Accent6 4 8" xfId="2421" xr:uid="{A5B52FF9-793A-451E-9E84-339E70825149}"/>
    <cellStyle name="60% - Accent6 5" xfId="2422" xr:uid="{69C96866-B155-4B99-BAE5-EEDB5C060231}"/>
    <cellStyle name="60% - Accent6 5 2" xfId="2423" xr:uid="{8AFD4906-A807-43AA-AFE5-5D68A31313F7}"/>
    <cellStyle name="60% - Accent6 5 3" xfId="2424" xr:uid="{E5410341-9D67-4A4A-B6FC-E4436DA3A130}"/>
    <cellStyle name="60% - Accent6 5 4" xfId="2425" xr:uid="{F3604A5D-7C9E-48BA-B556-8DB5D672E8CD}"/>
    <cellStyle name="60% - Accent6 5 5" xfId="2426" xr:uid="{4E317124-E289-4169-8496-7E4753A87AE0}"/>
    <cellStyle name="60% - Accent6 5 5 2" xfId="2427" xr:uid="{06D31BD1-157E-4BA1-B906-9B692E0A3E59}"/>
    <cellStyle name="60% - Accent6 5 6" xfId="2428" xr:uid="{1532A906-76D3-4281-9E1E-70A841075F27}"/>
    <cellStyle name="60% - Accent6 5 7" xfId="2429" xr:uid="{06C33252-1D4B-4E65-B443-5B4047359BDE}"/>
    <cellStyle name="60% - Accent6 5 8" xfId="2430" xr:uid="{94967A69-9F07-476E-B6FC-1775AEFDE45F}"/>
    <cellStyle name="60% - Énfasis1" xfId="2431" xr:uid="{03EB5BF2-5872-4E6F-A036-AF0B9F9E33DE}"/>
    <cellStyle name="60% - Énfasis1 2" xfId="2432" xr:uid="{91E2FFDB-6A65-471F-9CBF-71C8A5F750EA}"/>
    <cellStyle name="60% - Énfasis1 3" xfId="2433" xr:uid="{37BA3A36-3188-40B1-8EEE-67DC18A27029}"/>
    <cellStyle name="60% - Énfasis1 4" xfId="2434" xr:uid="{3F825B60-E986-48E8-BF11-25E1AA76A24D}"/>
    <cellStyle name="60% - Énfasis1 5" xfId="2435" xr:uid="{BFB2E805-E833-4191-BDD6-38D8FD6123E4}"/>
    <cellStyle name="60% - Énfasis1 5 2" xfId="2436" xr:uid="{6842EDF1-D97D-416B-837D-F5BD1EC3820E}"/>
    <cellStyle name="60% - Énfasis1 6" xfId="2437" xr:uid="{04271E0B-655C-4A7D-B5DE-7024FB9A4FEC}"/>
    <cellStyle name="60% - Énfasis1 7" xfId="2438" xr:uid="{5D9B38C7-3B72-48D2-B799-CF155F956F18}"/>
    <cellStyle name="60% - Énfasis1 8" xfId="2439" xr:uid="{7F7D9104-FF47-4569-861A-91B5B37B1E94}"/>
    <cellStyle name="60% - Énfasis2" xfId="2440" xr:uid="{1E88E373-0C40-4385-BFAB-FF1E169E63BC}"/>
    <cellStyle name="60% - Énfasis2 2" xfId="2441" xr:uid="{E66190B3-B1EC-44BC-AC89-1053BF72ABB5}"/>
    <cellStyle name="60% - Énfasis2 3" xfId="2442" xr:uid="{FA956779-E263-4E27-B7A5-5111BDDD4AD2}"/>
    <cellStyle name="60% - Énfasis2 4" xfId="2443" xr:uid="{4C453712-A6FB-4EF2-8285-16C78A12AB20}"/>
    <cellStyle name="60% - Énfasis2 5" xfId="2444" xr:uid="{E673A2E4-7B5D-4EC5-B6CD-E2E1185FC834}"/>
    <cellStyle name="60% - Énfasis2 5 2" xfId="2445" xr:uid="{3FB6AD40-072F-4E39-BE0A-35A6332AC7D9}"/>
    <cellStyle name="60% - Énfasis2 6" xfId="2446" xr:uid="{0D174BB2-3014-425E-9894-35F2C99B911E}"/>
    <cellStyle name="60% - Énfasis2 7" xfId="2447" xr:uid="{029A3EED-5D84-45EB-890E-6B5C08BFDB12}"/>
    <cellStyle name="60% - Énfasis2 8" xfId="2448" xr:uid="{F026C2B1-D3E6-4997-8B5E-67B7D8566E1A}"/>
    <cellStyle name="60% - Énfasis3" xfId="2449" xr:uid="{45598D7F-CED6-4D74-A0E6-DAA2436AA132}"/>
    <cellStyle name="60% - Énfasis3 2" xfId="2450" xr:uid="{43C8ED7C-034E-41F0-9746-CFB2904E6416}"/>
    <cellStyle name="60% - Énfasis3 3" xfId="2451" xr:uid="{7E2FEAC1-C03D-4DA5-BD72-B547E0FB67D9}"/>
    <cellStyle name="60% - Énfasis3 4" xfId="2452" xr:uid="{5CE27640-A343-4A2D-BA99-20D56F587C9B}"/>
    <cellStyle name="60% - Énfasis3 5" xfId="2453" xr:uid="{86D4475F-659B-443B-B392-075B1B49D58A}"/>
    <cellStyle name="60% - Énfasis3 5 2" xfId="2454" xr:uid="{125F5AAC-77B5-4F6B-BBB2-EC946775FC3D}"/>
    <cellStyle name="60% - Énfasis3 6" xfId="2455" xr:uid="{3A611D39-5755-4751-8BF1-00BBED54169E}"/>
    <cellStyle name="60% - Énfasis3 7" xfId="2456" xr:uid="{FAA7EED3-5793-4537-AB25-88F5CF312675}"/>
    <cellStyle name="60% - Énfasis3 8" xfId="2457" xr:uid="{EA6D6356-FEED-49E9-A9A2-7FB3EA42DE77}"/>
    <cellStyle name="60% - Énfasis4" xfId="2458" xr:uid="{CB709586-B445-40F2-882D-737932EB81AA}"/>
    <cellStyle name="60% - Énfasis4 2" xfId="2459" xr:uid="{ED132AF7-D956-435F-B013-C0671684381D}"/>
    <cellStyle name="60% - Énfasis4 3" xfId="2460" xr:uid="{3F7E67FA-5458-439D-8E94-DFFBC8C5977D}"/>
    <cellStyle name="60% - Énfasis4 4" xfId="2461" xr:uid="{9BD941B9-7D88-429A-8D7E-AD43105EE054}"/>
    <cellStyle name="60% - Énfasis4 5" xfId="2462" xr:uid="{7A136F6F-3242-4A27-B847-A88D542EA9ED}"/>
    <cellStyle name="60% - Énfasis4 5 2" xfId="2463" xr:uid="{0AA3A458-87F3-438E-BDB0-6517A6275531}"/>
    <cellStyle name="60% - Énfasis4 6" xfId="2464" xr:uid="{8D25942F-83FF-4A66-A850-04F053533D88}"/>
    <cellStyle name="60% - Énfasis4 7" xfId="2465" xr:uid="{6298B3B1-4CA9-4800-9FA0-30259F6D5867}"/>
    <cellStyle name="60% - Énfasis4 8" xfId="2466" xr:uid="{42D7E7C8-912C-44A7-995B-8EA53FE64FAE}"/>
    <cellStyle name="60% - Énfasis5" xfId="2467" xr:uid="{D83EA11E-ABA0-43A0-9990-158481F8952E}"/>
    <cellStyle name="60% - Énfasis5 2" xfId="2468" xr:uid="{831E11E0-C678-4960-BC99-936FA8319265}"/>
    <cellStyle name="60% - Énfasis5 3" xfId="2469" xr:uid="{181E199D-97F6-4C89-B1AA-BD1B6AB2941B}"/>
    <cellStyle name="60% - Énfasis5 4" xfId="2470" xr:uid="{E5CB1AB4-0469-4F42-89C3-226BE4AC7824}"/>
    <cellStyle name="60% - Énfasis5 5" xfId="2471" xr:uid="{CAF5BB15-0C36-4BF6-B31D-7111F0C68CC8}"/>
    <cellStyle name="60% - Énfasis5 5 2" xfId="2472" xr:uid="{06A177ED-CCD2-4FD1-A9E6-ECEEA7B591A0}"/>
    <cellStyle name="60% - Énfasis5 6" xfId="2473" xr:uid="{D98D6283-916A-4E2A-800D-82550E1C2CCD}"/>
    <cellStyle name="60% - Énfasis5 7" xfId="2474" xr:uid="{F97A92AB-E289-4EFF-9D02-1878D0F8D197}"/>
    <cellStyle name="60% - Énfasis5 8" xfId="2475" xr:uid="{594FA3FB-B1CD-4A88-AFE3-0C58DF9CBDE0}"/>
    <cellStyle name="60% - Énfasis6" xfId="2476" xr:uid="{CCFE169B-AF93-45DD-BF93-9904EE424935}"/>
    <cellStyle name="60% - Énfasis6 2" xfId="2477" xr:uid="{86EC9728-5C41-4825-BF5D-8DF448451CFB}"/>
    <cellStyle name="60% - Énfasis6 3" xfId="2478" xr:uid="{48850B6F-AADF-43EC-B5B1-B87ADFBD4E0C}"/>
    <cellStyle name="60% - Énfasis6 4" xfId="2479" xr:uid="{3C65E7A1-F107-49C5-A63B-C9D57982E554}"/>
    <cellStyle name="60% - Énfasis6 5" xfId="2480" xr:uid="{C924CE90-A854-4784-A76F-55D1C3D06A94}"/>
    <cellStyle name="60% - Énfasis6 5 2" xfId="2481" xr:uid="{E0AA25AD-2414-4A4E-8147-845C3B6360F0}"/>
    <cellStyle name="60% - Énfasis6 6" xfId="2482" xr:uid="{4D5F4F05-F039-40E7-915C-A28468868AEF}"/>
    <cellStyle name="60% - Énfasis6 7" xfId="2483" xr:uid="{03482470-C4B0-4426-99E9-21E8F5011D59}"/>
    <cellStyle name="60% - Énfasis6 8" xfId="2484" xr:uid="{ED5C3903-C0A3-4347-A4EA-DA7D34B31A5A}"/>
    <cellStyle name="60% - uthevingsfarge 1" xfId="2485" xr:uid="{B84DA9FF-FCF1-45A3-99DC-9F3D3525CF1C}"/>
    <cellStyle name="60% - uthevingsfarge 1 2" xfId="2486" xr:uid="{50485E1D-C5EC-4564-BF83-853BB9428422}"/>
    <cellStyle name="60% - uthevingsfarge 1 3" xfId="2487" xr:uid="{B34A59A5-9B11-4F5C-8BCB-A100524E96CD}"/>
    <cellStyle name="60% - uthevingsfarge 1 4" xfId="2488" xr:uid="{D2C356C7-BCF3-42B3-A28B-70E1DFDCC931}"/>
    <cellStyle name="60% - uthevingsfarge 1 5" xfId="2489" xr:uid="{1167AFE6-08F9-4FEF-8D57-B5281BCAB974}"/>
    <cellStyle name="60% - uthevingsfarge 1 5 2" xfId="2490" xr:uid="{BBFF69A1-70B0-40EB-9F32-B72BC2885267}"/>
    <cellStyle name="60% - uthevingsfarge 1 6" xfId="2491" xr:uid="{273179A8-770A-4C11-989A-EA8B1951D177}"/>
    <cellStyle name="60% - uthevingsfarge 1 7" xfId="2492" xr:uid="{0CD935AD-844A-4DCD-9325-BE623BE8CA08}"/>
    <cellStyle name="60% - uthevingsfarge 1 8" xfId="2493" xr:uid="{BDE7F193-B3C0-4417-A451-936A24423AF4}"/>
    <cellStyle name="60% - uthevingsfarge 2" xfId="2494" xr:uid="{6599B187-C39E-4743-8C7D-D7F06C2F7015}"/>
    <cellStyle name="60% - uthevingsfarge 2 2" xfId="2495" xr:uid="{102F4C2A-533E-40CA-8583-BCFFC2B2B348}"/>
    <cellStyle name="60% - uthevingsfarge 2 3" xfId="2496" xr:uid="{58B19463-5FE7-4ECA-AFFE-1847B9F190D2}"/>
    <cellStyle name="60% - uthevingsfarge 2 4" xfId="2497" xr:uid="{7AFA3196-F07D-4A61-A656-DD7AFBBB065C}"/>
    <cellStyle name="60% - uthevingsfarge 2 5" xfId="2498" xr:uid="{8A2F5DAB-3A9F-4A5C-9D7D-1D11149BD9F7}"/>
    <cellStyle name="60% - uthevingsfarge 2 5 2" xfId="2499" xr:uid="{0FFA7E4C-9800-40A1-8FE4-1C7FCFA0BF79}"/>
    <cellStyle name="60% - uthevingsfarge 2 6" xfId="2500" xr:uid="{C815D5A4-444D-41A7-8183-CA01C37C19EA}"/>
    <cellStyle name="60% - uthevingsfarge 2 7" xfId="2501" xr:uid="{4332B1A5-392E-4C26-A014-B35F9F17DF6A}"/>
    <cellStyle name="60% - uthevingsfarge 2 8" xfId="2502" xr:uid="{1900979C-E42D-493A-AB84-F5F120B31AF1}"/>
    <cellStyle name="60% - uthevingsfarge 3" xfId="2503" xr:uid="{4C4F2FA1-658A-412B-8D85-15FFF8072CBA}"/>
    <cellStyle name="60% - uthevingsfarge 3 2" xfId="2504" xr:uid="{F2032353-D58D-4171-B908-39CD37505C4B}"/>
    <cellStyle name="60% - uthevingsfarge 3 3" xfId="2505" xr:uid="{CF30AEAE-3B44-494D-A4C7-AEB12B4560D5}"/>
    <cellStyle name="60% - uthevingsfarge 3 4" xfId="2506" xr:uid="{284FF133-FBAB-42D7-8FAA-DC7E504A39BF}"/>
    <cellStyle name="60% - uthevingsfarge 3 5" xfId="2507" xr:uid="{5A1F84B3-23F6-4EB7-BF97-723AC7CBE21E}"/>
    <cellStyle name="60% - uthevingsfarge 3 5 2" xfId="2508" xr:uid="{FD81B9AE-BDB9-4322-AF88-EC4AA1820030}"/>
    <cellStyle name="60% - uthevingsfarge 3 6" xfId="2509" xr:uid="{15952C85-5119-4365-BC19-D5E52A33B457}"/>
    <cellStyle name="60% - uthevingsfarge 3 7" xfId="2510" xr:uid="{8C750229-3595-45A6-9A82-69301B5484F8}"/>
    <cellStyle name="60% - uthevingsfarge 3 8" xfId="2511" xr:uid="{1C413AE8-3D24-4FFA-AB78-54E616946239}"/>
    <cellStyle name="60% - uthevingsfarge 4" xfId="2512" xr:uid="{5EF7C840-1E4E-495E-8C01-222F4963D063}"/>
    <cellStyle name="60% - uthevingsfarge 4 2" xfId="2513" xr:uid="{228BC83E-9F01-44A8-854D-9D36E022E351}"/>
    <cellStyle name="60% - uthevingsfarge 4 3" xfId="2514" xr:uid="{BACF9D3A-5B5E-440C-B11A-0A0CFD1B4641}"/>
    <cellStyle name="60% - uthevingsfarge 4 4" xfId="2515" xr:uid="{65CE23A8-3D0F-4B5E-9CBA-6FB300E18D64}"/>
    <cellStyle name="60% - uthevingsfarge 4 5" xfId="2516" xr:uid="{DAFCD3B0-F8BB-442E-A446-E19EBDBD06D4}"/>
    <cellStyle name="60% - uthevingsfarge 4 5 2" xfId="2517" xr:uid="{CB9DCFEE-EFEC-424F-88E1-9343F4FC82FF}"/>
    <cellStyle name="60% - uthevingsfarge 4 6" xfId="2518" xr:uid="{23C62F92-7614-42D8-9409-41DBD567572C}"/>
    <cellStyle name="60% - uthevingsfarge 4 7" xfId="2519" xr:uid="{A58C2778-7595-41C4-A3E5-D260EBE19D2F}"/>
    <cellStyle name="60% - uthevingsfarge 4 8" xfId="2520" xr:uid="{A6B8205B-012B-4A6C-9B26-29230D45630E}"/>
    <cellStyle name="60% - uthevingsfarge 5" xfId="2521" xr:uid="{3AC1EC03-E287-4E8E-945C-3EC0E087A491}"/>
    <cellStyle name="60% - uthevingsfarge 5 2" xfId="2522" xr:uid="{80CBD8B1-1E04-49B3-AFAD-93677C83187D}"/>
    <cellStyle name="60% - uthevingsfarge 5 3" xfId="2523" xr:uid="{47D39E0C-9C0A-4B24-B65D-6184A96217E6}"/>
    <cellStyle name="60% - uthevingsfarge 5 4" xfId="2524" xr:uid="{5F3C753C-E3E8-4512-A9BC-BA89D787490B}"/>
    <cellStyle name="60% - uthevingsfarge 5 5" xfId="2525" xr:uid="{4C3B7F45-E1C2-4C40-A706-698DF2C45933}"/>
    <cellStyle name="60% - uthevingsfarge 5 5 2" xfId="2526" xr:uid="{5CAF81FC-8CAB-45C4-A9BC-FD4A35933786}"/>
    <cellStyle name="60% - uthevingsfarge 5 6" xfId="2527" xr:uid="{A22357B9-EB02-48D1-B74B-CD1E5F504D7B}"/>
    <cellStyle name="60% - uthevingsfarge 5 7" xfId="2528" xr:uid="{3AE4F2F2-05D5-464A-802E-9FCA3AD651A3}"/>
    <cellStyle name="60% - uthevingsfarge 5 8" xfId="2529" xr:uid="{A13D8185-602F-4D6D-A103-796456011E9F}"/>
    <cellStyle name="60% - uthevingsfarge 6" xfId="2530" xr:uid="{64B24303-381B-48A8-94D5-BE5FA12BBB45}"/>
    <cellStyle name="60% - uthevingsfarge 6 2" xfId="2531" xr:uid="{545D043D-3916-49CF-9448-235F2492A8D3}"/>
    <cellStyle name="60% - uthevingsfarge 6 3" xfId="2532" xr:uid="{F82747BB-0A42-4C27-8C2A-614F0351DA25}"/>
    <cellStyle name="60% - uthevingsfarge 6 4" xfId="2533" xr:uid="{1E58786E-3F78-40FF-A51C-8EEDCC4AE9ED}"/>
    <cellStyle name="60% - uthevingsfarge 6 5" xfId="2534" xr:uid="{F1D5A131-A262-4ACC-817E-21D0B6E1E722}"/>
    <cellStyle name="60% - uthevingsfarge 6 5 2" xfId="2535" xr:uid="{4580FE98-278C-4EB7-BD55-A4B081AFFBDF}"/>
    <cellStyle name="60% - uthevingsfarge 6 6" xfId="2536" xr:uid="{49269DDE-44F4-4B63-BE25-11CC88817ABB}"/>
    <cellStyle name="60% - uthevingsfarge 6 7" xfId="2537" xr:uid="{00C05AA6-78C5-48D4-8490-4ED7044AED46}"/>
    <cellStyle name="60% - uthevingsfarge 6 8" xfId="2538" xr:uid="{C30FEFC5-E1D1-4970-8347-1B8754B2377B}"/>
    <cellStyle name="60% - Акцент1" xfId="2539" xr:uid="{C0D4DF7C-758B-412B-9E18-C4955F34158C}"/>
    <cellStyle name="60% - Акцент1 2" xfId="2540" xr:uid="{E737F8A3-FF3F-4826-BEC0-FCEEADAE71F3}"/>
    <cellStyle name="60% - Акцент1 3" xfId="2541" xr:uid="{5EB6F973-9B74-4A03-9301-606B265A5664}"/>
    <cellStyle name="60% - Акцент1 4" xfId="2542" xr:uid="{CA460461-DF1C-4F62-A013-0FDC0B6E177F}"/>
    <cellStyle name="60% - Акцент1 5" xfId="2543" xr:uid="{9C8B5AEF-77F6-4954-B1F7-096AF64C701A}"/>
    <cellStyle name="60% - Акцент1 5 2" xfId="2544" xr:uid="{A842B3B5-7D95-49E9-A44B-F78A1BFCEBF8}"/>
    <cellStyle name="60% - Акцент1 6" xfId="2545" xr:uid="{5E560F3E-0AEC-4977-B035-4775410B3D0E}"/>
    <cellStyle name="60% - Акцент1 7" xfId="2546" xr:uid="{A22110AE-D405-4B56-B68F-69C644F75386}"/>
    <cellStyle name="60% - Акцент1 8" xfId="2547" xr:uid="{4116F1F4-F8B4-47C6-AA90-DD9E979AE7DD}"/>
    <cellStyle name="60% - Акцент2" xfId="2548" xr:uid="{BCF2D165-F75F-4796-BC0D-41463DBAD129}"/>
    <cellStyle name="60% - Акцент2 2" xfId="2549" xr:uid="{E129A331-89FA-4B41-9BF6-3729865AB6F4}"/>
    <cellStyle name="60% - Акцент2 3" xfId="2550" xr:uid="{49C3F2C6-95C8-4EE5-B4BE-BF4DFEBEE04F}"/>
    <cellStyle name="60% - Акцент2 4" xfId="2551" xr:uid="{E0C88E66-32A1-41AE-93B9-4546659CC08C}"/>
    <cellStyle name="60% - Акцент2 5" xfId="2552" xr:uid="{A5E82ED3-E34D-45CB-9172-856E1E451946}"/>
    <cellStyle name="60% - Акцент2 5 2" xfId="2553" xr:uid="{32085177-55DC-48B2-89A1-11AEA94BFEA3}"/>
    <cellStyle name="60% - Акцент2 6" xfId="2554" xr:uid="{E45A6AE3-A3C8-4A0B-AB02-D74D6B6CEB2E}"/>
    <cellStyle name="60% - Акцент2 7" xfId="2555" xr:uid="{B01D7236-CD22-478F-9F82-48AA002B173B}"/>
    <cellStyle name="60% - Акцент2 8" xfId="2556" xr:uid="{C63EF468-A4FE-4925-9296-9A6DB1491D75}"/>
    <cellStyle name="60% - Акцент3" xfId="2557" xr:uid="{9ECF32E0-CA8C-4B4F-BE8B-5E0C8C0EA267}"/>
    <cellStyle name="60% - Акцент3 2" xfId="2558" xr:uid="{8695E82F-074B-4B83-B5DF-E3505168EDED}"/>
    <cellStyle name="60% - Акцент3 3" xfId="2559" xr:uid="{53E1A067-5971-4D92-8043-065719BEA4C9}"/>
    <cellStyle name="60% - Акцент3 4" xfId="2560" xr:uid="{DDC58383-A7AF-499B-A922-2C3E816C2107}"/>
    <cellStyle name="60% - Акцент3 5" xfId="2561" xr:uid="{7F1734BB-FE7D-4C1B-9032-F390EAD8A938}"/>
    <cellStyle name="60% - Акцент3 5 2" xfId="2562" xr:uid="{DE82E26D-C187-473C-AED6-EC1195710072}"/>
    <cellStyle name="60% - Акцент3 6" xfId="2563" xr:uid="{7482CCAC-3B30-40DF-B477-37ADA70695B1}"/>
    <cellStyle name="60% - Акцент3 7" xfId="2564" xr:uid="{6839228F-46D5-4793-9D59-523C7B8AF7F8}"/>
    <cellStyle name="60% - Акцент3 8" xfId="2565" xr:uid="{3BA7A70B-211A-4BDC-BA03-65B1E8DE2F7D}"/>
    <cellStyle name="60% - Акцент4" xfId="2566" xr:uid="{5DE80D5B-D167-4143-89BB-F1565225A799}"/>
    <cellStyle name="60% - Акцент4 2" xfId="2567" xr:uid="{1120404A-7E22-437C-A25A-4DFB2ECC70E3}"/>
    <cellStyle name="60% - Акцент4 3" xfId="2568" xr:uid="{1299C0D9-C3AB-464E-9EE7-EB14ED43D716}"/>
    <cellStyle name="60% - Акцент4 4" xfId="2569" xr:uid="{30DF7241-B542-46CC-B8AA-C1D49775CB85}"/>
    <cellStyle name="60% - Акцент4 5" xfId="2570" xr:uid="{DD8AA590-8B4E-465F-A95C-FD9E810054C1}"/>
    <cellStyle name="60% - Акцент4 5 2" xfId="2571" xr:uid="{35603D38-535B-4785-91B3-5D4C713E36D7}"/>
    <cellStyle name="60% - Акцент4 6" xfId="2572" xr:uid="{1F50FCC5-9C62-43D7-AEB2-5A58A1F5D3D8}"/>
    <cellStyle name="60% - Акцент4 7" xfId="2573" xr:uid="{3779FD54-3826-4CE4-B858-7441BD419C8A}"/>
    <cellStyle name="60% - Акцент4 8" xfId="2574" xr:uid="{4C610D3F-A126-4893-A8D2-82DAEEDD691D}"/>
    <cellStyle name="60% - Акцент5" xfId="2575" xr:uid="{A4C90376-8A5F-4C0E-846F-14479B29B16F}"/>
    <cellStyle name="60% - Акцент5 2" xfId="2576" xr:uid="{7A10DF2F-9F30-4232-8659-C8EF5F42A33B}"/>
    <cellStyle name="60% - Акцент5 3" xfId="2577" xr:uid="{30CB34CF-CD7F-4595-AFB5-D6483BAE99D3}"/>
    <cellStyle name="60% - Акцент5 4" xfId="2578" xr:uid="{857CADD4-3441-40B1-8D52-1175C3D13A58}"/>
    <cellStyle name="60% - Акцент5 5" xfId="2579" xr:uid="{43EBB4C3-C5A5-4F09-AD9A-3801770E9645}"/>
    <cellStyle name="60% - Акцент5 5 2" xfId="2580" xr:uid="{AED28BD4-65CA-468B-9B81-B89D9ED7967B}"/>
    <cellStyle name="60% - Акцент5 6" xfId="2581" xr:uid="{7AC5E8FD-0E8E-400F-ACA7-4A2796164820}"/>
    <cellStyle name="60% - Акцент5 7" xfId="2582" xr:uid="{4596C9BB-A0AD-4CDB-A802-3F49BC6FA772}"/>
    <cellStyle name="60% - Акцент5 8" xfId="2583" xr:uid="{4BF1BDC1-189C-4A0F-AC4D-7BD997EB0FD2}"/>
    <cellStyle name="60% - Акцент6" xfId="2584" xr:uid="{86048D44-20AD-4184-9ADB-4C32E2D80263}"/>
    <cellStyle name="60% - Акцент6 2" xfId="2585" xr:uid="{34F0F96A-1EAC-42F0-9B1D-91F6FE983F53}"/>
    <cellStyle name="60% - Акцент6 3" xfId="2586" xr:uid="{95E44556-C6EE-4B13-B6AF-82D3C3B855C1}"/>
    <cellStyle name="60% - Акцент6 4" xfId="2587" xr:uid="{DCEFBAE1-85C0-497E-927A-58038D095AD1}"/>
    <cellStyle name="60% - Акцент6 5" xfId="2588" xr:uid="{3F34F99B-7045-4C44-98D3-2FEB06117EBF}"/>
    <cellStyle name="60% - Акцент6 5 2" xfId="2589" xr:uid="{94657512-E9C5-4204-ACD9-255C7A18EECF}"/>
    <cellStyle name="60% - Акцент6 6" xfId="2590" xr:uid="{2ABE5FB2-BCF3-4F78-AC3C-677131583B55}"/>
    <cellStyle name="60% - Акцент6 7" xfId="2591" xr:uid="{9EB41A23-9C62-4AED-8905-5D46DE337EC4}"/>
    <cellStyle name="60% - Акцент6 8" xfId="2592" xr:uid="{AB69EDD2-ABEF-4EF0-96BB-47E5A69BD922}"/>
    <cellStyle name="Accent1 - 20%" xfId="2593" xr:uid="{E724ABFE-AE17-413C-9275-C9140EAF7AA2}"/>
    <cellStyle name="Accent1 - 20% 2" xfId="2594" xr:uid="{FBACBB3E-E866-4F74-ADC3-D46E3F53BFE3}"/>
    <cellStyle name="Accent1 - 20% 3" xfId="2595" xr:uid="{422E6DDC-3A0C-45E3-8689-13FB9254672E}"/>
    <cellStyle name="Accent1 - 20% 4" xfId="2596" xr:uid="{F06C3550-CBBF-4BE0-AAD4-EA5F4575C719}"/>
    <cellStyle name="Accent1 - 20% 5" xfId="2597" xr:uid="{E360CDEC-D21A-4376-8FCB-5ADC91C17F49}"/>
    <cellStyle name="Accent1 - 20% 5 2" xfId="2598" xr:uid="{77BCA4A0-D253-4EB4-91CE-0BFFE072E067}"/>
    <cellStyle name="Accent1 - 20% 6" xfId="2599" xr:uid="{5DA4E8E1-B092-4BC4-8879-0926448E01C9}"/>
    <cellStyle name="Accent1 - 20% 7" xfId="2600" xr:uid="{47FADB51-82B3-40BC-8B89-DF8B12CB8D30}"/>
    <cellStyle name="Accent1 - 20% 8" xfId="2601" xr:uid="{80AC8707-FFB3-4528-AEAB-50A09D242408}"/>
    <cellStyle name="Accent1 - 40%" xfId="2602" xr:uid="{1BFBA547-6722-430A-92C2-295587F170E5}"/>
    <cellStyle name="Accent1 - 40% 2" xfId="2603" xr:uid="{1E721788-C25B-4899-8BD7-769FA7B4E4C3}"/>
    <cellStyle name="Accent1 - 40% 3" xfId="2604" xr:uid="{CAC371BC-E424-4CD7-86DC-CC4BBCEF2A7D}"/>
    <cellStyle name="Accent1 - 40% 4" xfId="2605" xr:uid="{C9E4DCF7-35C5-403B-B07E-F55A1535041C}"/>
    <cellStyle name="Accent1 - 40% 5" xfId="2606" xr:uid="{A89150C5-E861-4849-AC1B-EE6F0AD9C84F}"/>
    <cellStyle name="Accent1 - 40% 5 2" xfId="2607" xr:uid="{6A4D1C6A-F2F5-4982-A464-F85128450EC4}"/>
    <cellStyle name="Accent1 - 40% 6" xfId="2608" xr:uid="{2BEFF1F8-E8C7-4511-B2E4-10EC740900C9}"/>
    <cellStyle name="Accent1 - 40% 7" xfId="2609" xr:uid="{03BCC62C-ECA8-4B0B-BA8C-170FE689DE7D}"/>
    <cellStyle name="Accent1 - 40% 8" xfId="2610" xr:uid="{C654326E-6305-4716-8A7F-90E67FCC750E}"/>
    <cellStyle name="Accent1 - 60%" xfId="2611" xr:uid="{5029ED8E-FF76-4D50-A4C6-A8E97553169F}"/>
    <cellStyle name="Accent1 - 60% 2" xfId="2612" xr:uid="{DFE31E1B-6323-49B8-84D5-9BC4E5AE8346}"/>
    <cellStyle name="Accent1 - 60% 3" xfId="2613" xr:uid="{D6E73AB8-0302-420D-B351-FF429B38AC72}"/>
    <cellStyle name="Accent1 - 60% 4" xfId="2614" xr:uid="{A8128CAF-270B-424B-9BA3-EB342B12C38D}"/>
    <cellStyle name="Accent1 - 60% 5" xfId="2615" xr:uid="{DA3A93B9-787C-4724-9F55-4DE749ADDC13}"/>
    <cellStyle name="Accent1 - 60% 5 2" xfId="2616" xr:uid="{9948216D-06B3-4C9C-BFE5-02E6F7B0B79F}"/>
    <cellStyle name="Accent1 - 60% 6" xfId="2617" xr:uid="{20F00765-26A1-4A5F-AD94-47AE6BCD3E50}"/>
    <cellStyle name="Accent1 - 60% 7" xfId="2618" xr:uid="{C9FD4BB5-7BDE-4ABB-B6D8-270AC1F792C7}"/>
    <cellStyle name="Accent1 - 60% 8" xfId="2619" xr:uid="{9CDDE0AA-BA8D-42A1-9416-3CA9D75528F4}"/>
    <cellStyle name="Accent1 10" xfId="2620" xr:uid="{08B20BC5-707B-41BC-82B5-A55BE084B217}"/>
    <cellStyle name="Accent1 11" xfId="2621" xr:uid="{56148C36-F97B-402D-A5C2-0C658F67F680}"/>
    <cellStyle name="Accent1 12" xfId="2622" xr:uid="{7C3E43D4-7D24-4170-91C8-411108366D9B}"/>
    <cellStyle name="Accent1 13" xfId="2623" xr:uid="{88A9F1FF-7D63-4D7B-AB2B-4701D85E9284}"/>
    <cellStyle name="Accent1 14" xfId="2624" xr:uid="{58E9F61A-EBDC-4FEC-B59B-5379C7155B37}"/>
    <cellStyle name="Accent1 15" xfId="2625" xr:uid="{747B3C4E-D694-426F-B685-651D4664035F}"/>
    <cellStyle name="Accent1 2" xfId="89" xr:uid="{00000000-0005-0000-0000-00002B000000}"/>
    <cellStyle name="Accent1 2 2" xfId="2627" xr:uid="{D9C83B7E-F840-4BDC-8BE9-BA8130F59320}"/>
    <cellStyle name="Accent1 2 3" xfId="2628" xr:uid="{9F7E8164-5F23-45E9-8BEA-E46D3C74A2F1}"/>
    <cellStyle name="Accent1 2 4" xfId="2629" xr:uid="{32F66994-3DA2-42AC-A66C-8135DDD3B790}"/>
    <cellStyle name="Accent1 2 5" xfId="2630" xr:uid="{A554B481-8A59-4153-A66B-4C3E01D4770D}"/>
    <cellStyle name="Accent1 2 5 2" xfId="2631" xr:uid="{ED35B9B8-7EA7-4054-8024-539FC9EF0D8D}"/>
    <cellStyle name="Accent1 2 6" xfId="2632" xr:uid="{82E0BB70-BE44-416E-A1DA-9E13D26570C6}"/>
    <cellStyle name="Accent1 2 7" xfId="2633" xr:uid="{93D26B31-DB8D-499B-AFEE-28807B789E25}"/>
    <cellStyle name="Accent1 2 8" xfId="2634" xr:uid="{B74A51DB-C8FA-4DB3-AD84-2310DA0A2286}"/>
    <cellStyle name="Accent1 2_Nordea Group" xfId="2626" xr:uid="{90E57BA4-BAF3-442B-9ECE-4796E8A261BF}"/>
    <cellStyle name="Accent1 3" xfId="2635" xr:uid="{991A1947-9B68-477F-9EFA-DF7EFFDDEADB}"/>
    <cellStyle name="Accent1 3 2" xfId="2636" xr:uid="{323283E6-2B73-4B06-9216-6227829547CE}"/>
    <cellStyle name="Accent1 3 3" xfId="2637" xr:uid="{9B29FBF2-ACBF-483F-9A02-56C6D126FEEE}"/>
    <cellStyle name="Accent1 3 4" xfId="2638" xr:uid="{3E0FBA7F-AB5B-4328-BEC4-4FF93623CA76}"/>
    <cellStyle name="Accent1 3 5" xfId="2639" xr:uid="{8507AE85-A147-4E74-958D-CFD55FFED9BD}"/>
    <cellStyle name="Accent1 3 5 2" xfId="2640" xr:uid="{9FF29064-4B9F-4B9B-BF15-4E105B9D4F52}"/>
    <cellStyle name="Accent1 3 6" xfId="2641" xr:uid="{874DCB13-58B3-4C6A-A905-FEAD1FD30BDE}"/>
    <cellStyle name="Accent1 3 7" xfId="2642" xr:uid="{51EC8DEA-16C3-4A44-87D5-E7217437CF9A}"/>
    <cellStyle name="Accent1 3 8" xfId="2643" xr:uid="{019782C6-D07B-4AE6-8F8E-ACB681E29CC1}"/>
    <cellStyle name="Accent1 4" xfId="2644" xr:uid="{0A1BA4CB-D0A7-4F71-A5D2-EA465C7168AC}"/>
    <cellStyle name="Accent1 4 2" xfId="2645" xr:uid="{E3ECB237-3511-4388-B04C-629F92B31886}"/>
    <cellStyle name="Accent1 4 3" xfId="2646" xr:uid="{50F082D1-628B-4895-B9FA-520D0177B516}"/>
    <cellStyle name="Accent1 4 4" xfId="2647" xr:uid="{30377180-511F-4AAF-854A-467D271FE647}"/>
    <cellStyle name="Accent1 4 5" xfId="2648" xr:uid="{E9A58170-E5E9-4F47-B228-32A73E79BA56}"/>
    <cellStyle name="Accent1 4 5 2" xfId="2649" xr:uid="{23AA3896-CCD0-4B42-A3AF-C33B7106DB7E}"/>
    <cellStyle name="Accent1 4 6" xfId="2650" xr:uid="{9C5F532F-9056-4CEF-9228-45BD71F52C5C}"/>
    <cellStyle name="Accent1 4 7" xfId="2651" xr:uid="{07E2B857-D792-4F09-9B74-4B8F7AD2D082}"/>
    <cellStyle name="Accent1 4 8" xfId="2652" xr:uid="{91375853-AAD5-474A-9B30-18D91BDC1342}"/>
    <cellStyle name="Accent1 5" xfId="2653" xr:uid="{60FB5817-67D4-4386-8684-A9191C798C2A}"/>
    <cellStyle name="Accent1 5 2" xfId="2654" xr:uid="{3935EFB5-A1D3-4EBE-95D1-C9FD388FE166}"/>
    <cellStyle name="Accent1 5 3" xfId="2655" xr:uid="{56F26A9A-66D6-4869-AD99-3049ED502B99}"/>
    <cellStyle name="Accent1 5 4" xfId="2656" xr:uid="{9EB5E687-97EB-4014-839A-A0068B2CF5A6}"/>
    <cellStyle name="Accent1 5 5" xfId="2657" xr:uid="{45885A68-D284-4194-935B-9642257D57D6}"/>
    <cellStyle name="Accent1 5 5 2" xfId="2658" xr:uid="{72934276-0233-4025-9424-E14848D4BF69}"/>
    <cellStyle name="Accent1 5 6" xfId="2659" xr:uid="{E6ED5DCD-18BD-4026-8C87-F1939670C7A8}"/>
    <cellStyle name="Accent1 5 7" xfId="2660" xr:uid="{ACCE46C1-0B84-4B9F-B6CB-93A071E46802}"/>
    <cellStyle name="Accent1 5 8" xfId="2661" xr:uid="{06C99D50-E1FE-4498-9E06-852B99F207B6}"/>
    <cellStyle name="Accent1 6" xfId="2662" xr:uid="{2BF045DB-B029-41AC-B25A-C07F9BAA7FCB}"/>
    <cellStyle name="Accent1 6 2" xfId="2663" xr:uid="{CBA4D593-7A27-4DD2-80A5-322B73F47AC6}"/>
    <cellStyle name="Accent1 6 3" xfId="2664" xr:uid="{7D1E3152-2DF5-4BE6-80C8-35001CFEBD42}"/>
    <cellStyle name="Accent1 6 4" xfId="2665" xr:uid="{96E9F7B9-CEF3-4719-97FF-C35771F07696}"/>
    <cellStyle name="Accent1 6 5" xfId="2666" xr:uid="{1825270E-2806-4149-B7F5-9DA62C6A0F7E}"/>
    <cellStyle name="Accent1 6 5 2" xfId="2667" xr:uid="{E900FE90-8584-4C34-828F-E58009ABDB74}"/>
    <cellStyle name="Accent1 6 6" xfId="2668" xr:uid="{7C8C9161-A94C-48F2-B1E5-5B26A0BF2615}"/>
    <cellStyle name="Accent1 6 7" xfId="2669" xr:uid="{442533B2-8204-4F65-BAED-B16D6BCB10F4}"/>
    <cellStyle name="Accent1 6 8" xfId="2670" xr:uid="{BC2402F6-31FA-46C8-AEF1-9F2C8CE64AD3}"/>
    <cellStyle name="Accent1 7" xfId="2671" xr:uid="{B870D9AD-5121-42B5-8221-F9084CA4522D}"/>
    <cellStyle name="Accent1 8" xfId="2672" xr:uid="{66D6EC66-3227-4D57-8531-C668770A08C6}"/>
    <cellStyle name="Accent1 9" xfId="2673" xr:uid="{D3E896B7-30BC-4BC4-AD05-B0553993B4B1}"/>
    <cellStyle name="Accent2 - 20%" xfId="2674" xr:uid="{72F7103B-3637-482E-BF42-4915B97BDD8D}"/>
    <cellStyle name="Accent2 - 20% 2" xfId="2675" xr:uid="{3D16D3E5-0EEF-4F5C-8A55-BFE7BA270259}"/>
    <cellStyle name="Accent2 - 20% 3" xfId="2676" xr:uid="{872B8F5B-A62B-4CDB-817F-D59731CC9D20}"/>
    <cellStyle name="Accent2 - 20% 4" xfId="2677" xr:uid="{86C3F78E-B2EC-4E9C-AC0A-C297E64FE86F}"/>
    <cellStyle name="Accent2 - 20% 5" xfId="2678" xr:uid="{7916097E-28A9-4682-BB5B-8367DA1DC537}"/>
    <cellStyle name="Accent2 - 20% 5 2" xfId="2679" xr:uid="{64C86620-9EC7-463A-B5E6-F2A75C267C71}"/>
    <cellStyle name="Accent2 - 20% 6" xfId="2680" xr:uid="{CD56D185-A97B-46C2-99D7-086A2DF05EC3}"/>
    <cellStyle name="Accent2 - 20% 7" xfId="2681" xr:uid="{66E19CFA-8BFA-4256-B96D-C3BFA9BDB914}"/>
    <cellStyle name="Accent2 - 20% 8" xfId="2682" xr:uid="{A1E81459-B50D-4984-B6EC-AFAF79DD3008}"/>
    <cellStyle name="Accent2 - 40%" xfId="2683" xr:uid="{FC769D7E-687A-4A8E-9179-ABB6163A7AFA}"/>
    <cellStyle name="Accent2 - 40% 2" xfId="2684" xr:uid="{77884317-A350-4D91-BF38-045D89163ED7}"/>
    <cellStyle name="Accent2 - 40% 3" xfId="2685" xr:uid="{FDCFBCB3-9041-47DB-9AEE-A7DF6EBB6FF6}"/>
    <cellStyle name="Accent2 - 40% 4" xfId="2686" xr:uid="{B1605066-03DC-42FD-88BD-BB7CA56D3492}"/>
    <cellStyle name="Accent2 - 40% 5" xfId="2687" xr:uid="{83C0EA3C-E3C3-4EE0-B079-A17A0C7DEBE5}"/>
    <cellStyle name="Accent2 - 40% 5 2" xfId="2688" xr:uid="{2D553030-7B83-4EB1-8B56-14A4702543BA}"/>
    <cellStyle name="Accent2 - 40% 6" xfId="2689" xr:uid="{E034D83E-DE99-4AB0-92AF-93FAE2FACDEA}"/>
    <cellStyle name="Accent2 - 40% 7" xfId="2690" xr:uid="{B9DFADB0-6178-43A1-B7FF-ED0D14C5E9B6}"/>
    <cellStyle name="Accent2 - 40% 8" xfId="2691" xr:uid="{468950A1-2C8C-480D-A64F-AFAAE91D6E02}"/>
    <cellStyle name="Accent2 - 60%" xfId="2692" xr:uid="{5982CA77-47A0-46A5-AD4D-E83EB68C5A8A}"/>
    <cellStyle name="Accent2 - 60% 2" xfId="2693" xr:uid="{5865CC36-A706-402A-8763-EADCB3E92F1E}"/>
    <cellStyle name="Accent2 - 60% 3" xfId="2694" xr:uid="{DC8A98D0-6B29-4971-A365-0900B7B57903}"/>
    <cellStyle name="Accent2 - 60% 4" xfId="2695" xr:uid="{7DFDBFDA-86AB-4FE2-A6A2-E26C4147579F}"/>
    <cellStyle name="Accent2 - 60% 5" xfId="2696" xr:uid="{D40467A9-9DBD-40A2-8DBA-CE05B04779AE}"/>
    <cellStyle name="Accent2 - 60% 5 2" xfId="2697" xr:uid="{3997F03D-1CAC-4A9B-A632-F8FC41E6E605}"/>
    <cellStyle name="Accent2 - 60% 6" xfId="2698" xr:uid="{7C917BE1-E94F-4147-94C5-7651DAD659D7}"/>
    <cellStyle name="Accent2 - 60% 7" xfId="2699" xr:uid="{40959947-BC71-4DC9-B1F5-19FD72245141}"/>
    <cellStyle name="Accent2 - 60% 8" xfId="2700" xr:uid="{F39C5463-62F8-4523-AF22-F7AFAA2AF182}"/>
    <cellStyle name="Accent2 10" xfId="2701" xr:uid="{17843C62-D79C-41CA-89CF-2A0740CEFDBD}"/>
    <cellStyle name="Accent2 11" xfId="2702" xr:uid="{F53F5815-5BB4-4647-A8DB-2000C748013F}"/>
    <cellStyle name="Accent2 12" xfId="2703" xr:uid="{0A6BFD1A-4ED7-4AF7-A7BC-2EE97B5D1325}"/>
    <cellStyle name="Accent2 13" xfId="2704" xr:uid="{C2BE0024-A266-47B5-AB49-640223D6C7C5}"/>
    <cellStyle name="Accent2 14" xfId="2705" xr:uid="{E5FA6B37-E5C4-4F93-893E-751D22BAF2EE}"/>
    <cellStyle name="Accent2 15" xfId="2706" xr:uid="{27A83590-3286-47D3-B5EC-81089C9A062D}"/>
    <cellStyle name="Accent2 2" xfId="90" xr:uid="{00000000-0005-0000-0000-00002C000000}"/>
    <cellStyle name="Accent2 2 2" xfId="2708" xr:uid="{6B765AFA-1CDE-4BE4-80F5-3E7E831EE66E}"/>
    <cellStyle name="Accent2 2 3" xfId="2709" xr:uid="{2CBE6A10-8B4E-4103-97EF-D23F767788AC}"/>
    <cellStyle name="Accent2 2 4" xfId="2710" xr:uid="{9496D27D-2957-4BAD-B7A4-ACDA1340A217}"/>
    <cellStyle name="Accent2 2 5" xfId="2711" xr:uid="{E30E95E6-B605-43A5-A563-4B9BBAC2D28D}"/>
    <cellStyle name="Accent2 2 5 2" xfId="2712" xr:uid="{0BCB2215-A109-495A-A2E8-534829ECFE27}"/>
    <cellStyle name="Accent2 2 6" xfId="2713" xr:uid="{BA379503-55BB-46B1-8113-FD90A6C5F8DC}"/>
    <cellStyle name="Accent2 2 7" xfId="2714" xr:uid="{4E3F3581-D8ED-473C-83C9-6F39447163CA}"/>
    <cellStyle name="Accent2 2 8" xfId="2715" xr:uid="{F7127347-E94D-4ACE-8D09-EF99DE3FBC9E}"/>
    <cellStyle name="Accent2 2_Nordea Group" xfId="2707" xr:uid="{69C8F8F2-B205-4EFE-B9FF-37CCE8E4A989}"/>
    <cellStyle name="Accent2 3" xfId="2716" xr:uid="{9A656DF5-C4AB-428D-B4CC-D1E7306A967F}"/>
    <cellStyle name="Accent2 3 2" xfId="2717" xr:uid="{352DC7AF-A4ED-4BDD-9E3E-26186E7CB408}"/>
    <cellStyle name="Accent2 3 3" xfId="2718" xr:uid="{187DB188-E7E9-43BC-AD83-9030621DEED5}"/>
    <cellStyle name="Accent2 3 4" xfId="2719" xr:uid="{6AB6015B-FB44-4EA9-9CB3-FEAE6F649D57}"/>
    <cellStyle name="Accent2 3 5" xfId="2720" xr:uid="{2A254773-2F58-43AE-862F-43410099CED4}"/>
    <cellStyle name="Accent2 3 5 2" xfId="2721" xr:uid="{1EC79B5D-8098-4032-BAA2-6D3E06ED2427}"/>
    <cellStyle name="Accent2 3 6" xfId="2722" xr:uid="{4DE65C1A-45F0-44BD-B685-122E05D41566}"/>
    <cellStyle name="Accent2 3 7" xfId="2723" xr:uid="{B185D1D7-A237-4A8C-86EA-CD71DBE3899F}"/>
    <cellStyle name="Accent2 3 8" xfId="2724" xr:uid="{D18C45FC-B5DB-49B6-A337-DBD176957551}"/>
    <cellStyle name="Accent2 4" xfId="2725" xr:uid="{F1CE95CE-0778-4432-84F2-6ED1EDF5FC66}"/>
    <cellStyle name="Accent2 4 2" xfId="2726" xr:uid="{6268EBE7-9351-4DAB-812D-AAE373F55D42}"/>
    <cellStyle name="Accent2 4 3" xfId="2727" xr:uid="{A9F45FB8-B0AB-4E36-9E74-7DDBDC084541}"/>
    <cellStyle name="Accent2 4 4" xfId="2728" xr:uid="{D6F1E975-02D4-45C1-B877-D9C517A4CCC4}"/>
    <cellStyle name="Accent2 4 5" xfId="2729" xr:uid="{130BA891-2624-41DA-90D8-E81AAAED4587}"/>
    <cellStyle name="Accent2 4 5 2" xfId="2730" xr:uid="{B82327E7-2906-4FF4-8201-50D799702546}"/>
    <cellStyle name="Accent2 4 6" xfId="2731" xr:uid="{A828A009-5A12-431E-9848-EEA69413BC3D}"/>
    <cellStyle name="Accent2 4 7" xfId="2732" xr:uid="{DDDD54BB-B23D-4EC7-A3A9-101948B99C71}"/>
    <cellStyle name="Accent2 4 8" xfId="2733" xr:uid="{50D2EE13-B278-49C5-9C57-771CB2AA1773}"/>
    <cellStyle name="Accent2 5" xfId="2734" xr:uid="{8CB172C3-BEAE-4D57-B902-8750FE6ADF1C}"/>
    <cellStyle name="Accent2 5 2" xfId="2735" xr:uid="{43BD0CE1-E9A9-4313-A62B-1F0693338116}"/>
    <cellStyle name="Accent2 5 3" xfId="2736" xr:uid="{6B2BAD97-B92B-45B1-B41B-836F46EF339B}"/>
    <cellStyle name="Accent2 5 4" xfId="2737" xr:uid="{7FDFC416-5D64-466A-90BF-8E4E8C7AF185}"/>
    <cellStyle name="Accent2 5 5" xfId="2738" xr:uid="{4AD4424E-4658-4741-9382-66CDEE8448F6}"/>
    <cellStyle name="Accent2 5 5 2" xfId="2739" xr:uid="{211941CA-2D9A-470F-BAA1-FA1D6B741F14}"/>
    <cellStyle name="Accent2 5 6" xfId="2740" xr:uid="{A2C62F3C-DA21-4A78-A6F7-F22A21A47873}"/>
    <cellStyle name="Accent2 5 7" xfId="2741" xr:uid="{090A18AE-9109-43EC-AAAF-D9F50947EA12}"/>
    <cellStyle name="Accent2 5 8" xfId="2742" xr:uid="{4F4EB880-F5D1-4426-8AF2-930552123941}"/>
    <cellStyle name="Accent2 6" xfId="2743" xr:uid="{84FC5F16-4F4F-496D-A244-AB659D3BAEE1}"/>
    <cellStyle name="Accent2 6 2" xfId="2744" xr:uid="{E2FD207A-EB82-442E-9C3C-54D0F2ACD46A}"/>
    <cellStyle name="Accent2 6 3" xfId="2745" xr:uid="{8BBB7851-6022-450D-BB81-2CF5A912BCB4}"/>
    <cellStyle name="Accent2 6 4" xfId="2746" xr:uid="{BE84C36B-226A-4D9F-8A8D-74B42BD4B3DD}"/>
    <cellStyle name="Accent2 6 5" xfId="2747" xr:uid="{0C96A1E0-4BEE-4991-9088-42395725653D}"/>
    <cellStyle name="Accent2 6 5 2" xfId="2748" xr:uid="{2B24F8C0-B826-49DD-9598-ECDD7E4AAEBE}"/>
    <cellStyle name="Accent2 6 6" xfId="2749" xr:uid="{A180900A-96FD-4653-AA7E-DAB639797E9A}"/>
    <cellStyle name="Accent2 6 7" xfId="2750" xr:uid="{FD7EBBF8-30A1-42E0-A490-77FF0EA27621}"/>
    <cellStyle name="Accent2 6 8" xfId="2751" xr:uid="{A1101A94-834E-4E6C-98CB-C11E2299EE69}"/>
    <cellStyle name="Accent2 7" xfId="2752" xr:uid="{EE3603E1-976E-4485-B2C1-B3451820122D}"/>
    <cellStyle name="Accent2 8" xfId="2753" xr:uid="{95784891-74AF-429F-8AB7-96439C90581E}"/>
    <cellStyle name="Accent2 9" xfId="2754" xr:uid="{AE87C1E6-DFED-4E67-8AC3-A5C97CEF7924}"/>
    <cellStyle name="Accent3 - 20%" xfId="2755" xr:uid="{98FD08EF-F997-40C4-860B-5DE7E226E6EE}"/>
    <cellStyle name="Accent3 - 20% 2" xfId="2756" xr:uid="{BEE4313F-5156-4596-B5CC-070093E0DD17}"/>
    <cellStyle name="Accent3 - 20% 3" xfId="2757" xr:uid="{F3794D26-B09E-4377-AD6F-BD9FF573B4BA}"/>
    <cellStyle name="Accent3 - 20% 4" xfId="2758" xr:uid="{26BA0F19-EF91-42D5-945D-EE60D9EF17A4}"/>
    <cellStyle name="Accent3 - 20% 5" xfId="2759" xr:uid="{A583D412-518A-4065-8CF1-20C613D19906}"/>
    <cellStyle name="Accent3 - 20% 5 2" xfId="2760" xr:uid="{9314A57E-B88D-449A-8B6F-970E628AD10F}"/>
    <cellStyle name="Accent3 - 20% 6" xfId="2761" xr:uid="{4BF158C0-E8D2-4561-9800-A75D000CC56B}"/>
    <cellStyle name="Accent3 - 20% 7" xfId="2762" xr:uid="{1F56743C-6A8F-4235-B26F-A559B0F90783}"/>
    <cellStyle name="Accent3 - 20% 8" xfId="2763" xr:uid="{34F16499-C6BC-422D-ABE8-8AAB42FB5A7E}"/>
    <cellStyle name="Accent3 - 40%" xfId="2764" xr:uid="{0201F750-7C50-43F1-A858-DDBB2D24CE29}"/>
    <cellStyle name="Accent3 - 40% 2" xfId="2765" xr:uid="{8A5EC43F-37AA-4691-8CFB-9C5BAAB84C5E}"/>
    <cellStyle name="Accent3 - 40% 3" xfId="2766" xr:uid="{7D68F285-4910-463A-B16B-2396C88CD379}"/>
    <cellStyle name="Accent3 - 40% 4" xfId="2767" xr:uid="{2E31DD20-C5A7-4BC8-A3B4-5F089D564C88}"/>
    <cellStyle name="Accent3 - 40% 5" xfId="2768" xr:uid="{36623E94-409F-4F2E-BFF4-5BF5E1F5C921}"/>
    <cellStyle name="Accent3 - 40% 5 2" xfId="2769" xr:uid="{10AD4D55-9C34-4983-85F3-6FAF47963127}"/>
    <cellStyle name="Accent3 - 40% 6" xfId="2770" xr:uid="{8E014B5B-844E-4A2D-A7D0-5931CA4B6FCF}"/>
    <cellStyle name="Accent3 - 40% 7" xfId="2771" xr:uid="{F7CDE1AE-65B6-45FC-8FAC-CFCFCBCC6559}"/>
    <cellStyle name="Accent3 - 40% 8" xfId="2772" xr:uid="{D801D774-37E1-47A1-BDA2-39AA1634A782}"/>
    <cellStyle name="Accent3 - 60%" xfId="2773" xr:uid="{1DAE97AA-7376-440C-9E5A-F46A03DC3A51}"/>
    <cellStyle name="Accent3 - 60% 2" xfId="2774" xr:uid="{C0DD06FE-3408-4506-BB2F-51127B6804A2}"/>
    <cellStyle name="Accent3 - 60% 3" xfId="2775" xr:uid="{8063ECBA-5EA4-48E7-9437-28E419B90D13}"/>
    <cellStyle name="Accent3 - 60% 4" xfId="2776" xr:uid="{70E159EB-6A9E-4D64-995C-6D52E72A391C}"/>
    <cellStyle name="Accent3 - 60% 5" xfId="2777" xr:uid="{587A16CF-F500-4D72-8B34-4925B3242C7F}"/>
    <cellStyle name="Accent3 - 60% 5 2" xfId="2778" xr:uid="{2F5063C9-118E-42D2-8BF8-E0FFBA362686}"/>
    <cellStyle name="Accent3 - 60% 6" xfId="2779" xr:uid="{CB0FA1D9-7A0A-4806-B2DE-2C33016691BB}"/>
    <cellStyle name="Accent3 - 60% 7" xfId="2780" xr:uid="{44EB37E7-720A-40E7-BC58-36372EE70C76}"/>
    <cellStyle name="Accent3 - 60% 8" xfId="2781" xr:uid="{38F19950-6822-416C-BDD8-6C0CC3617BD4}"/>
    <cellStyle name="Accent3 10" xfId="2782" xr:uid="{9255BEBA-DF2C-4921-9DEE-B516AAF10600}"/>
    <cellStyle name="Accent3 11" xfId="2783" xr:uid="{67210B42-9E3B-40F9-8265-B19588EABD36}"/>
    <cellStyle name="Accent3 12" xfId="2784" xr:uid="{1F255E10-F4A6-47CC-9F88-A21EB0BB6FB0}"/>
    <cellStyle name="Accent3 13" xfId="2785" xr:uid="{FC1E3C24-24A5-49B7-B5F6-28453337735A}"/>
    <cellStyle name="Accent3 14" xfId="2786" xr:uid="{DC74A84F-2A0B-4EFD-A153-BD03B0D3A54B}"/>
    <cellStyle name="Accent3 15" xfId="2787" xr:uid="{703CC8EE-7E63-402B-9E07-6068A668360D}"/>
    <cellStyle name="Accent3 2" xfId="91" xr:uid="{00000000-0005-0000-0000-00002D000000}"/>
    <cellStyle name="Accent3 2 2" xfId="2789" xr:uid="{4478E1F5-4767-4A86-9771-85FBC106E7B7}"/>
    <cellStyle name="Accent3 2 3" xfId="2790" xr:uid="{8E3DC32E-E16A-4F9D-9297-6B67A8BCA6B8}"/>
    <cellStyle name="Accent3 2 4" xfId="2791" xr:uid="{41F14043-0151-439C-87E2-E0E010C8A438}"/>
    <cellStyle name="Accent3 2 5" xfId="2792" xr:uid="{26B07BAC-CF1C-4B95-A828-2B2661C2B9E5}"/>
    <cellStyle name="Accent3 2 5 2" xfId="2793" xr:uid="{BBE95629-7C50-4454-AF2B-8A6BE63C8425}"/>
    <cellStyle name="Accent3 2 6" xfId="2794" xr:uid="{5211BA09-F57A-49D0-9127-24184A366C8D}"/>
    <cellStyle name="Accent3 2 7" xfId="2795" xr:uid="{36437E07-4ED9-4F10-A626-53B71CF4DD4C}"/>
    <cellStyle name="Accent3 2 8" xfId="2796" xr:uid="{979006A6-1B8F-4A07-8B22-CB9F93BFE6DA}"/>
    <cellStyle name="Accent3 2_Nordea Group" xfId="2788" xr:uid="{5E5C0A79-63AD-4018-A56F-AAA337449FC9}"/>
    <cellStyle name="Accent3 3" xfId="2797" xr:uid="{CE8FBAA5-25EA-4395-B1BF-7AC7595A268A}"/>
    <cellStyle name="Accent3 3 2" xfId="2798" xr:uid="{B32D85A3-B484-4831-98E8-CB8A773900E9}"/>
    <cellStyle name="Accent3 3 3" xfId="2799" xr:uid="{23D8BAC8-0919-4C11-BBFA-C2FB31FF1168}"/>
    <cellStyle name="Accent3 3 4" xfId="2800" xr:uid="{9502B503-B958-4358-B208-718A2204B219}"/>
    <cellStyle name="Accent3 3 5" xfId="2801" xr:uid="{8E3C3ECA-4307-4643-B1DD-21BAA4F4EDEF}"/>
    <cellStyle name="Accent3 3 5 2" xfId="2802" xr:uid="{590AF8A6-7EB4-4FA3-A276-1FEBB71B301E}"/>
    <cellStyle name="Accent3 3 6" xfId="2803" xr:uid="{20389FF1-C201-4EBF-9DDA-5CC8BEE57276}"/>
    <cellStyle name="Accent3 3 7" xfId="2804" xr:uid="{37CF9951-D7EF-4EF9-830E-C1CC5B35FE96}"/>
    <cellStyle name="Accent3 3 8" xfId="2805" xr:uid="{07FFC676-B1E5-40DF-A37D-3E7944F77A56}"/>
    <cellStyle name="Accent3 4" xfId="2806" xr:uid="{F6FC6E24-6B79-44D0-8503-7216A4B0BEC0}"/>
    <cellStyle name="Accent3 4 2" xfId="2807" xr:uid="{E64DF1E5-4F28-4302-837D-A3037218CDF5}"/>
    <cellStyle name="Accent3 4 3" xfId="2808" xr:uid="{ACE454B9-6BB9-47C7-A9BD-ECDA621F3204}"/>
    <cellStyle name="Accent3 4 4" xfId="2809" xr:uid="{E9E09AC7-FC67-4744-98BC-2E12D6276BE5}"/>
    <cellStyle name="Accent3 4 5" xfId="2810" xr:uid="{166472D6-70F5-4A21-869B-8B30B27B2EB8}"/>
    <cellStyle name="Accent3 4 5 2" xfId="2811" xr:uid="{3FA8DAFD-6C14-45C4-8F7A-C85FB88D3779}"/>
    <cellStyle name="Accent3 4 6" xfId="2812" xr:uid="{61B2801D-FAFA-4B9B-9F47-7CB7F080ABF0}"/>
    <cellStyle name="Accent3 4 7" xfId="2813" xr:uid="{91CA04DA-ADB1-41C4-8F06-27AA5391784A}"/>
    <cellStyle name="Accent3 4 8" xfId="2814" xr:uid="{24DE2644-007D-4A64-9364-9F5CA35C8AD8}"/>
    <cellStyle name="Accent3 5" xfId="2815" xr:uid="{5CCB09B1-902B-4688-86B6-F060368C8728}"/>
    <cellStyle name="Accent3 5 2" xfId="2816" xr:uid="{614BAC0A-14CD-4700-91AF-16624EDF9D46}"/>
    <cellStyle name="Accent3 5 3" xfId="2817" xr:uid="{D71C3E16-29BA-4122-9362-6DD3DDD6F897}"/>
    <cellStyle name="Accent3 5 4" xfId="2818" xr:uid="{A7F32DD5-C402-40C3-9777-41A795158DDF}"/>
    <cellStyle name="Accent3 5 5" xfId="2819" xr:uid="{78D6D042-3EA0-4BAC-A68C-823B84EF5765}"/>
    <cellStyle name="Accent3 5 5 2" xfId="2820" xr:uid="{0D111491-64B6-480E-AE16-CA03A86CA890}"/>
    <cellStyle name="Accent3 5 6" xfId="2821" xr:uid="{697550A3-3349-4961-8A00-85664C7A9A81}"/>
    <cellStyle name="Accent3 5 7" xfId="2822" xr:uid="{3694C80F-DD3A-466B-AD59-A9E718AA1326}"/>
    <cellStyle name="Accent3 5 8" xfId="2823" xr:uid="{FC63649D-84F4-4D49-9EC5-6C942337159F}"/>
    <cellStyle name="Accent3 6" xfId="2824" xr:uid="{67A8CA82-3345-4CFE-B4F8-50908D0A82E1}"/>
    <cellStyle name="Accent3 6 2" xfId="2825" xr:uid="{84FBD178-AF66-4DC5-B9DC-92FF7B629B04}"/>
    <cellStyle name="Accent3 6 3" xfId="2826" xr:uid="{67E03572-9D5F-4195-8854-A53CF4205BC6}"/>
    <cellStyle name="Accent3 6 4" xfId="2827" xr:uid="{158FF947-18AC-4592-8092-16FF1647B657}"/>
    <cellStyle name="Accent3 6 5" xfId="2828" xr:uid="{8B3F367F-5709-4051-8C94-B55539C999B0}"/>
    <cellStyle name="Accent3 6 5 2" xfId="2829" xr:uid="{8D14B46E-B895-4343-A04A-DE4273AF3F15}"/>
    <cellStyle name="Accent3 6 6" xfId="2830" xr:uid="{D46B1B4B-63BB-437E-AA1F-5E33759CC1CD}"/>
    <cellStyle name="Accent3 6 7" xfId="2831" xr:uid="{B28D905A-3204-48ED-B407-D674403CEA5F}"/>
    <cellStyle name="Accent3 6 8" xfId="2832" xr:uid="{6072AEF4-1844-4BD0-82D6-45FFED0517AB}"/>
    <cellStyle name="Accent3 7" xfId="2833" xr:uid="{8DFE435F-565F-4EAF-96D3-95EA078F88D2}"/>
    <cellStyle name="Accent3 8" xfId="2834" xr:uid="{7A91A223-7030-4118-AA3E-C36C9C23CAE6}"/>
    <cellStyle name="Accent3 9" xfId="2835" xr:uid="{AA1E0455-549E-468D-8E68-C7D66E0B766F}"/>
    <cellStyle name="Accent4 - 20%" xfId="2836" xr:uid="{A3355485-5B8D-4E25-9536-5A45EA131E12}"/>
    <cellStyle name="Accent4 - 20% 2" xfId="2837" xr:uid="{9B81F2DE-F510-41AB-8EEE-60799D91955D}"/>
    <cellStyle name="Accent4 - 20% 3" xfId="2838" xr:uid="{2B83B01F-59D1-47F3-8C5B-80441BFF59AE}"/>
    <cellStyle name="Accent4 - 20% 4" xfId="2839" xr:uid="{FE167F57-9BFE-4D91-AD3D-5BEAD3C96AD5}"/>
    <cellStyle name="Accent4 - 20% 5" xfId="2840" xr:uid="{1F1F7181-25A1-408C-84ED-FDB643C7248C}"/>
    <cellStyle name="Accent4 - 20% 5 2" xfId="2841" xr:uid="{4F672E0F-E44E-4496-A112-96A758C1D817}"/>
    <cellStyle name="Accent4 - 20% 6" xfId="2842" xr:uid="{3E3D17BF-A3B2-4E54-BB74-1E68093DA3C4}"/>
    <cellStyle name="Accent4 - 20% 7" xfId="2843" xr:uid="{B055591F-49D0-40C3-A1ED-8A6CA997C308}"/>
    <cellStyle name="Accent4 - 20% 8" xfId="2844" xr:uid="{7015D6EB-B77D-46D0-86CF-6BEEE5CE3970}"/>
    <cellStyle name="Accent4 - 40%" xfId="2845" xr:uid="{97F66517-3BD2-4FC1-A92D-EF582BFDCEFD}"/>
    <cellStyle name="Accent4 - 40% 2" xfId="2846" xr:uid="{FA8370FA-F128-4EC5-8239-1E4F86C1D46C}"/>
    <cellStyle name="Accent4 - 40% 3" xfId="2847" xr:uid="{200A0D66-A938-4E14-AB13-7287164607FA}"/>
    <cellStyle name="Accent4 - 40% 4" xfId="2848" xr:uid="{4A2EFCA3-5F8A-4696-8D6A-6F4751422352}"/>
    <cellStyle name="Accent4 - 40% 5" xfId="2849" xr:uid="{E175CFD0-7A40-483A-8C0F-6610A0593A7E}"/>
    <cellStyle name="Accent4 - 40% 5 2" xfId="2850" xr:uid="{CE1F27D5-7133-4DF3-A900-9080A45DBF37}"/>
    <cellStyle name="Accent4 - 40% 6" xfId="2851" xr:uid="{6AC38831-2AB5-4456-A2F2-1B4E330488E5}"/>
    <cellStyle name="Accent4 - 40% 7" xfId="2852" xr:uid="{EDB784E7-2579-44DC-A026-12E33DDEB2BC}"/>
    <cellStyle name="Accent4 - 40% 8" xfId="2853" xr:uid="{440670F6-B1AD-4F52-A450-D6573ED5BCEE}"/>
    <cellStyle name="Accent4 - 60%" xfId="2854" xr:uid="{39AA4972-EF6B-4AC0-B0E7-9F8FB2F804A3}"/>
    <cellStyle name="Accent4 - 60% 2" xfId="2855" xr:uid="{C857AE20-BE7E-4194-A170-8E6A0CC9C827}"/>
    <cellStyle name="Accent4 - 60% 3" xfId="2856" xr:uid="{C7B4E92E-5574-425A-B6A8-55E8343AF4D1}"/>
    <cellStyle name="Accent4 - 60% 4" xfId="2857" xr:uid="{CB689DB3-D8AE-4E0F-9C5B-9D292EBE34A4}"/>
    <cellStyle name="Accent4 - 60% 5" xfId="2858" xr:uid="{5389AD87-4AAA-4A94-9E87-B38040824EF3}"/>
    <cellStyle name="Accent4 - 60% 5 2" xfId="2859" xr:uid="{E5AA8410-665E-46C2-B225-6DEF324A26A6}"/>
    <cellStyle name="Accent4 - 60% 6" xfId="2860" xr:uid="{D56BC999-3BBC-4C82-B6A7-AC029F72A60D}"/>
    <cellStyle name="Accent4 - 60% 7" xfId="2861" xr:uid="{0C92217A-7CC7-4A17-BAA9-6C1C9FC71B70}"/>
    <cellStyle name="Accent4 - 60% 8" xfId="2862" xr:uid="{5F3095E0-A29D-4D59-9184-5A9ED68A8F27}"/>
    <cellStyle name="Accent4 10" xfId="2863" xr:uid="{0A024336-2B02-4200-9FE3-9587898F691B}"/>
    <cellStyle name="Accent4 11" xfId="2864" xr:uid="{97922326-D7C9-4970-85C5-EC7A500F984F}"/>
    <cellStyle name="Accent4 12" xfId="2865" xr:uid="{BD941035-8853-483C-BC94-586CE70288FD}"/>
    <cellStyle name="Accent4 13" xfId="2866" xr:uid="{0EAC81C4-5177-48B1-BF98-10D6FA8B64C9}"/>
    <cellStyle name="Accent4 14" xfId="2867" xr:uid="{FCB06A1A-B39D-408A-8413-C63ACB5ED352}"/>
    <cellStyle name="Accent4 15" xfId="2868" xr:uid="{1DC6A316-5D38-4A45-943E-75978836F9BA}"/>
    <cellStyle name="Accent4 2" xfId="92" xr:uid="{00000000-0005-0000-0000-00002E000000}"/>
    <cellStyle name="Accent4 2 2" xfId="2870" xr:uid="{CA62A308-7B7C-416F-8791-6FC46FB66966}"/>
    <cellStyle name="Accent4 2 3" xfId="2871" xr:uid="{7D821FE1-5232-4018-8BCB-E6A9A30B5C6F}"/>
    <cellStyle name="Accent4 2 4" xfId="2872" xr:uid="{CF314546-5C8F-401E-B173-4EEFE150A14C}"/>
    <cellStyle name="Accent4 2 5" xfId="2873" xr:uid="{BC5861C5-2A4A-4354-A63F-BFA5C64F5935}"/>
    <cellStyle name="Accent4 2 5 2" xfId="2874" xr:uid="{7D1F381D-DEA1-4947-9A15-70C83C5EC8EE}"/>
    <cellStyle name="Accent4 2 6" xfId="2875" xr:uid="{53837658-4C0D-4B81-9AA0-6414A0857990}"/>
    <cellStyle name="Accent4 2 7" xfId="2876" xr:uid="{F819727E-939C-4F45-866F-DC0C7C71A11A}"/>
    <cellStyle name="Accent4 2 8" xfId="2877" xr:uid="{F51FE7B5-47B6-474F-B6F5-ED829DF92EBF}"/>
    <cellStyle name="Accent4 2_Nordea Group" xfId="2869" xr:uid="{8BD705A9-A650-4368-BDFA-8E6A20F809AA}"/>
    <cellStyle name="Accent4 3" xfId="2878" xr:uid="{C9C1954A-1A17-487D-89EC-0EA5797E0945}"/>
    <cellStyle name="Accent4 3 2" xfId="2879" xr:uid="{4D35F8F1-5860-4ADE-9E47-3BAE0E63F9C6}"/>
    <cellStyle name="Accent4 3 3" xfId="2880" xr:uid="{FB0AA7BD-C80F-4256-A361-CD61F80326F6}"/>
    <cellStyle name="Accent4 3 4" xfId="2881" xr:uid="{30971798-0B85-4936-B080-6F6F18484F47}"/>
    <cellStyle name="Accent4 3 5" xfId="2882" xr:uid="{E187267E-B49C-42AF-B329-3485C6ABAC54}"/>
    <cellStyle name="Accent4 3 5 2" xfId="2883" xr:uid="{905AFD83-B890-4C4F-8286-FAA022183D04}"/>
    <cellStyle name="Accent4 3 6" xfId="2884" xr:uid="{8794D6B1-6A29-4D58-B673-6577E35D471D}"/>
    <cellStyle name="Accent4 3 7" xfId="2885" xr:uid="{2E50CE0B-618C-453A-A1F1-E58FF87E5D7F}"/>
    <cellStyle name="Accent4 3 8" xfId="2886" xr:uid="{2C310F60-CD62-4C4E-9B19-80521B7CC761}"/>
    <cellStyle name="Accent4 4" xfId="2887" xr:uid="{D1F73DB1-1EB7-48F0-8452-4F6F39BBEBEB}"/>
    <cellStyle name="Accent4 4 2" xfId="2888" xr:uid="{164FC51B-7FB3-43D3-B6C8-148014E564AD}"/>
    <cellStyle name="Accent4 4 3" xfId="2889" xr:uid="{92131C93-C242-4EA6-A1BB-4E81AF56F2DE}"/>
    <cellStyle name="Accent4 4 4" xfId="2890" xr:uid="{D6BD7466-E77B-48EB-B03B-509607B67319}"/>
    <cellStyle name="Accent4 4 5" xfId="2891" xr:uid="{EEC87C67-2ED1-4870-A39C-59E77AB4E903}"/>
    <cellStyle name="Accent4 4 5 2" xfId="2892" xr:uid="{07C0AE09-E902-426F-83EB-66FB5A74393F}"/>
    <cellStyle name="Accent4 4 6" xfId="2893" xr:uid="{516692C7-B0BE-4F47-B8F2-AB9CE611845A}"/>
    <cellStyle name="Accent4 4 7" xfId="2894" xr:uid="{5308B678-C5D4-4AB5-B95D-04B960925476}"/>
    <cellStyle name="Accent4 4 8" xfId="2895" xr:uid="{498E2D9D-E41C-4D4C-A520-CBE5EE3C2AE7}"/>
    <cellStyle name="Accent4 5" xfId="2896" xr:uid="{B17B1767-BC28-4DEB-8A2B-12B51702F30A}"/>
    <cellStyle name="Accent4 5 2" xfId="2897" xr:uid="{5484229A-C747-4135-93F4-E7EE81AF1CEA}"/>
    <cellStyle name="Accent4 5 3" xfId="2898" xr:uid="{79549664-B8E4-4E1C-900B-8DA640A1FB3B}"/>
    <cellStyle name="Accent4 5 4" xfId="2899" xr:uid="{C10CE602-4849-481E-8A96-6D555810115D}"/>
    <cellStyle name="Accent4 5 5" xfId="2900" xr:uid="{AA3AB3D7-E07F-4A7F-84DC-E10EF0D5D5AF}"/>
    <cellStyle name="Accent4 5 5 2" xfId="2901" xr:uid="{847B28A1-590A-4147-900C-79730B23845E}"/>
    <cellStyle name="Accent4 5 6" xfId="2902" xr:uid="{38A14084-864D-42F5-8C29-88706254E952}"/>
    <cellStyle name="Accent4 5 7" xfId="2903" xr:uid="{4D2C4578-4EF4-4CB3-85A3-E887DFC7E3E4}"/>
    <cellStyle name="Accent4 5 8" xfId="2904" xr:uid="{B79C9C59-2742-45A7-A585-D95A9A1EAED1}"/>
    <cellStyle name="Accent4 6" xfId="2905" xr:uid="{14B5F3BC-C9BC-4A85-B99B-495919E75159}"/>
    <cellStyle name="Accent4 6 2" xfId="2906" xr:uid="{BD5565BD-83A0-473B-9A25-A0DEC04F9103}"/>
    <cellStyle name="Accent4 6 3" xfId="2907" xr:uid="{ABE0A97D-4223-4B55-9536-576571A489AF}"/>
    <cellStyle name="Accent4 6 4" xfId="2908" xr:uid="{3A59E8BC-B0CC-43E4-90E4-CE04D0A67DEC}"/>
    <cellStyle name="Accent4 6 5" xfId="2909" xr:uid="{2E8B2401-D3F6-4EF2-91B6-5DAAC4A01290}"/>
    <cellStyle name="Accent4 6 5 2" xfId="2910" xr:uid="{E5FF15B2-AA31-423A-8DA8-C2A3BEDE2B65}"/>
    <cellStyle name="Accent4 6 6" xfId="2911" xr:uid="{8005BA56-05AD-46BA-A676-DF0504CD5DF3}"/>
    <cellStyle name="Accent4 6 7" xfId="2912" xr:uid="{2FD72EA4-5034-4B43-A3AF-E104F6CC6FA4}"/>
    <cellStyle name="Accent4 6 8" xfId="2913" xr:uid="{2ADCF23E-7871-4D09-832E-FAA3488BF334}"/>
    <cellStyle name="Accent4 7" xfId="2914" xr:uid="{5EC145F3-FE85-4CDF-A9EB-A831B44D222F}"/>
    <cellStyle name="Accent4 8" xfId="2915" xr:uid="{AF2DB72C-3AE6-46D0-A94B-5C3B7A59D01A}"/>
    <cellStyle name="Accent4 9" xfId="2916" xr:uid="{1323324E-FFE6-48E4-80AF-592DD8C97B5E}"/>
    <cellStyle name="Accent5 - 20%" xfId="2917" xr:uid="{C90F031E-86CC-4477-887D-A9D29B9AB094}"/>
    <cellStyle name="Accent5 - 20% 2" xfId="2918" xr:uid="{1CC60560-C379-4FD0-BB43-BAE8B8474844}"/>
    <cellStyle name="Accent5 - 20% 3" xfId="2919" xr:uid="{76FC0377-54CE-4F43-8EA5-B7D6974BCFD6}"/>
    <cellStyle name="Accent5 - 20% 4" xfId="2920" xr:uid="{518EA9A2-353D-4B1A-99DD-132A662F8F1B}"/>
    <cellStyle name="Accent5 - 20% 5" xfId="2921" xr:uid="{72946843-BA37-46EF-81F3-FEA31ED1F975}"/>
    <cellStyle name="Accent5 - 20% 5 2" xfId="2922" xr:uid="{FAC7F30B-27C7-483F-8C40-AAE8C26D28A5}"/>
    <cellStyle name="Accent5 - 20% 6" xfId="2923" xr:uid="{88CF9249-B557-4620-A87B-1EBB8D71CFE1}"/>
    <cellStyle name="Accent5 - 20% 7" xfId="2924" xr:uid="{FD9FC415-9527-459C-B21F-B698DE19A0AC}"/>
    <cellStyle name="Accent5 - 20% 8" xfId="2925" xr:uid="{8865AF57-FC36-45C7-A13C-C699B55CE32B}"/>
    <cellStyle name="Accent5 - 40%" xfId="2926" xr:uid="{FC0F0B1E-9F9A-43AB-BBFD-DDC5B5957D33}"/>
    <cellStyle name="Accent5 - 40% 2" xfId="2927" xr:uid="{73F2CA9B-ED86-4E06-998C-0F88895D60FC}"/>
    <cellStyle name="Accent5 - 40% 3" xfId="2928" xr:uid="{3A6F9786-AD50-4318-868C-B95897E479D5}"/>
    <cellStyle name="Accent5 - 40% 4" xfId="2929" xr:uid="{B6C88BAA-A1AE-4424-88CD-AE5D91DBB450}"/>
    <cellStyle name="Accent5 - 40% 5" xfId="2930" xr:uid="{B8096C99-85E2-4286-987D-8E165FA02A99}"/>
    <cellStyle name="Accent5 - 40% 5 2" xfId="2931" xr:uid="{2CDEDB31-6ECA-4D36-8C5D-389177CDA492}"/>
    <cellStyle name="Accent5 - 40% 6" xfId="2932" xr:uid="{FC008FDF-6D2D-48B2-B581-DE28F7FF0099}"/>
    <cellStyle name="Accent5 - 40% 7" xfId="2933" xr:uid="{16595317-7B15-4448-BFEB-6BE37999057A}"/>
    <cellStyle name="Accent5 - 40% 8" xfId="2934" xr:uid="{CA41C32A-19F5-4C47-AA0D-99AEFCE8BD7C}"/>
    <cellStyle name="Accent5 - 60%" xfId="2935" xr:uid="{94F09B18-87A1-4413-BB51-73F39175FC4E}"/>
    <cellStyle name="Accent5 - 60% 2" xfId="2936" xr:uid="{9D4AB32F-027E-41FB-B111-DCD52336FFB3}"/>
    <cellStyle name="Accent5 - 60% 3" xfId="2937" xr:uid="{CA62FCDF-6054-4EC0-BBA0-0AADF2214CF8}"/>
    <cellStyle name="Accent5 - 60% 4" xfId="2938" xr:uid="{9F9F5BAA-C427-46E8-A32C-CDB30CAA3548}"/>
    <cellStyle name="Accent5 - 60% 5" xfId="2939" xr:uid="{FC796B91-6138-486A-8AB5-E124296F5B99}"/>
    <cellStyle name="Accent5 - 60% 5 2" xfId="2940" xr:uid="{EA6CBDFC-131F-4FF4-BCE8-1F9F79D19AC6}"/>
    <cellStyle name="Accent5 - 60% 6" xfId="2941" xr:uid="{52CC9A23-6139-411D-BC14-5C842C7A26D5}"/>
    <cellStyle name="Accent5 - 60% 7" xfId="2942" xr:uid="{1C1B5914-ECC9-495F-806D-1AF9C4351098}"/>
    <cellStyle name="Accent5 - 60% 8" xfId="2943" xr:uid="{3BD0561B-7C32-44D6-88B4-4AA813FF29DE}"/>
    <cellStyle name="Accent5 10" xfId="2944" xr:uid="{7A7D0291-5AC1-4033-9956-4951D769674A}"/>
    <cellStyle name="Accent5 11" xfId="2945" xr:uid="{9B211BC3-92E2-4CB0-B4B7-E4B1290E2F0A}"/>
    <cellStyle name="Accent5 12" xfId="2946" xr:uid="{165A09DC-CD26-4FCF-8C05-E1CB1302F188}"/>
    <cellStyle name="Accent5 13" xfId="2947" xr:uid="{F626ED93-69AF-4CFE-9715-1FE0AF476748}"/>
    <cellStyle name="Accent5 14" xfId="2948" xr:uid="{4698A4F3-F379-4F4E-ACAF-73B3615B67F9}"/>
    <cellStyle name="Accent5 15" xfId="2949" xr:uid="{7D3B4BCD-F05D-4366-B90E-E004C44CC6AD}"/>
    <cellStyle name="Accent5 2" xfId="93" xr:uid="{00000000-0005-0000-0000-00002F000000}"/>
    <cellStyle name="Accent5 2 2" xfId="2951" xr:uid="{B13974FB-9C0B-4326-A683-14E4B18AEC18}"/>
    <cellStyle name="Accent5 2 3" xfId="2952" xr:uid="{19853321-B371-47E7-8DA2-206FFEE2FECF}"/>
    <cellStyle name="Accent5 2 4" xfId="2953" xr:uid="{9AE100D9-0659-440E-80E3-6B57B3B4D1E2}"/>
    <cellStyle name="Accent5 2 5" xfId="2954" xr:uid="{84085122-D618-46C7-BC35-521C5F9F611D}"/>
    <cellStyle name="Accent5 2 5 2" xfId="2955" xr:uid="{5C6D3B2C-7BC1-43B9-8960-C7BE75E0BBA8}"/>
    <cellStyle name="Accent5 2 6" xfId="2956" xr:uid="{37B569FB-3B91-4B28-9A3A-E19DB9FB66C0}"/>
    <cellStyle name="Accent5 2 7" xfId="2957" xr:uid="{7944A0E0-640C-4E65-9F0B-C74887CE9BC4}"/>
    <cellStyle name="Accent5 2 8" xfId="2958" xr:uid="{B9D9C808-FC38-4E21-8F6D-AB23BC9F4A6D}"/>
    <cellStyle name="Accent5 2_Nordea Group" xfId="2950" xr:uid="{EBBCC041-422C-4A1B-BB12-DF47D4FDCFA5}"/>
    <cellStyle name="Accent5 3" xfId="2959" xr:uid="{65431BD9-D3DD-4711-B1F0-B24BBDB42070}"/>
    <cellStyle name="Accent5 3 2" xfId="2960" xr:uid="{1DBC2662-1DE4-40B4-9B32-564E16579F02}"/>
    <cellStyle name="Accent5 3 3" xfId="2961" xr:uid="{D46C8027-9CE8-4E48-817C-ABA4141F1720}"/>
    <cellStyle name="Accent5 3 4" xfId="2962" xr:uid="{4EFA1D82-CEAD-463B-BF7F-AD41912F73D3}"/>
    <cellStyle name="Accent5 3 5" xfId="2963" xr:uid="{8556D144-626F-4CDB-8FAA-D449E4B5CFD4}"/>
    <cellStyle name="Accent5 3 5 2" xfId="2964" xr:uid="{6C52F912-37D4-47E4-BCE0-7B44B1EAD256}"/>
    <cellStyle name="Accent5 3 6" xfId="2965" xr:uid="{B1FC435A-905E-4B9D-B56B-48310C78AC12}"/>
    <cellStyle name="Accent5 3 7" xfId="2966" xr:uid="{97588159-6EA5-4183-A506-F44C693235A9}"/>
    <cellStyle name="Accent5 3 8" xfId="2967" xr:uid="{FD9A75F8-980D-45BF-B037-28159340324B}"/>
    <cellStyle name="Accent5 4" xfId="2968" xr:uid="{93EA49F3-FC7F-49E1-9D0D-4B1505FD7388}"/>
    <cellStyle name="Accent5 4 2" xfId="2969" xr:uid="{15F493BD-1FFD-49B0-9B21-9B3B5C34FD41}"/>
    <cellStyle name="Accent5 4 3" xfId="2970" xr:uid="{7C61E0D0-2937-46F0-B0BE-9CBBFD664697}"/>
    <cellStyle name="Accent5 4 4" xfId="2971" xr:uid="{C384DACD-8630-4282-80FD-9BF93788E5EC}"/>
    <cellStyle name="Accent5 4 5" xfId="2972" xr:uid="{BB665D39-C399-4538-A620-4B70984E8AB2}"/>
    <cellStyle name="Accent5 4 5 2" xfId="2973" xr:uid="{680DA80B-4F63-4486-BE78-6A63476A2AB6}"/>
    <cellStyle name="Accent5 4 6" xfId="2974" xr:uid="{E36937D7-8849-4832-98B3-91D1930DDE2F}"/>
    <cellStyle name="Accent5 4 7" xfId="2975" xr:uid="{9E1D9AEE-4918-464D-9879-FAD609102B63}"/>
    <cellStyle name="Accent5 4 8" xfId="2976" xr:uid="{F1453167-E08C-4CFB-A18D-7665E14574C2}"/>
    <cellStyle name="Accent5 5" xfId="2977" xr:uid="{0F75963A-1C1D-4DE7-8517-8517945CE177}"/>
    <cellStyle name="Accent5 5 2" xfId="2978" xr:uid="{F50DFA67-966C-4779-BE87-42691C231BA3}"/>
    <cellStyle name="Accent5 5 3" xfId="2979" xr:uid="{221CB0CE-6569-40AA-8014-3891F6939BFD}"/>
    <cellStyle name="Accent5 5 4" xfId="2980" xr:uid="{3C9FEF5A-9F16-4F5D-BDA4-7A776584C850}"/>
    <cellStyle name="Accent5 5 5" xfId="2981" xr:uid="{CCBE9C2C-68A7-470C-B2CA-734800DA880C}"/>
    <cellStyle name="Accent5 5 5 2" xfId="2982" xr:uid="{9EE90BD1-F03E-4D34-A64F-CDF09F019CB8}"/>
    <cellStyle name="Accent5 5 6" xfId="2983" xr:uid="{68A34351-DF69-491C-9328-54CCEC649354}"/>
    <cellStyle name="Accent5 5 7" xfId="2984" xr:uid="{D26854E5-2A35-4534-8C81-78BBB0A49E1F}"/>
    <cellStyle name="Accent5 5 8" xfId="2985" xr:uid="{F657743B-725F-437E-9761-3CECF8499BB6}"/>
    <cellStyle name="Accent5 6" xfId="2986" xr:uid="{38A84D7A-CC94-4B83-B4FB-8532B5752360}"/>
    <cellStyle name="Accent5 6 2" xfId="2987" xr:uid="{F4E9BB35-5D21-4CAA-84CC-E21335F816E8}"/>
    <cellStyle name="Accent5 6 3" xfId="2988" xr:uid="{4C043C38-F56E-4E64-8217-170CE57814EC}"/>
    <cellStyle name="Accent5 6 4" xfId="2989" xr:uid="{E1650D02-2CFE-4B61-9B1C-F25B9E1D0013}"/>
    <cellStyle name="Accent5 6 5" xfId="2990" xr:uid="{A86D2749-8609-4450-AE24-A7DEFA166406}"/>
    <cellStyle name="Accent5 6 5 2" xfId="2991" xr:uid="{B7F6CE4D-8975-4548-800F-D38623705C7E}"/>
    <cellStyle name="Accent5 6 6" xfId="2992" xr:uid="{C043178F-3F5F-44D2-882E-60ACA73CE94C}"/>
    <cellStyle name="Accent5 6 7" xfId="2993" xr:uid="{7F88002D-6834-4EBB-BB76-811E7B9BE232}"/>
    <cellStyle name="Accent5 6 8" xfId="2994" xr:uid="{629F616C-9477-4D83-9520-DD21788E126D}"/>
    <cellStyle name="Accent5 7" xfId="2995" xr:uid="{AD72C116-B735-4F1A-8307-CB4EABE86157}"/>
    <cellStyle name="Accent5 8" xfId="2996" xr:uid="{57E3A8DE-CEAB-4166-A460-2228B428BA73}"/>
    <cellStyle name="Accent5 9" xfId="2997" xr:uid="{0E10F28B-8FB5-4BA4-9142-03A146A8BE3B}"/>
    <cellStyle name="Accent6 - 20%" xfId="2998" xr:uid="{0C72E944-0E1D-4919-8193-5DE0A7D2FB62}"/>
    <cellStyle name="Accent6 - 20% 2" xfId="2999" xr:uid="{E79D2158-6D18-4807-9C16-1587CD840CD5}"/>
    <cellStyle name="Accent6 - 20% 3" xfId="3000" xr:uid="{3E89A24C-C1FE-4B99-BA19-9CE1A9BBB527}"/>
    <cellStyle name="Accent6 - 20% 4" xfId="3001" xr:uid="{AC0BD264-75E6-4621-ACC4-D2423774A4F1}"/>
    <cellStyle name="Accent6 - 20% 5" xfId="3002" xr:uid="{CD6AE06E-E331-44B3-AB8A-341ED65603B7}"/>
    <cellStyle name="Accent6 - 20% 5 2" xfId="3003" xr:uid="{A406B6AB-CA7A-437A-9B8B-BD644D55A372}"/>
    <cellStyle name="Accent6 - 20% 6" xfId="3004" xr:uid="{B37F1F85-A430-4FF5-A398-CD7E3F8292BA}"/>
    <cellStyle name="Accent6 - 20% 7" xfId="3005" xr:uid="{7CACEB75-E768-4E84-B538-9ED9F69FD8AC}"/>
    <cellStyle name="Accent6 - 20% 8" xfId="3006" xr:uid="{74F786EE-2D4C-4969-A2BF-B0E8D59837D6}"/>
    <cellStyle name="Accent6 - 40%" xfId="3007" xr:uid="{147DAB47-2A09-45F6-A691-3ADA9F7866B0}"/>
    <cellStyle name="Accent6 - 40% 2" xfId="3008" xr:uid="{7AB72218-8CB4-4C18-B015-C97C4B90F975}"/>
    <cellStyle name="Accent6 - 40% 3" xfId="3009" xr:uid="{F67C4174-2533-405C-9C61-273A7C397439}"/>
    <cellStyle name="Accent6 - 40% 4" xfId="3010" xr:uid="{06DA7D25-D623-4705-AA11-4E618D8BC692}"/>
    <cellStyle name="Accent6 - 40% 5" xfId="3011" xr:uid="{C9DB044C-E2DF-4B8B-9707-5223528E88CB}"/>
    <cellStyle name="Accent6 - 40% 5 2" xfId="3012" xr:uid="{E15D07A7-C160-428C-8725-7E72615BEA8F}"/>
    <cellStyle name="Accent6 - 40% 6" xfId="3013" xr:uid="{2B7C9670-5DF2-4240-B1E5-6378783C26E9}"/>
    <cellStyle name="Accent6 - 40% 7" xfId="3014" xr:uid="{D6127248-69FC-40E6-8383-9F1885660858}"/>
    <cellStyle name="Accent6 - 40% 8" xfId="3015" xr:uid="{00B01FDE-288C-430F-8FCD-3FDCAC6488E8}"/>
    <cellStyle name="Accent6 - 60%" xfId="3016" xr:uid="{EDB6AC2E-C610-4301-B789-BFDA5528EAB9}"/>
    <cellStyle name="Accent6 - 60% 2" xfId="3017" xr:uid="{DDC09301-462D-45BA-BC39-E36647445A96}"/>
    <cellStyle name="Accent6 - 60% 3" xfId="3018" xr:uid="{5438240D-FEAC-412E-A806-1C3E0E518816}"/>
    <cellStyle name="Accent6 - 60% 4" xfId="3019" xr:uid="{9CA02FAA-A6AC-42B0-9B44-D1ED9A7F0210}"/>
    <cellStyle name="Accent6 - 60% 5" xfId="3020" xr:uid="{071C861C-54C1-4EA8-8706-5D5BAF76AF00}"/>
    <cellStyle name="Accent6 - 60% 5 2" xfId="3021" xr:uid="{93A62A83-B0E6-41F2-AFF4-ED8D5ADF7EF3}"/>
    <cellStyle name="Accent6 - 60% 6" xfId="3022" xr:uid="{49716017-692D-477F-8DCE-3485CDB2D1EF}"/>
    <cellStyle name="Accent6 - 60% 7" xfId="3023" xr:uid="{487A135A-32EB-456F-B95E-BAC9E8A8F129}"/>
    <cellStyle name="Accent6 - 60% 8" xfId="3024" xr:uid="{F95A44C5-95CF-4FDA-8986-0BA9E87F9634}"/>
    <cellStyle name="Accent6 10" xfId="3025" xr:uid="{24A889C3-CA94-44DF-A1C2-8A47F06FF75B}"/>
    <cellStyle name="Accent6 11" xfId="3026" xr:uid="{F9EFEE90-13AC-4BCF-A21D-BF48A327E2FC}"/>
    <cellStyle name="Accent6 12" xfId="3027" xr:uid="{8E3B250A-E899-4D2D-BD85-7ECADE51CD1F}"/>
    <cellStyle name="Accent6 13" xfId="3028" xr:uid="{32D63F59-4A31-41FB-BF21-4AEE024DE6F7}"/>
    <cellStyle name="Accent6 14" xfId="3029" xr:uid="{7E7697C0-8968-4766-9CAA-C0038407366C}"/>
    <cellStyle name="Accent6 15" xfId="3030" xr:uid="{8D777144-DF1D-4DB0-A8A9-EBA12B54D607}"/>
    <cellStyle name="Accent6 2" xfId="94" xr:uid="{00000000-0005-0000-0000-000030000000}"/>
    <cellStyle name="Accent6 2 2" xfId="3032" xr:uid="{CACA79C1-C497-4144-A51D-177E006172EA}"/>
    <cellStyle name="Accent6 2 3" xfId="3033" xr:uid="{962AA312-0576-4C5D-B3DA-D739D1CBF459}"/>
    <cellStyle name="Accent6 2 4" xfId="3034" xr:uid="{0A9F0C61-7C0B-4A2B-8612-4263C9255575}"/>
    <cellStyle name="Accent6 2 5" xfId="3035" xr:uid="{475E9FA6-5EE9-43E3-8216-12A6325FA983}"/>
    <cellStyle name="Accent6 2 5 2" xfId="3036" xr:uid="{FDAD2EA8-738A-43C6-8FA6-E3C7B195F921}"/>
    <cellStyle name="Accent6 2 6" xfId="3037" xr:uid="{E41A0F20-3E05-4494-A604-A8FF75B19F5D}"/>
    <cellStyle name="Accent6 2 7" xfId="3038" xr:uid="{D1D94021-5658-49BD-AF9B-3928DE66B42F}"/>
    <cellStyle name="Accent6 2 8" xfId="3039" xr:uid="{1851127D-7EE5-495B-8857-2749C2681503}"/>
    <cellStyle name="Accent6 2_Nordea Group" xfId="3031" xr:uid="{C53F2980-B578-42A4-965A-5DE23E33C6EF}"/>
    <cellStyle name="Accent6 3" xfId="3040" xr:uid="{87D2C257-3C64-4C49-B048-5E34C4826E8B}"/>
    <cellStyle name="Accent6 3 2" xfId="3041" xr:uid="{5E24E89F-BE0B-40B8-9F9A-CAE260AD22A8}"/>
    <cellStyle name="Accent6 3 3" xfId="3042" xr:uid="{95E42F84-6CEF-4066-BB21-ADEC6CCD81F0}"/>
    <cellStyle name="Accent6 3 4" xfId="3043" xr:uid="{5800E0F0-964F-446B-B3CD-60ADB426C01E}"/>
    <cellStyle name="Accent6 3 5" xfId="3044" xr:uid="{06C0BECF-FF42-46F1-B3CF-F2AAA8F02FCE}"/>
    <cellStyle name="Accent6 3 5 2" xfId="3045" xr:uid="{97211714-85FD-4EB5-9790-6E901B54165C}"/>
    <cellStyle name="Accent6 3 6" xfId="3046" xr:uid="{3BCF9DEA-7039-439E-BC47-2296150A8E9D}"/>
    <cellStyle name="Accent6 3 7" xfId="3047" xr:uid="{12D8AFA6-7436-4941-A1F9-C490D833F38E}"/>
    <cellStyle name="Accent6 3 8" xfId="3048" xr:uid="{4F0AD97F-8630-4686-BF6B-45681F8339F2}"/>
    <cellStyle name="Accent6 4" xfId="3049" xr:uid="{786487D7-DD15-4BC0-A49A-8897DC51F755}"/>
    <cellStyle name="Accent6 4 2" xfId="3050" xr:uid="{DEEF5DB9-2F6B-4E14-992F-F7026206356B}"/>
    <cellStyle name="Accent6 4 3" xfId="3051" xr:uid="{406772F3-17CF-4BB5-B677-189A0182BF3A}"/>
    <cellStyle name="Accent6 4 4" xfId="3052" xr:uid="{F03CFFE8-A6DC-4B5E-894C-57A0C7B50AF1}"/>
    <cellStyle name="Accent6 4 5" xfId="3053" xr:uid="{0B17A5D7-6F42-4F7C-97E5-48974DBCBF68}"/>
    <cellStyle name="Accent6 4 5 2" xfId="3054" xr:uid="{6B728A5F-5BBC-49B8-9DF9-293FF0CCC08C}"/>
    <cellStyle name="Accent6 4 6" xfId="3055" xr:uid="{0019B53F-3FEB-4873-BED9-21CCC945992D}"/>
    <cellStyle name="Accent6 4 7" xfId="3056" xr:uid="{DE7ED560-0C2A-45FA-9578-6A28DA4B142D}"/>
    <cellStyle name="Accent6 4 8" xfId="3057" xr:uid="{12107F09-0EAB-4772-88CD-C0A63AA0D2ED}"/>
    <cellStyle name="Accent6 5" xfId="3058" xr:uid="{CFC5A388-E2EF-4B7A-9F5B-6FC44D469EF3}"/>
    <cellStyle name="Accent6 5 2" xfId="3059" xr:uid="{0C798568-9C8E-46EE-88C2-E24E610EAC06}"/>
    <cellStyle name="Accent6 5 3" xfId="3060" xr:uid="{B1AEA197-A582-4A77-9D35-9138B4DE36D0}"/>
    <cellStyle name="Accent6 5 4" xfId="3061" xr:uid="{DEB42AB3-F030-4146-BBEE-C84F6EF91EBE}"/>
    <cellStyle name="Accent6 5 5" xfId="3062" xr:uid="{FBC59D12-C548-4B95-938E-507F1959E1B4}"/>
    <cellStyle name="Accent6 5 5 2" xfId="3063" xr:uid="{7916F40E-0EAE-4BEE-89E2-2B8551855D74}"/>
    <cellStyle name="Accent6 5 6" xfId="3064" xr:uid="{2DC88847-2859-4399-BACA-6DF814064C00}"/>
    <cellStyle name="Accent6 5 7" xfId="3065" xr:uid="{FF6F462D-E127-48D4-8235-29292D0881BE}"/>
    <cellStyle name="Accent6 5 8" xfId="3066" xr:uid="{56107631-F5EE-46C1-86B3-EC6CEFFDD606}"/>
    <cellStyle name="Accent6 6" xfId="3067" xr:uid="{00AD6AF6-726F-483E-8863-7067AB83A35A}"/>
    <cellStyle name="Accent6 6 2" xfId="3068" xr:uid="{BB7B8AFC-45EF-4C39-895D-08785684F186}"/>
    <cellStyle name="Accent6 6 3" xfId="3069" xr:uid="{D9214AE6-8D2A-4028-82A9-E615E3D78930}"/>
    <cellStyle name="Accent6 6 4" xfId="3070" xr:uid="{16411768-1373-4D6F-9CAB-7DCB5E63BBBA}"/>
    <cellStyle name="Accent6 6 5" xfId="3071" xr:uid="{279FAC56-0AAB-48FB-8879-33C73D48B3A6}"/>
    <cellStyle name="Accent6 6 5 2" xfId="3072" xr:uid="{75FDBC82-5DA9-4F0C-9F35-B66B7144E84D}"/>
    <cellStyle name="Accent6 6 6" xfId="3073" xr:uid="{3D352008-4AFA-40FE-951F-776A056ECDCB}"/>
    <cellStyle name="Accent6 6 7" xfId="3074" xr:uid="{F5F7D3FE-CD8E-4EDD-ADEE-0E62262BC41B}"/>
    <cellStyle name="Accent6 6 8" xfId="3075" xr:uid="{CB521C98-44BD-43A9-BA63-42A92F19E677}"/>
    <cellStyle name="Accent6 7" xfId="3076" xr:uid="{8A3531B5-8258-4961-8189-98BC2E2A9729}"/>
    <cellStyle name="Accent6 8" xfId="3077" xr:uid="{127A0A0F-AC30-4ADC-AFCE-8295A2903C84}"/>
    <cellStyle name="Accent6 9" xfId="3078" xr:uid="{AF8B9C9C-22AA-4BDB-9A02-5C6CE807981E}"/>
    <cellStyle name="Admin" xfId="3079" xr:uid="{4D509EC7-D44F-410E-AD16-AA734639CBCB}"/>
    <cellStyle name="Admin 2" xfId="3080" xr:uid="{F2329996-D5C6-4DDC-90DE-5B74E222558A}"/>
    <cellStyle name="Admin 3" xfId="3081" xr:uid="{AC07F946-5736-416E-8C38-061CB85FE4A7}"/>
    <cellStyle name="Admin 4" xfId="3082" xr:uid="{82FEAE64-5D16-43A1-B410-209A3FA50F90}"/>
    <cellStyle name="Admin 5" xfId="3083" xr:uid="{E767B015-DC93-4EB9-8FB6-157DB2B20854}"/>
    <cellStyle name="Admin 5 2" xfId="3084" xr:uid="{1A3C3747-B365-46C2-9997-DDE11B5C6460}"/>
    <cellStyle name="Admin 6" xfId="3085" xr:uid="{B3437CB9-6A0D-422A-8CCB-A5A231E8AFFE}"/>
    <cellStyle name="Admin 7" xfId="3086" xr:uid="{22336474-E906-4D49-9040-E834FF5E5E3E}"/>
    <cellStyle name="Admin 8" xfId="3087" xr:uid="{63CE25A9-81C6-4537-8CE8-7713A08223C6}"/>
    <cellStyle name="Advarselstekst" xfId="3088" xr:uid="{DDE16585-35BC-4725-9B8E-2D0F0488EB82}"/>
    <cellStyle name="Aksentti1" xfId="95" xr:uid="{00000000-0005-0000-0000-000031000000}"/>
    <cellStyle name="Aksentti2" xfId="96" xr:uid="{00000000-0005-0000-0000-000032000000}"/>
    <cellStyle name="Aksentti3" xfId="97" xr:uid="{00000000-0005-0000-0000-000033000000}"/>
    <cellStyle name="Aksentti4" xfId="98" xr:uid="{00000000-0005-0000-0000-000034000000}"/>
    <cellStyle name="Aksentti5" xfId="99" xr:uid="{00000000-0005-0000-0000-000035000000}"/>
    <cellStyle name="Aksentti6" xfId="100" xr:uid="{00000000-0005-0000-0000-000036000000}"/>
    <cellStyle name="Bad 2" xfId="101" xr:uid="{00000000-0005-0000-0000-000037000000}"/>
    <cellStyle name="Bad 2 2" xfId="3090" xr:uid="{9C175405-C865-4215-A37F-31002DF73F5C}"/>
    <cellStyle name="Bad 2 3" xfId="3091" xr:uid="{936D945C-A35F-4F43-AF59-4BDF1D5E498B}"/>
    <cellStyle name="Bad 2 4" xfId="3092" xr:uid="{B2C5B846-2396-4B64-B1E7-001CA52E6DBF}"/>
    <cellStyle name="Bad 2 5" xfId="3093" xr:uid="{0AC20727-BB58-42FF-A191-AD5329E5F43E}"/>
    <cellStyle name="Bad 2 5 2" xfId="3094" xr:uid="{96D42984-8421-43F1-B667-4F326329162B}"/>
    <cellStyle name="Bad 2 6" xfId="3095" xr:uid="{31AACB9E-0B08-4566-84A2-62ACA95E6362}"/>
    <cellStyle name="Bad 2 7" xfId="3096" xr:uid="{7D059741-F056-45EA-9549-7E3EBD592088}"/>
    <cellStyle name="Bad 2 8" xfId="3097" xr:uid="{3472608B-54CE-4683-BF65-2DEDCE3B52C3}"/>
    <cellStyle name="Bad 2_Nordea Group" xfId="3089" xr:uid="{E7261733-8105-4001-9398-1EB6FABE95C5}"/>
    <cellStyle name="Bad 3" xfId="3098" xr:uid="{FAE0F289-FA19-4D5B-9749-31CEF70091B5}"/>
    <cellStyle name="Bad 3 2" xfId="3099" xr:uid="{B79391B1-4BDA-430B-8442-52EFBE62DF4D}"/>
    <cellStyle name="Bad 3 3" xfId="3100" xr:uid="{F59719B0-ACD8-4C95-8188-4944FA3A5D4A}"/>
    <cellStyle name="Bad 3 4" xfId="3101" xr:uid="{32ED6FFE-74DE-4454-80CC-16D3359B81F0}"/>
    <cellStyle name="Bad 3 5" xfId="3102" xr:uid="{60771B4F-C2E7-4A33-92A3-1CD97B649142}"/>
    <cellStyle name="Bad 3 5 2" xfId="3103" xr:uid="{A16D07CF-2905-4028-928A-074439876269}"/>
    <cellStyle name="Bad 3 6" xfId="3104" xr:uid="{F84CA922-1A36-45B8-9338-B0D81DE6E9A7}"/>
    <cellStyle name="Bad 3 7" xfId="3105" xr:uid="{E979FE15-4EF1-48D8-B5EC-8C73336C4E3E}"/>
    <cellStyle name="Bad 3 8" xfId="3106" xr:uid="{C004EEF5-D702-44E5-A598-11655044CDDF}"/>
    <cellStyle name="Bad 4" xfId="3107" xr:uid="{DA7ECCF9-6A4B-49F3-87B5-311B0830AC34}"/>
    <cellStyle name="Bad 4 2" xfId="3108" xr:uid="{9F7D58D0-1554-4201-86BA-30EBA33C877E}"/>
    <cellStyle name="Bad 4 3" xfId="3109" xr:uid="{CE1035DA-78EB-4A3B-876D-318CACE980CD}"/>
    <cellStyle name="Bad 4 4" xfId="3110" xr:uid="{AA36C271-A367-4B52-9407-2B955EA15A87}"/>
    <cellStyle name="Bad 4 5" xfId="3111" xr:uid="{42A0F8AB-30B4-4D6B-8AE1-9F88E500DE72}"/>
    <cellStyle name="Bad 4 5 2" xfId="3112" xr:uid="{1E7C1A0F-4E1C-4C71-B10C-5D33091C8469}"/>
    <cellStyle name="Bad 4 6" xfId="3113" xr:uid="{AAB7F076-7715-4FBA-84A4-1A9900691BE5}"/>
    <cellStyle name="Bad 4 7" xfId="3114" xr:uid="{B3D1A915-53FE-4F89-9A01-03DB008E89C4}"/>
    <cellStyle name="Bad 4 8" xfId="3115" xr:uid="{EFE0EB07-14E7-4B0E-AE8D-A6C6EB2577DE}"/>
    <cellStyle name="Bad 5" xfId="3116" xr:uid="{D70EDF04-E3E7-48CB-A01E-0D6C6813A488}"/>
    <cellStyle name="Bad 5 2" xfId="3117" xr:uid="{7C4E14AD-DD9A-4A2B-8E6A-1079E29984E0}"/>
    <cellStyle name="Bad 5 3" xfId="3118" xr:uid="{04070309-F00A-42EE-BAAD-F1EEFCF55446}"/>
    <cellStyle name="Bad 5 4" xfId="3119" xr:uid="{B872625D-8D63-4063-BFD9-922715CD93E5}"/>
    <cellStyle name="Bad 5 5" xfId="3120" xr:uid="{CC91616A-BE04-428F-9172-7701374D8CCC}"/>
    <cellStyle name="Bad 5 5 2" xfId="3121" xr:uid="{DD5BD5B8-F51D-478C-8EB8-82D0C778672C}"/>
    <cellStyle name="Bad 5 6" xfId="3122" xr:uid="{8D3C6ADC-267C-4CC1-A8D0-6C0BF8C2C543}"/>
    <cellStyle name="Bad 5 7" xfId="3123" xr:uid="{7C3DE251-5560-47F1-8C24-98E1CC911266}"/>
    <cellStyle name="Bad 5 8" xfId="3124" xr:uid="{1AA2F0C1-7D9D-475B-9B9C-34556BA9B874}"/>
    <cellStyle name="Bad 6" xfId="3125" xr:uid="{AAD4FA7A-3929-4805-90F4-99061EC790DA}"/>
    <cellStyle name="Bad 6 2" xfId="3126" xr:uid="{3F667D21-47BE-4B9C-87D4-4046ABC53055}"/>
    <cellStyle name="Bad 6 3" xfId="3127" xr:uid="{0726EAD6-0991-460A-A776-AA950919682C}"/>
    <cellStyle name="Bad 6 4" xfId="3128" xr:uid="{48162B0B-7343-4360-886E-F475E97E3705}"/>
    <cellStyle name="Bad 6 5" xfId="3129" xr:uid="{9AB80884-9CBA-4E00-9C4D-6C8721FC585A}"/>
    <cellStyle name="Bad 6 5 2" xfId="3130" xr:uid="{E7AFFEA3-938B-4261-A548-704EA00DCECB}"/>
    <cellStyle name="Bad 6 6" xfId="3131" xr:uid="{CDCEDEA2-A393-4383-AFDD-6941F441E46C}"/>
    <cellStyle name="Bad 6 7" xfId="3132" xr:uid="{9285B3BB-2F62-4B37-91A1-53B689093A12}"/>
    <cellStyle name="Bad 6 8" xfId="3133" xr:uid="{FBCC15B5-C0EF-412F-86A3-F1AE73D2236D}"/>
    <cellStyle name="Bemærk!" xfId="3134" xr:uid="{0776E621-CA8A-49CB-8AFC-D8AAE7DE9B84}"/>
    <cellStyle name="Bemærk! 10" xfId="3135" xr:uid="{73A447AF-1196-40ED-9093-AB0F8A06D2F8}"/>
    <cellStyle name="Bemærk! 11" xfId="3136" xr:uid="{18F1AA72-FFEE-4DF5-8289-F3B33B022594}"/>
    <cellStyle name="Bemærk! 12" xfId="3137" xr:uid="{33B105B7-5DA8-4FF1-A545-7A676FCB3D83}"/>
    <cellStyle name="Bemærk! 13" xfId="3138" xr:uid="{97423DE0-74B7-4407-80E7-FA98425C5DAF}"/>
    <cellStyle name="Bemærk! 14" xfId="3139" xr:uid="{F378B331-FCE3-4D54-A86B-8E88F54D6A49}"/>
    <cellStyle name="Bemærk! 15" xfId="3140" xr:uid="{2C06253C-7FFA-4918-996C-2835C198D29F}"/>
    <cellStyle name="Bemærk! 2" xfId="3141" xr:uid="{1EF9C804-C43D-42A2-B8C1-45F6FE4319A9}"/>
    <cellStyle name="Bemærk! 2 2" xfId="3142" xr:uid="{F9AF2D97-5C42-409C-9DB4-834FFC6503FD}"/>
    <cellStyle name="Bemærk! 3" xfId="3143" xr:uid="{79B74B54-9DF0-4A18-A16E-5D7330309C1F}"/>
    <cellStyle name="Bemærk! 3 2" xfId="3144" xr:uid="{D5EEA210-FA7B-4E18-A972-497A34F3FAC1}"/>
    <cellStyle name="Bemærk! 4" xfId="3145" xr:uid="{1EE78D9E-913E-4D4E-8665-FA2C800DC636}"/>
    <cellStyle name="Bemærk! 4 2" xfId="3146" xr:uid="{013DABB7-FC7B-4F76-9CCB-D36741FCF21F}"/>
    <cellStyle name="Bemærk! 5" xfId="3147" xr:uid="{D9175DDE-C890-4614-BC7A-35AFBBE57222}"/>
    <cellStyle name="Bemærk! 5 2" xfId="3148" xr:uid="{A39E930A-AF21-4F65-9B1E-ACA705F5260D}"/>
    <cellStyle name="Bemærk! 6" xfId="3149" xr:uid="{85E5EDCB-0F25-44FC-AA0C-E41703B8D3ED}"/>
    <cellStyle name="Bemærk! 7" xfId="3150" xr:uid="{89D96DC0-D31C-4A37-877C-B6F30C73FF77}"/>
    <cellStyle name="Bemærk! 8" xfId="3151" xr:uid="{F0808BC8-C08F-40C9-B90F-0BE3EB100763}"/>
    <cellStyle name="Bemærk! 9" xfId="3152" xr:uid="{AF848BAF-F840-465D-8382-FAE20F546E18}"/>
    <cellStyle name="Beregning" xfId="3153" xr:uid="{5CFCCF54-533C-454D-B6F9-937A02563F30}"/>
    <cellStyle name="Beregning 10" xfId="3154" xr:uid="{C6005EB8-F8C6-4FF1-9A3F-C6F70DD3D3AA}"/>
    <cellStyle name="Beregning 11" xfId="3155" xr:uid="{F50B6844-65AE-4558-A1A3-7F487D51DF24}"/>
    <cellStyle name="Beregning 12" xfId="3156" xr:uid="{A6763558-BBDA-4292-9B23-E890C377E3ED}"/>
    <cellStyle name="Beregning 13" xfId="3157" xr:uid="{23704031-B581-4325-B984-BEEA95A3BBC2}"/>
    <cellStyle name="Beregning 14" xfId="3158" xr:uid="{19F29510-6AC8-451B-BB46-3D9EFAE81A45}"/>
    <cellStyle name="Beregning 15" xfId="3159" xr:uid="{C5120989-B283-48D4-BC96-DC823EED7B29}"/>
    <cellStyle name="Beregning 16" xfId="3160" xr:uid="{7348D2C5-E4A0-4576-AF9A-BF3A9EAD8E4F}"/>
    <cellStyle name="Beregning 17" xfId="3161" xr:uid="{944D07CC-DCDA-4976-9A01-0A8ACBCECE64}"/>
    <cellStyle name="Beregning 18" xfId="3162" xr:uid="{C69EEE12-2816-4095-A4D7-E7497CB42532}"/>
    <cellStyle name="Beregning 2" xfId="3163" xr:uid="{09C84C6C-7419-4ACF-8C70-CCCD1D00BAB1}"/>
    <cellStyle name="Beregning 2 10" xfId="3164" xr:uid="{541B9FAE-9852-49DA-8623-4502C9640803}"/>
    <cellStyle name="Beregning 2 11" xfId="3165" xr:uid="{2079E1C9-BA4C-4AD9-ACEF-4A5FD5005184}"/>
    <cellStyle name="Beregning 2 12" xfId="3166" xr:uid="{64F68B53-0B94-4D91-8BD7-2B1A93E48DD9}"/>
    <cellStyle name="Beregning 2 13" xfId="3167" xr:uid="{5E361877-4453-4325-ABF4-01D97444F891}"/>
    <cellStyle name="Beregning 2 14" xfId="3168" xr:uid="{BAF89D96-2990-4D14-8BFB-66F441505439}"/>
    <cellStyle name="Beregning 2 15" xfId="3169" xr:uid="{C350FCAC-0588-4235-AC93-531288522D82}"/>
    <cellStyle name="Beregning 2 16" xfId="3170" xr:uid="{3B4E62ED-A76B-4F73-9FBE-E0C3614B789C}"/>
    <cellStyle name="Beregning 2 17" xfId="3171" xr:uid="{CF1853AD-E81B-4297-8B5B-D5E59988F1C0}"/>
    <cellStyle name="Beregning 2 2" xfId="3172" xr:uid="{505F2DCF-7706-46CA-91A2-29FBE4EC97BD}"/>
    <cellStyle name="Beregning 2 2 10" xfId="3173" xr:uid="{6EC7DE0E-72D6-4808-8DF5-F67D2959740B}"/>
    <cellStyle name="Beregning 2 2 11" xfId="3174" xr:uid="{494CAC1D-DB7D-4A3A-A097-390F5C8E4C2D}"/>
    <cellStyle name="Beregning 2 2 12" xfId="3175" xr:uid="{C4BC17D4-9B90-4872-B1D5-86BAAD260657}"/>
    <cellStyle name="Beregning 2 2 13" xfId="3176" xr:uid="{496E408C-4939-4849-902A-0FD81014CD30}"/>
    <cellStyle name="Beregning 2 2 14" xfId="3177" xr:uid="{ECD3DAF6-DEE6-4391-A5CC-C4FE11E49A39}"/>
    <cellStyle name="Beregning 2 2 15" xfId="3178" xr:uid="{6B655C54-D102-4153-B201-AF9CD1BAD21B}"/>
    <cellStyle name="Beregning 2 2 2" xfId="3179" xr:uid="{2B59EDE2-4454-421F-AA0F-D1C679B8324E}"/>
    <cellStyle name="Beregning 2 2 2 2" xfId="3180" xr:uid="{29A85C1A-F5B3-4E89-AC6C-0162C0E79676}"/>
    <cellStyle name="Beregning 2 2 3" xfId="3181" xr:uid="{D065CF52-C57D-4C56-B867-A46AD7DA09C7}"/>
    <cellStyle name="Beregning 2 2 3 2" xfId="3182" xr:uid="{6DB5DCB4-BB81-4F1B-A6DD-00D91A8288F8}"/>
    <cellStyle name="Beregning 2 2 4" xfId="3183" xr:uid="{CACC706A-D526-40D4-82CE-5D644FB832FC}"/>
    <cellStyle name="Beregning 2 2 4 2" xfId="3184" xr:uid="{DB0C2B09-3AB6-4230-BAC0-1967B2E1484E}"/>
    <cellStyle name="Beregning 2 2 5" xfId="3185" xr:uid="{12738629-5864-4A02-812E-7E8E4296DC59}"/>
    <cellStyle name="Beregning 2 2 5 2" xfId="3186" xr:uid="{64688C85-85C5-422E-A436-F0A95597506F}"/>
    <cellStyle name="Beregning 2 2 6" xfId="3187" xr:uid="{5815D8B1-07D6-4213-A0B5-0A9234760FAE}"/>
    <cellStyle name="Beregning 2 2 7" xfId="3188" xr:uid="{42ED590C-5637-40AD-B8F4-155716283C3F}"/>
    <cellStyle name="Beregning 2 2 8" xfId="3189" xr:uid="{779DC47C-482F-4953-B263-F6BFAB72848F}"/>
    <cellStyle name="Beregning 2 2 9" xfId="3190" xr:uid="{3D6DF76B-4B65-4FC8-86B3-29837C71D9CE}"/>
    <cellStyle name="Beregning 2 3" xfId="3191" xr:uid="{540A7C4A-B12C-4662-9764-23A6282AA3A7}"/>
    <cellStyle name="Beregning 2 3 10" xfId="3192" xr:uid="{C511CD1B-2A42-4F65-99A4-892AC8A76C68}"/>
    <cellStyle name="Beregning 2 3 11" xfId="3193" xr:uid="{57D63BE9-4333-4FCE-87FC-3D373650530A}"/>
    <cellStyle name="Beregning 2 3 12" xfId="3194" xr:uid="{F5C0DE9F-49C9-436B-81E0-18DE2D6E9439}"/>
    <cellStyle name="Beregning 2 3 13" xfId="3195" xr:uid="{40317C6C-D55B-40D4-B527-0DADB7014137}"/>
    <cellStyle name="Beregning 2 3 14" xfId="3196" xr:uid="{EDDECE8C-CA6F-44E5-B06E-370DD77EA385}"/>
    <cellStyle name="Beregning 2 3 15" xfId="3197" xr:uid="{F75C2DF1-20BA-4941-B9C9-8B39D14C1B2A}"/>
    <cellStyle name="Beregning 2 3 2" xfId="3198" xr:uid="{DFF486AC-955D-4830-B361-A7EE2F8BD625}"/>
    <cellStyle name="Beregning 2 3 2 2" xfId="3199" xr:uid="{97874641-7672-42A8-B731-2E71BE983782}"/>
    <cellStyle name="Beregning 2 3 3" xfId="3200" xr:uid="{CC630DDD-DA6A-4BD2-8BDF-F2D6CD924276}"/>
    <cellStyle name="Beregning 2 3 3 2" xfId="3201" xr:uid="{1B03B413-D3DA-449D-BFEE-42F1108D73F4}"/>
    <cellStyle name="Beregning 2 3 4" xfId="3202" xr:uid="{4B769DDB-9E0E-412B-BA85-1C5DC3E12C92}"/>
    <cellStyle name="Beregning 2 3 4 2" xfId="3203" xr:uid="{5C780219-2A9A-4A5F-9D73-B82567621BF8}"/>
    <cellStyle name="Beregning 2 3 5" xfId="3204" xr:uid="{61AD11AF-8103-40C6-A94A-0DA5D1C7F66B}"/>
    <cellStyle name="Beregning 2 3 5 2" xfId="3205" xr:uid="{3B405E86-8CE4-40FE-AAA2-3D784357C8B5}"/>
    <cellStyle name="Beregning 2 3 6" xfId="3206" xr:uid="{EFD06872-0AFB-4B6B-B6E1-43C45B612D10}"/>
    <cellStyle name="Beregning 2 3 7" xfId="3207" xr:uid="{3A7ED90C-7C28-4E9F-95A8-C8BA5EA3532D}"/>
    <cellStyle name="Beregning 2 3 8" xfId="3208" xr:uid="{2C25498C-75B0-45D1-97F5-DFC1123D9F66}"/>
    <cellStyle name="Beregning 2 3 9" xfId="3209" xr:uid="{954138E7-1A3F-473C-BB15-49D7C50B0B97}"/>
    <cellStyle name="Beregning 2 4" xfId="3210" xr:uid="{5F65304D-E2E4-40FD-8E8D-CB9AB33893CF}"/>
    <cellStyle name="Beregning 2 4 2" xfId="3211" xr:uid="{41122941-ED74-4723-811A-CF483973E2A8}"/>
    <cellStyle name="Beregning 2 5" xfId="3212" xr:uid="{FEDEADEC-C057-4F04-BFDA-611A60617C72}"/>
    <cellStyle name="Beregning 2 5 2" xfId="3213" xr:uid="{A83DBE4F-3BE4-4205-AF37-D07CB4FEFA27}"/>
    <cellStyle name="Beregning 2 6" xfId="3214" xr:uid="{9717E3F5-41E0-49BD-A4E4-7072ADCA875E}"/>
    <cellStyle name="Beregning 2 6 2" xfId="3215" xr:uid="{479A11FC-63AF-4225-A0F0-F375C6726825}"/>
    <cellStyle name="Beregning 2 7" xfId="3216" xr:uid="{94B0E65E-9465-424B-A6C2-621D1C7066C2}"/>
    <cellStyle name="Beregning 2 7 2" xfId="3217" xr:uid="{A4745E50-BD68-44E1-ABC2-DC1BA299FD6C}"/>
    <cellStyle name="Beregning 2 8" xfId="3218" xr:uid="{12374C45-0F32-4853-8548-EF82FB56CD9E}"/>
    <cellStyle name="Beregning 2 9" xfId="3219" xr:uid="{5845F887-DEF6-411A-B502-B84FD395C518}"/>
    <cellStyle name="Beregning 3" xfId="3220" xr:uid="{E6D9C91F-5AB9-455C-BFC7-64A85B134740}"/>
    <cellStyle name="Beregning 3 10" xfId="3221" xr:uid="{F8CEC947-5B4A-4A42-B46C-2EC25B47D91E}"/>
    <cellStyle name="Beregning 3 11" xfId="3222" xr:uid="{492248C5-250F-4123-AAEA-8C3CFB914FEE}"/>
    <cellStyle name="Beregning 3 12" xfId="3223" xr:uid="{CB6C46A7-7F22-42D2-8CB9-1DB145D68396}"/>
    <cellStyle name="Beregning 3 13" xfId="3224" xr:uid="{31440AD9-E5B9-4387-8784-BBA65CEB24AA}"/>
    <cellStyle name="Beregning 3 14" xfId="3225" xr:uid="{274F186E-335F-4D8C-82C9-32E3DEB00244}"/>
    <cellStyle name="Beregning 3 15" xfId="3226" xr:uid="{D3098B0D-9C99-48FA-8C45-A5182B79F5C8}"/>
    <cellStyle name="Beregning 3 2" xfId="3227" xr:uid="{90F3828C-A8D4-4FCA-8CB8-D814AC13EB21}"/>
    <cellStyle name="Beregning 3 2 2" xfId="3228" xr:uid="{452264B1-A767-4F01-BE10-CFEDE1F59DA7}"/>
    <cellStyle name="Beregning 3 3" xfId="3229" xr:uid="{40A6E080-C48E-4095-B9C1-5D2EB9E4FA73}"/>
    <cellStyle name="Beregning 3 3 2" xfId="3230" xr:uid="{50190E41-89E3-4302-842E-F492CBF2CB80}"/>
    <cellStyle name="Beregning 3 4" xfId="3231" xr:uid="{6C4171A1-55B4-4E22-9A8A-E9CE825D9217}"/>
    <cellStyle name="Beregning 3 4 2" xfId="3232" xr:uid="{E45869F7-53F1-4092-B1D6-930E68CD454D}"/>
    <cellStyle name="Beregning 3 5" xfId="3233" xr:uid="{BFD99962-DA7C-45AD-A24E-9EF2AB94CDF2}"/>
    <cellStyle name="Beregning 3 5 2" xfId="3234" xr:uid="{EB95A01D-1320-47F5-88D9-2CD89CF3DF12}"/>
    <cellStyle name="Beregning 3 6" xfId="3235" xr:uid="{140B5739-6091-4D64-BADC-2DAECA24CAD4}"/>
    <cellStyle name="Beregning 3 7" xfId="3236" xr:uid="{DCA2D0F6-5BFD-4A6D-BFF7-73704C86C2EF}"/>
    <cellStyle name="Beregning 3 8" xfId="3237" xr:uid="{6C7AAD79-980F-4757-B19A-BFA172DA2CFE}"/>
    <cellStyle name="Beregning 3 9" xfId="3238" xr:uid="{32A839E7-9754-4A46-92A0-E9AEB692564D}"/>
    <cellStyle name="Beregning 4" xfId="3239" xr:uid="{00F5765A-974E-4290-BB4E-0C5B7573298A}"/>
    <cellStyle name="Beregning 4 10" xfId="3240" xr:uid="{E7A1B7E4-DD26-4B45-BC55-AD09AB566027}"/>
    <cellStyle name="Beregning 4 11" xfId="3241" xr:uid="{A916BE06-4EBB-43FB-A32B-761EA42D428F}"/>
    <cellStyle name="Beregning 4 12" xfId="3242" xr:uid="{F34AD1B3-E80F-44EF-8CDD-47F0A568456A}"/>
    <cellStyle name="Beregning 4 13" xfId="3243" xr:uid="{2638E3E4-B088-4427-BAA7-7E6586E1AA79}"/>
    <cellStyle name="Beregning 4 14" xfId="3244" xr:uid="{36165213-87C7-4B63-AD6F-70C1F436F154}"/>
    <cellStyle name="Beregning 4 15" xfId="3245" xr:uid="{9DF24EEE-9EA4-4E25-8F8D-0D36E094E256}"/>
    <cellStyle name="Beregning 4 2" xfId="3246" xr:uid="{FC051DA3-373C-4669-975F-8598556DD0ED}"/>
    <cellStyle name="Beregning 4 2 2" xfId="3247" xr:uid="{3451B831-A6D7-4336-BBCB-8E4AE9FBF1F5}"/>
    <cellStyle name="Beregning 4 3" xfId="3248" xr:uid="{AF7FD3D3-24CB-4412-B23F-1E47F1CDD408}"/>
    <cellStyle name="Beregning 4 3 2" xfId="3249" xr:uid="{E4B4FB7D-2DF6-4535-8836-184E74851977}"/>
    <cellStyle name="Beregning 4 4" xfId="3250" xr:uid="{2CADD311-730A-4647-84A6-75A4C18E2F46}"/>
    <cellStyle name="Beregning 4 4 2" xfId="3251" xr:uid="{F9DD59FA-B32A-4F7A-8362-5FD11153B23F}"/>
    <cellStyle name="Beregning 4 5" xfId="3252" xr:uid="{CFE451F7-23B8-4A70-A976-C7B033ACFCF9}"/>
    <cellStyle name="Beregning 4 5 2" xfId="3253" xr:uid="{BCFADA7F-197E-48C1-A453-AF5211B1A1FF}"/>
    <cellStyle name="Beregning 4 6" xfId="3254" xr:uid="{6CE609E5-F1DC-4CEF-AA35-7F3E04946F9E}"/>
    <cellStyle name="Beregning 4 7" xfId="3255" xr:uid="{A92CE713-46BF-42A4-890B-5FD99C01B2FC}"/>
    <cellStyle name="Beregning 4 8" xfId="3256" xr:uid="{C08B6351-FAFE-4800-BDAC-A9222927189C}"/>
    <cellStyle name="Beregning 4 9" xfId="3257" xr:uid="{6E54E8C8-1DF8-482E-A500-26E3F96364EF}"/>
    <cellStyle name="Beregning 5" xfId="3258" xr:uid="{3E14D97C-96D9-4F92-A45E-C2B28653CF09}"/>
    <cellStyle name="Beregning 5 2" xfId="3259" xr:uid="{D310E30F-B1FB-4A4B-B869-664991D076F5}"/>
    <cellStyle name="Beregning 6" xfId="3260" xr:uid="{E7B4C97A-26E9-40FA-8A7C-681CF337F3BB}"/>
    <cellStyle name="Beregning 6 2" xfId="3261" xr:uid="{AF319B7E-F9DF-4725-86F0-A84439296C86}"/>
    <cellStyle name="Beregning 7" xfId="3262" xr:uid="{6DBED8B9-CCED-441D-9364-A7CEB7303699}"/>
    <cellStyle name="Beregning 7 2" xfId="3263" xr:uid="{313DDF35-9E3D-477C-B111-A464CCEBD9FA}"/>
    <cellStyle name="Beregning 8" xfId="3264" xr:uid="{05DD066D-1B8F-4210-B252-A0A9E581BED5}"/>
    <cellStyle name="Beregning 8 2" xfId="3265" xr:uid="{011AFB3A-B592-4E08-9F3C-2077E8637895}"/>
    <cellStyle name="Beregning 9" xfId="3266" xr:uid="{5BBFC924-8E3D-4EC9-A61D-F1937753BED7}"/>
    <cellStyle name="Bevitel" xfId="3267" xr:uid="{F33CF357-7424-45BF-AD18-73DE573CB99D}"/>
    <cellStyle name="Bevitel 10" xfId="3268" xr:uid="{577A0700-A912-42CB-B2A6-F77F427E23A0}"/>
    <cellStyle name="Bevitel 2" xfId="3269" xr:uid="{725CF550-1313-44A8-9176-58097257CD4F}"/>
    <cellStyle name="Bevitel 2 10" xfId="3270" xr:uid="{FBD52E23-AECD-4B12-841E-50BD05880A47}"/>
    <cellStyle name="Bevitel 2 11" xfId="3271" xr:uid="{BEF3B6B6-B6C4-4AFF-8C1C-939DCFCB73A7}"/>
    <cellStyle name="Bevitel 2 12" xfId="3272" xr:uid="{351AC41F-BE3A-432C-86BA-08BFEE7D912E}"/>
    <cellStyle name="Bevitel 2 13" xfId="3273" xr:uid="{51EA4736-F450-4CA9-B1C0-1D68AF9541D7}"/>
    <cellStyle name="Bevitel 2 14" xfId="3274" xr:uid="{80B65B88-6BA5-442F-B9EE-7DEE5D9462EE}"/>
    <cellStyle name="Bevitel 2 15" xfId="3275" xr:uid="{C8C8462F-4C6D-40A6-ACCE-8288BB8C2A35}"/>
    <cellStyle name="Bevitel 2 16" xfId="3276" xr:uid="{880B3CB3-6EDD-4538-BBBB-98230CAF9DFE}"/>
    <cellStyle name="Bevitel 2 2" xfId="3277" xr:uid="{36E0D553-70CC-443C-9FB3-BCFF0F22ABE0}"/>
    <cellStyle name="Bevitel 2 2 2" xfId="3278" xr:uid="{2D20731A-E920-4B67-8518-2A7AF00D4AC5}"/>
    <cellStyle name="Bevitel 2 3" xfId="3279" xr:uid="{ED12959E-D97F-4549-9E43-7A158A306667}"/>
    <cellStyle name="Bevitel 2 3 2" xfId="3280" xr:uid="{72B275CF-F729-4658-9873-4F9CD0E98721}"/>
    <cellStyle name="Bevitel 2 4" xfId="3281" xr:uid="{3993F562-99DC-4E0C-B6F3-A8F39D856EED}"/>
    <cellStyle name="Bevitel 2 4 2" xfId="3282" xr:uid="{0C9AF833-6C6C-4059-A0D9-83337FA4947C}"/>
    <cellStyle name="Bevitel 2 5" xfId="3283" xr:uid="{23967921-8DB4-4D68-8B83-EBE02CE80274}"/>
    <cellStyle name="Bevitel 2 5 2" xfId="3284" xr:uid="{85C3CA96-F7C6-4559-A2E1-8BDA641B3B26}"/>
    <cellStyle name="Bevitel 2 6" xfId="3285" xr:uid="{D80CA566-8978-4786-A4EA-AD3B7C786451}"/>
    <cellStyle name="Bevitel 2 7" xfId="3286" xr:uid="{8D69E7DD-D628-4FFB-BF3D-317D6257386D}"/>
    <cellStyle name="Bevitel 2 8" xfId="3287" xr:uid="{FF2388AD-6D95-4A22-91EB-0A9ADEA0F7B1}"/>
    <cellStyle name="Bevitel 2 9" xfId="3288" xr:uid="{433430A3-515F-4BCF-854F-C818B5EBFC87}"/>
    <cellStyle name="Bevitel 3" xfId="3289" xr:uid="{4408AA2D-6CBD-4DA5-9E35-732CDD07C1DE}"/>
    <cellStyle name="Bevitel 3 2" xfId="3290" xr:uid="{7CF647B8-8923-4F73-B5FF-73B621C57CBA}"/>
    <cellStyle name="Bevitel 4" xfId="3291" xr:uid="{9B78EF4F-A6F6-4C78-A025-CB3CE289C29E}"/>
    <cellStyle name="Bevitel 4 2" xfId="3292" xr:uid="{41F846BF-E39E-48EF-B897-DBA33D0803D2}"/>
    <cellStyle name="Bevitel 5" xfId="3293" xr:uid="{11C15C79-12C5-427C-AC98-E5B9190A50F6}"/>
    <cellStyle name="Bevitel 5 2" xfId="3294" xr:uid="{78C568F7-F6DA-46B6-B107-A90B7057246E}"/>
    <cellStyle name="Bevitel 6" xfId="3295" xr:uid="{AFDFB7B1-CBE5-4E6E-A765-CADACEAB4381}"/>
    <cellStyle name="Bevitel 6 2" xfId="3296" xr:uid="{62A86C3A-3448-4ACE-AA3E-E89E109B49E2}"/>
    <cellStyle name="Bevitel 7" xfId="3297" xr:uid="{B930AB31-6DD8-43FD-A985-7B559FBA06A5}"/>
    <cellStyle name="Bevitel 8" xfId="3298" xr:uid="{C3431506-2004-432A-AF2D-597021A1747B}"/>
    <cellStyle name="Bevitel 9" xfId="3299" xr:uid="{285B7A1F-9B3D-4E66-BB3F-170AC733E4AF}"/>
    <cellStyle name="Buena" xfId="3300" xr:uid="{12AA9314-63BF-49E3-9CE9-8D93560C39DD}"/>
    <cellStyle name="Buena 2" xfId="3301" xr:uid="{2B551163-793E-4743-BFB4-0AFA63A52E60}"/>
    <cellStyle name="Buena 3" xfId="3302" xr:uid="{7327D57F-5AA5-4960-AC5E-F52E1FAE0F32}"/>
    <cellStyle name="Buena 4" xfId="3303" xr:uid="{7C893A56-7A40-4F6F-ABB6-AF5B9DBBAFA5}"/>
    <cellStyle name="Buena 5" xfId="3304" xr:uid="{070997AD-AC39-401F-95E6-A18666548B4F}"/>
    <cellStyle name="Buena 5 2" xfId="3305" xr:uid="{21583197-EF9D-4F3E-86AA-3E49686CE26E}"/>
    <cellStyle name="Buena 6" xfId="3306" xr:uid="{577D5CFA-7B62-4A13-A67A-EC7F04FF6558}"/>
    <cellStyle name="Buena 7" xfId="3307" xr:uid="{E10B4DBC-56EF-40DD-ABD0-44E8EFD07411}"/>
    <cellStyle name="Buena 8" xfId="3308" xr:uid="{F38DBA78-B7CA-4C15-B124-AB70B66B665F}"/>
    <cellStyle name="Calculation 2" xfId="102" xr:uid="{00000000-0005-0000-0000-000038000000}"/>
    <cellStyle name="Calculation 2 10" xfId="3310" xr:uid="{29334AC4-6144-4FB0-AF1A-044BF4CD711E}"/>
    <cellStyle name="Calculation 2 2" xfId="3311" xr:uid="{AA3311EC-A232-41E7-8E17-E7BFE59DAC3D}"/>
    <cellStyle name="Calculation 2 2 10" xfId="3312" xr:uid="{DF13F484-A585-492D-980E-419120BCF65F}"/>
    <cellStyle name="Calculation 2 2 11" xfId="3313" xr:uid="{41798B7C-5345-40EC-A773-0FD1FCAF6D3F}"/>
    <cellStyle name="Calculation 2 2 12" xfId="3314" xr:uid="{4848A782-1512-4C34-BD40-6E097D59BBB7}"/>
    <cellStyle name="Calculation 2 2 13" xfId="3315" xr:uid="{8688BF72-0BE2-4140-8987-A4EDD64EED2B}"/>
    <cellStyle name="Calculation 2 2 14" xfId="3316" xr:uid="{6C042D50-C675-427E-9C6B-F8FF058D23C9}"/>
    <cellStyle name="Calculation 2 2 15" xfId="3317" xr:uid="{5B2F7AFC-7E40-42F5-AC00-80030A469048}"/>
    <cellStyle name="Calculation 2 2 16" xfId="3318" xr:uid="{3479AAB9-3AFA-429E-84D0-6066865058DD}"/>
    <cellStyle name="Calculation 2 2 2" xfId="3319" xr:uid="{5660A905-F489-45FD-8842-968F3FC6EAE8}"/>
    <cellStyle name="Calculation 2 2 2 2" xfId="3320" xr:uid="{F86113B6-84AD-4CD7-A0EE-168E0A90A927}"/>
    <cellStyle name="Calculation 2 2 3" xfId="3321" xr:uid="{6E8FA056-BB90-43BC-A954-A344233DF231}"/>
    <cellStyle name="Calculation 2 2 3 2" xfId="3322" xr:uid="{54550424-EB70-42E7-A00A-EA74CCF4DEB3}"/>
    <cellStyle name="Calculation 2 2 4" xfId="3323" xr:uid="{E212CEE1-BCC3-490D-9855-5C54FE3BE769}"/>
    <cellStyle name="Calculation 2 2 4 2" xfId="3324" xr:uid="{44C17354-16CB-4C0D-A3B9-03CCD228FF57}"/>
    <cellStyle name="Calculation 2 2 5" xfId="3325" xr:uid="{79F2EA28-B282-488F-9F1B-0086A5B067B9}"/>
    <cellStyle name="Calculation 2 2 5 2" xfId="3326" xr:uid="{E4F9A858-749B-4B17-9EDE-BC20136849E9}"/>
    <cellStyle name="Calculation 2 2 6" xfId="3327" xr:uid="{40072700-62B0-436C-97E0-E37AAABD83A0}"/>
    <cellStyle name="Calculation 2 2 7" xfId="3328" xr:uid="{FABBE434-5A80-4370-AA49-F2720E4BF0E7}"/>
    <cellStyle name="Calculation 2 2 8" xfId="3329" xr:uid="{E5B8F48E-C7F2-4451-B5A5-AA6B22DB928F}"/>
    <cellStyle name="Calculation 2 2 9" xfId="3330" xr:uid="{2D37731D-6E06-4342-9C87-CAD1D5996E21}"/>
    <cellStyle name="Calculation 2 3" xfId="3331" xr:uid="{AC5E445D-A01C-4121-8FF4-5A4A9944102F}"/>
    <cellStyle name="Calculation 2 3 2" xfId="3332" xr:uid="{BC132AE7-1718-40F4-B569-CC4E3FC29909}"/>
    <cellStyle name="Calculation 2 4" xfId="3333" xr:uid="{3826023A-AAF7-4462-91D9-702CFE66418B}"/>
    <cellStyle name="Calculation 2 4 2" xfId="3334" xr:uid="{8EC88788-890D-433C-AAE6-F484B71175FB}"/>
    <cellStyle name="Calculation 2 5" xfId="3335" xr:uid="{9D9AB873-73B9-406D-8092-2AB730C872AC}"/>
    <cellStyle name="Calculation 2 5 2" xfId="3336" xr:uid="{E45D316E-6727-4E5A-BD73-3AEE679A37EE}"/>
    <cellStyle name="Calculation 2 6" xfId="3337" xr:uid="{96FC2F9C-2A7A-4CDA-AF61-FADA6BE1E658}"/>
    <cellStyle name="Calculation 2 6 2" xfId="3338" xr:uid="{07B03834-0521-407B-94F2-EE0CF5F08017}"/>
    <cellStyle name="Calculation 2 7" xfId="3339" xr:uid="{F2F559E8-5A74-4B9B-897A-9BB7DD351010}"/>
    <cellStyle name="Calculation 2 8" xfId="3340" xr:uid="{26A1990D-B127-4786-A556-1FDBCD69B520}"/>
    <cellStyle name="Calculation 2 9" xfId="3341" xr:uid="{1040D7CB-F195-4702-AECE-0BDEDEA7EB9D}"/>
    <cellStyle name="Calculation 2_Nordea Group" xfId="3309" xr:uid="{F64CBD48-3E57-4DBC-82EF-B48168F39893}"/>
    <cellStyle name="Calculation 3" xfId="3342" xr:uid="{0A5B251A-C474-4C29-9FDD-B13AB4189BBF}"/>
    <cellStyle name="Calculation 3 10" xfId="3343" xr:uid="{8E494E74-7D6A-4F29-A809-71EA5CD22A14}"/>
    <cellStyle name="Calculation 3 2" xfId="3344" xr:uid="{F1D09D97-7A11-489A-A564-C7F8DECC1E2A}"/>
    <cellStyle name="Calculation 3 2 10" xfId="3345" xr:uid="{96ABDD48-EC97-4029-8141-0C0BEB54C649}"/>
    <cellStyle name="Calculation 3 2 11" xfId="3346" xr:uid="{B2D5C5C8-B7E5-43D3-9AE7-0337B7293125}"/>
    <cellStyle name="Calculation 3 2 12" xfId="3347" xr:uid="{C299A4A8-2263-49B1-80BA-2BE7134EAA74}"/>
    <cellStyle name="Calculation 3 2 13" xfId="3348" xr:uid="{C3D9F2BE-BB82-4431-8884-57F21EAD2F61}"/>
    <cellStyle name="Calculation 3 2 14" xfId="3349" xr:uid="{F4D4F3DB-2681-46F0-891A-BE0DE7432280}"/>
    <cellStyle name="Calculation 3 2 15" xfId="3350" xr:uid="{9AA11F18-BF2D-46EF-9E9D-1AA8394EB871}"/>
    <cellStyle name="Calculation 3 2 16" xfId="3351" xr:uid="{E8201A3F-0F5C-475F-9BF2-0F5EE5A9B1CF}"/>
    <cellStyle name="Calculation 3 2 2" xfId="3352" xr:uid="{1BF9B5A9-5392-4129-9B31-84602CE12DCE}"/>
    <cellStyle name="Calculation 3 2 2 2" xfId="3353" xr:uid="{BFEDF761-9B7A-4F09-BEC2-BD5F74F21A6D}"/>
    <cellStyle name="Calculation 3 2 3" xfId="3354" xr:uid="{F4AFBC28-234C-4AF2-AA36-BB8AEA3C96F6}"/>
    <cellStyle name="Calculation 3 2 3 2" xfId="3355" xr:uid="{61157C14-8AB3-4799-A624-6FD04D0DB4D5}"/>
    <cellStyle name="Calculation 3 2 4" xfId="3356" xr:uid="{4C8BDE0F-BBAA-441A-ACEF-C9EF3042B1EA}"/>
    <cellStyle name="Calculation 3 2 4 2" xfId="3357" xr:uid="{065AB683-21E5-4B3E-B217-0EEC24DC989A}"/>
    <cellStyle name="Calculation 3 2 5" xfId="3358" xr:uid="{F7335B98-3E71-41D6-850A-CFCC6A30E8CE}"/>
    <cellStyle name="Calculation 3 2 5 2" xfId="3359" xr:uid="{C53C50E6-0031-494A-A6B8-7DE033440C42}"/>
    <cellStyle name="Calculation 3 2 6" xfId="3360" xr:uid="{772049AB-190C-4F6D-8F60-2A563A8DCFEB}"/>
    <cellStyle name="Calculation 3 2 7" xfId="3361" xr:uid="{CC6E0A3E-72B3-4AD9-91BF-0CB5B315304D}"/>
    <cellStyle name="Calculation 3 2 8" xfId="3362" xr:uid="{56D9FACC-DD08-4C02-BB6B-0EEEAF1C654F}"/>
    <cellStyle name="Calculation 3 2 9" xfId="3363" xr:uid="{8C42B32F-3059-4F50-B116-7E2EF0A2C28E}"/>
    <cellStyle name="Calculation 3 3" xfId="3364" xr:uid="{CAC7A02B-59E8-4D56-AA5F-0B5506C0E76E}"/>
    <cellStyle name="Calculation 3 3 2" xfId="3365" xr:uid="{7C2624BE-B972-4C51-9154-0B30FB511A7E}"/>
    <cellStyle name="Calculation 3 4" xfId="3366" xr:uid="{29AF2FDC-E773-489D-99CA-231C15C9D569}"/>
    <cellStyle name="Calculation 3 4 2" xfId="3367" xr:uid="{98BFAB44-BDB3-4092-B4BE-44304D06B98B}"/>
    <cellStyle name="Calculation 3 5" xfId="3368" xr:uid="{221288B7-2236-425F-A7D2-6F5ECD2FBC72}"/>
    <cellStyle name="Calculation 3 5 2" xfId="3369" xr:uid="{44157AF6-ED37-4780-AABA-C63F01BD12BC}"/>
    <cellStyle name="Calculation 3 6" xfId="3370" xr:uid="{11469C62-6545-4473-891F-6319D002A200}"/>
    <cellStyle name="Calculation 3 6 2" xfId="3371" xr:uid="{8F0C5519-42EC-4BA1-90C3-B9EB29D5D07F}"/>
    <cellStyle name="Calculation 3 7" xfId="3372" xr:uid="{C0945747-76F1-493A-AEEE-64468353E68D}"/>
    <cellStyle name="Calculation 3 8" xfId="3373" xr:uid="{E50A49CD-1988-43D4-B575-1203F132FCC1}"/>
    <cellStyle name="Calculation 3 9" xfId="3374" xr:uid="{3CFC15C6-7E14-443B-810E-951F14F49ED4}"/>
    <cellStyle name="Calculation 4" xfId="3375" xr:uid="{5EDE28F6-1730-46C4-81C5-0965B55A1C6C}"/>
    <cellStyle name="Calculation 4 2" xfId="3376" xr:uid="{2E93D87A-2076-4C4A-B7E5-FFFED1E90DBD}"/>
    <cellStyle name="Calculation 4 3" xfId="3377" xr:uid="{7A93D643-28BC-4F1A-BF80-00B580096580}"/>
    <cellStyle name="Calculation 4 4" xfId="3378" xr:uid="{8B0AEB30-5608-40D8-9837-B57AD05E1EE6}"/>
    <cellStyle name="Calculation 4 5" xfId="3379" xr:uid="{58D4DDC8-E800-4969-9BDA-2F372B05F876}"/>
    <cellStyle name="Calculation 4 5 2" xfId="3380" xr:uid="{E1EFAA5E-370D-4655-B49E-1AAC497A53F8}"/>
    <cellStyle name="Calculation 4 6" xfId="3381" xr:uid="{C6A3FB2B-E132-4942-9C5D-103D6F3DF257}"/>
    <cellStyle name="Calculation 4 7" xfId="3382" xr:uid="{F0EFECDA-5557-45AF-840D-8FB00D9B0ACF}"/>
    <cellStyle name="Calculation 4 8" xfId="3383" xr:uid="{5D1A145F-77EB-4072-B970-FDAB3EE0B103}"/>
    <cellStyle name="Calculation 5" xfId="3384" xr:uid="{FE847C0B-4F6C-439A-80C8-C036EE608E79}"/>
    <cellStyle name="Calculation 5 10" xfId="3385" xr:uid="{55C4CAB2-1D03-4D55-B973-C8DA1DD33428}"/>
    <cellStyle name="Calculation 5 2" xfId="3386" xr:uid="{7A5F481C-4091-4D8C-AF20-FEEA6DA821AB}"/>
    <cellStyle name="Calculation 5 2 10" xfId="3387" xr:uid="{F22E1703-AF93-4EF1-BFFC-52BD048CF53B}"/>
    <cellStyle name="Calculation 5 2 11" xfId="3388" xr:uid="{7F5F7B88-667F-4C67-BA52-3EE7E9DEA66D}"/>
    <cellStyle name="Calculation 5 2 12" xfId="3389" xr:uid="{C3EF9DD7-92CD-4D8B-9D67-47FA7BC9C9E1}"/>
    <cellStyle name="Calculation 5 2 13" xfId="3390" xr:uid="{E23D5C7B-B6E6-466E-AC8C-0CB2AC2E3F43}"/>
    <cellStyle name="Calculation 5 2 14" xfId="3391" xr:uid="{E1F3D6C8-B85D-47A8-A0F3-F8068D71F51C}"/>
    <cellStyle name="Calculation 5 2 15" xfId="3392" xr:uid="{EA0C50F1-B27B-45AE-9767-4C998868BF81}"/>
    <cellStyle name="Calculation 5 2 16" xfId="3393" xr:uid="{04FE9ED0-A491-4FD7-8271-032D292995EB}"/>
    <cellStyle name="Calculation 5 2 2" xfId="3394" xr:uid="{F59E445D-16BC-4848-922A-BE4E3313234F}"/>
    <cellStyle name="Calculation 5 2 2 2" xfId="3395" xr:uid="{05662266-1FFF-4725-B227-B4573024386B}"/>
    <cellStyle name="Calculation 5 2 3" xfId="3396" xr:uid="{C3299D55-823E-4B8A-8B0B-43CD19851459}"/>
    <cellStyle name="Calculation 5 2 3 2" xfId="3397" xr:uid="{7CE0DB4A-C1FB-4032-AD05-950325C646E7}"/>
    <cellStyle name="Calculation 5 2 4" xfId="3398" xr:uid="{F8847B77-FEE3-4C9C-83D1-C764146D67CA}"/>
    <cellStyle name="Calculation 5 2 4 2" xfId="3399" xr:uid="{B9C0C04B-771A-4084-B260-FE26074B1259}"/>
    <cellStyle name="Calculation 5 2 5" xfId="3400" xr:uid="{7102C19F-C2D7-422E-A17F-88B0EC4422A4}"/>
    <cellStyle name="Calculation 5 2 5 2" xfId="3401" xr:uid="{4F0DEC14-5DBE-4257-930C-3469C16CFA37}"/>
    <cellStyle name="Calculation 5 2 6" xfId="3402" xr:uid="{FBB1A618-822F-4160-818B-DFA865DB3669}"/>
    <cellStyle name="Calculation 5 2 7" xfId="3403" xr:uid="{758E8CDD-211D-4233-8E42-D4B609F62BD6}"/>
    <cellStyle name="Calculation 5 2 8" xfId="3404" xr:uid="{9012B23E-5F65-4694-A475-5864A9A570A6}"/>
    <cellStyle name="Calculation 5 2 9" xfId="3405" xr:uid="{63876173-782B-4284-A5B8-CB7813AC9CD3}"/>
    <cellStyle name="Calculation 5 3" xfId="3406" xr:uid="{E2DF4DFE-296E-464E-919C-8CE2DD8EEE6E}"/>
    <cellStyle name="Calculation 5 3 2" xfId="3407" xr:uid="{7069829D-FCD6-41B3-96DD-EE21635AB2EE}"/>
    <cellStyle name="Calculation 5 4" xfId="3408" xr:uid="{A44190B8-F06F-456F-9F20-FCE410527C70}"/>
    <cellStyle name="Calculation 5 4 2" xfId="3409" xr:uid="{6691AB61-5F0B-41E7-A671-BA110F68CDD4}"/>
    <cellStyle name="Calculation 5 5" xfId="3410" xr:uid="{AA999067-985C-44CB-BF62-20C09D25DBF8}"/>
    <cellStyle name="Calculation 5 5 2" xfId="3411" xr:uid="{445970B4-8AAF-430B-9583-B89AC5516B31}"/>
    <cellStyle name="Calculation 5 6" xfId="3412" xr:uid="{6B679ACA-BD3F-4BBE-B011-E543223A1D3F}"/>
    <cellStyle name="Calculation 5 6 2" xfId="3413" xr:uid="{432D6C83-60E1-4C5B-9C22-4F43CF8AA9E6}"/>
    <cellStyle name="Calculation 5 7" xfId="3414" xr:uid="{AD2C657E-AFA9-4B21-A2F7-002EFFDAEAC3}"/>
    <cellStyle name="Calculation 5 8" xfId="3415" xr:uid="{AC70393F-9A56-404C-A77D-9DADBEF761C8}"/>
    <cellStyle name="Calculation 5 9" xfId="3416" xr:uid="{3E63CC1D-0AA4-4682-A729-C143186F87AD}"/>
    <cellStyle name="Calculation 6" xfId="3417" xr:uid="{2CA178BC-0604-4C6C-9CA7-11C868380EED}"/>
    <cellStyle name="Calculation 6 10" xfId="3418" xr:uid="{6E5000F6-AC47-4E78-AD3B-7B10E1A8D72E}"/>
    <cellStyle name="Calculation 6 11" xfId="3419" xr:uid="{2E4DDD08-21E5-4FDC-8F74-01FA69B3C228}"/>
    <cellStyle name="Calculation 6 12" xfId="3420" xr:uid="{36422DC4-3D60-43BE-970A-7CE726EBF25C}"/>
    <cellStyle name="Calculation 6 13" xfId="3421" xr:uid="{134C1856-D507-44CC-B1E6-19AD92744BC2}"/>
    <cellStyle name="Calculation 6 14" xfId="3422" xr:uid="{FA4A060B-D009-49D4-A28E-57221EA7B2BB}"/>
    <cellStyle name="Calculation 6 15" xfId="3423" xr:uid="{3EEE96C0-2F4A-49BD-8BB1-327B65BFD0C0}"/>
    <cellStyle name="Calculation 6 16" xfId="3424" xr:uid="{ACC27593-301D-4ACD-BA7A-1D669D372DB0}"/>
    <cellStyle name="Calculation 6 17" xfId="3425" xr:uid="{DDEB6566-8EFC-4360-BC19-B82AECEF1805}"/>
    <cellStyle name="Calculation 6 2" xfId="3426" xr:uid="{2BE94F24-DCD4-4E97-8399-84628D40D2FB}"/>
    <cellStyle name="Calculation 6 2 10" xfId="3427" xr:uid="{14BC5119-A63A-4258-89D7-FB713CF151AA}"/>
    <cellStyle name="Calculation 6 2 11" xfId="3428" xr:uid="{05C19EB1-125C-40BC-9E07-3094AF938AD1}"/>
    <cellStyle name="Calculation 6 2 12" xfId="3429" xr:uid="{630C5F41-E1EB-46A0-8981-DC36864D8CB9}"/>
    <cellStyle name="Calculation 6 2 13" xfId="3430" xr:uid="{64AB57F8-4743-45E8-9DBF-37D67E5CB89D}"/>
    <cellStyle name="Calculation 6 2 14" xfId="3431" xr:uid="{DE1E4D2C-0F4F-4538-B011-20B0A916EE1E}"/>
    <cellStyle name="Calculation 6 2 15" xfId="3432" xr:uid="{431B6B8B-091E-4F84-906D-096C55D67708}"/>
    <cellStyle name="Calculation 6 2 16" xfId="3433" xr:uid="{0528ED89-6F45-4522-97E3-238A344448DA}"/>
    <cellStyle name="Calculation 6 2 2" xfId="3434" xr:uid="{0E12B7E9-C969-4B5C-B6DB-F5DBF2D0A2DC}"/>
    <cellStyle name="Calculation 6 2 2 2" xfId="3435" xr:uid="{1C55A466-E267-4562-A936-F5478CA853A1}"/>
    <cellStyle name="Calculation 6 2 3" xfId="3436" xr:uid="{D0CA0E6A-BBB7-4AE3-AC00-91F735078ED7}"/>
    <cellStyle name="Calculation 6 2 3 2" xfId="3437" xr:uid="{A4710198-11FD-4DF8-BEA6-0CFFF7477121}"/>
    <cellStyle name="Calculation 6 2 4" xfId="3438" xr:uid="{A521E444-8101-446A-887D-C4080FFA9BD1}"/>
    <cellStyle name="Calculation 6 2 4 2" xfId="3439" xr:uid="{72EF84DF-E9D3-4F2B-BC72-C9ADCEB06A4C}"/>
    <cellStyle name="Calculation 6 2 5" xfId="3440" xr:uid="{38E9B61D-AA70-4E70-9AC8-C8C10C551898}"/>
    <cellStyle name="Calculation 6 2 5 2" xfId="3441" xr:uid="{58A6EBA0-AB14-47E2-A476-2F4EBBFDE686}"/>
    <cellStyle name="Calculation 6 2 6" xfId="3442" xr:uid="{46D0E481-BB75-46F5-8F7C-D5A4DEB61981}"/>
    <cellStyle name="Calculation 6 2 7" xfId="3443" xr:uid="{9EBEF76A-FBCE-44F7-9388-69FBE630DB51}"/>
    <cellStyle name="Calculation 6 2 8" xfId="3444" xr:uid="{44DC049B-860A-4587-99C2-4EA561C53801}"/>
    <cellStyle name="Calculation 6 2 9" xfId="3445" xr:uid="{6C634368-6E89-4272-B4DB-3B13F4FACEE3}"/>
    <cellStyle name="Calculation 6 3" xfId="3446" xr:uid="{C5F85D76-D100-4692-9B14-C7FF61F1DDAA}"/>
    <cellStyle name="Calculation 6 3 2" xfId="3447" xr:uid="{BBFB5F3A-E6B4-4EBF-BE84-C6B0D8957876}"/>
    <cellStyle name="Calculation 6 4" xfId="3448" xr:uid="{2127B22E-9E71-4084-A876-4B0A5FC998D9}"/>
    <cellStyle name="Calculation 6 4 2" xfId="3449" xr:uid="{F7F5BD9B-FBC4-492E-9955-8FE1E199967D}"/>
    <cellStyle name="Calculation 6 5" xfId="3450" xr:uid="{5ED21542-266F-4468-99D4-C3FB8056B2A8}"/>
    <cellStyle name="Calculation 6 5 2" xfId="3451" xr:uid="{B812FB1F-19D3-410A-9238-26781A0E72CE}"/>
    <cellStyle name="Calculation 6 6" xfId="3452" xr:uid="{CAC5AD2C-3BB1-4D79-8F59-BA1528DF9AA0}"/>
    <cellStyle name="Calculation 6 6 2" xfId="3453" xr:uid="{B459DB10-3EC7-4F39-A103-16FAA8BE6C1E}"/>
    <cellStyle name="Calculation 6 7" xfId="3454" xr:uid="{8E180EE5-CCFC-4BAC-8563-DAC26D9C9A91}"/>
    <cellStyle name="Calculation 6 8" xfId="3455" xr:uid="{B9FD955E-88C5-4064-BF28-0456F7DF442F}"/>
    <cellStyle name="Calculation 6 9" xfId="3456" xr:uid="{0F16D0AD-9DD4-4998-9201-04E58EE21742}"/>
    <cellStyle name="Cálculo" xfId="3457" xr:uid="{13D8E389-6687-4BCE-A92A-CCC773E26B07}"/>
    <cellStyle name="Cálculo 10" xfId="3458" xr:uid="{733640B8-30DB-458E-8C52-FA2C84B0A3A4}"/>
    <cellStyle name="Cálculo 2" xfId="3459" xr:uid="{E4E1EA50-2183-44FC-B743-61B7AD42279C}"/>
    <cellStyle name="Cálculo 2 10" xfId="3460" xr:uid="{8CB5DBF4-6123-4522-8CB1-C53485369F37}"/>
    <cellStyle name="Cálculo 2 11" xfId="3461" xr:uid="{D5FE061C-8CA6-4AB5-8620-56A23FF2EFCE}"/>
    <cellStyle name="Cálculo 2 12" xfId="3462" xr:uid="{FE57830E-CDE0-4468-AFBA-623711AF3B04}"/>
    <cellStyle name="Cálculo 2 13" xfId="3463" xr:uid="{384A6647-464B-4CBF-BE9A-6D6F2BCF7400}"/>
    <cellStyle name="Cálculo 2 14" xfId="3464" xr:uid="{C0173BA6-A402-4D8A-AAC4-B7373AFB0972}"/>
    <cellStyle name="Cálculo 2 15" xfId="3465" xr:uid="{49351182-76DD-404F-B58B-7FD62F755771}"/>
    <cellStyle name="Cálculo 2 16" xfId="3466" xr:uid="{4E1512C8-6C9E-4741-A848-94896AA3BFC5}"/>
    <cellStyle name="Cálculo 2 2" xfId="3467" xr:uid="{3625DC66-42B1-447E-BAC3-F61439D8ACE6}"/>
    <cellStyle name="Cálculo 2 2 2" xfId="3468" xr:uid="{C0E3AE94-F2EC-49A2-BAD6-32F5AE56F376}"/>
    <cellStyle name="Cálculo 2 3" xfId="3469" xr:uid="{790193CB-6B81-4F75-B00E-CD5F7079BB5A}"/>
    <cellStyle name="Cálculo 2 3 2" xfId="3470" xr:uid="{CB2A65C2-BF27-4DDD-9E5C-63483DC2DEBA}"/>
    <cellStyle name="Cálculo 2 4" xfId="3471" xr:uid="{FEFA5296-8792-41F2-8E62-467AB4885DF2}"/>
    <cellStyle name="Cálculo 2 4 2" xfId="3472" xr:uid="{843C88F8-A797-4A34-B9B3-E5C896DB5897}"/>
    <cellStyle name="Cálculo 2 5" xfId="3473" xr:uid="{5A724E3C-499B-4318-A5D0-767ABEB948B9}"/>
    <cellStyle name="Cálculo 2 5 2" xfId="3474" xr:uid="{94D83B00-C71B-4A6D-89EC-810668F2E668}"/>
    <cellStyle name="Cálculo 2 6" xfId="3475" xr:uid="{71C457C4-441E-441F-9D7C-148B02C45F74}"/>
    <cellStyle name="Cálculo 2 7" xfId="3476" xr:uid="{58877A85-6A0A-41EB-91FC-46D7A093B715}"/>
    <cellStyle name="Cálculo 2 8" xfId="3477" xr:uid="{A89188FD-9BA7-461C-94CE-4A2B094FF58F}"/>
    <cellStyle name="Cálculo 2 9" xfId="3478" xr:uid="{465CEAB7-75CB-4993-920B-69F516704A25}"/>
    <cellStyle name="Cálculo 3" xfId="3479" xr:uid="{77352350-747D-4CCD-A497-CB2D528C74F3}"/>
    <cellStyle name="Cálculo 3 2" xfId="3480" xr:uid="{1A06A97A-E980-4177-A65E-2663027BEF77}"/>
    <cellStyle name="Cálculo 4" xfId="3481" xr:uid="{909915F1-DD3F-4E31-BDB9-8906FBD6DA0D}"/>
    <cellStyle name="Cálculo 4 2" xfId="3482" xr:uid="{FEA2ECD1-6646-40DF-8C61-3D19493D5327}"/>
    <cellStyle name="Cálculo 5" xfId="3483" xr:uid="{AE989B89-AB06-45D1-AA4A-6A8EB238DAFA}"/>
    <cellStyle name="Cálculo 5 2" xfId="3484" xr:uid="{44C2BEE5-96A6-4AA8-8F81-50542689E6E6}"/>
    <cellStyle name="Cálculo 6" xfId="3485" xr:uid="{017484EE-A039-4DA7-A513-C6BB6C0C3C42}"/>
    <cellStyle name="Cálculo 6 2" xfId="3486" xr:uid="{B45619F1-1E96-4364-9740-54D22CEA3369}"/>
    <cellStyle name="Cálculo 7" xfId="3487" xr:uid="{1BE70672-1B9C-4CA3-BCAF-D572C59D6E9F}"/>
    <cellStyle name="Cálculo 8" xfId="3488" xr:uid="{DA6091BF-2973-4D02-A8D5-2BB451E74C08}"/>
    <cellStyle name="Cálculo 9" xfId="3489" xr:uid="{65FDFFC5-F046-4E91-AFDC-1FA84AF6F1D2}"/>
    <cellStyle name="CDMDefaultStyle" xfId="3490" xr:uid="{22D4CE61-E783-4FE7-A9C3-1F232075BA8D}"/>
    <cellStyle name="Celda de comprobación" xfId="3491" xr:uid="{01BF1121-228C-419C-85EA-E0F3512CC3EC}"/>
    <cellStyle name="Celda de comprobación 2" xfId="3492" xr:uid="{6FE4D73C-92B8-4D09-B62A-685AE90CFF80}"/>
    <cellStyle name="Celda de comprobación 3" xfId="3493" xr:uid="{B6047420-F5D0-4F73-B6B4-3716AA7496D4}"/>
    <cellStyle name="Celda de comprobación 4" xfId="3494" xr:uid="{43C65A36-E037-4715-B7B4-BAFC9B8D3EEA}"/>
    <cellStyle name="Celda de comprobación 5" xfId="3495" xr:uid="{7DC78CC9-D7E9-4325-B9B0-91C9B90AF48C}"/>
    <cellStyle name="Celda de comprobación 5 2" xfId="3496" xr:uid="{310BBC36-F2A2-4E4F-B456-E78467DC2B4F}"/>
    <cellStyle name="Celda de comprobación 6" xfId="3497" xr:uid="{4AB8C203-D3EA-4206-B8EF-95E5F4220373}"/>
    <cellStyle name="Celda de comprobación 7" xfId="3498" xr:uid="{49F11E1E-A981-4187-AF93-1138174962E8}"/>
    <cellStyle name="Celda de comprobación 8" xfId="3499" xr:uid="{1D45CDB8-A66D-4EB2-BD47-41416B0C8CEB}"/>
    <cellStyle name="Celda vinculada" xfId="3500" xr:uid="{D12464E3-7D0A-4C2A-A74A-16072BC5414C}"/>
    <cellStyle name="Check Cell 2" xfId="103" xr:uid="{00000000-0005-0000-0000-000039000000}"/>
    <cellStyle name="Check Cell 2 2" xfId="3502" xr:uid="{3E7E7883-CC86-4712-8222-5E203227F5BC}"/>
    <cellStyle name="Check Cell 2 3" xfId="3503" xr:uid="{F78BBC05-AFB7-462F-B03D-E82CCC4DF185}"/>
    <cellStyle name="Check Cell 2 4" xfId="3504" xr:uid="{CFE54A13-5457-404D-87BD-573074990A7C}"/>
    <cellStyle name="Check Cell 2 5" xfId="3505" xr:uid="{4078D6C7-828B-447B-8C2C-D5617CEDB9CD}"/>
    <cellStyle name="Check Cell 2 5 2" xfId="3506" xr:uid="{97367081-22B9-4939-9961-C1A74508CA15}"/>
    <cellStyle name="Check Cell 2 6" xfId="3507" xr:uid="{6C250E2C-D327-4101-9974-1DDC557E6E54}"/>
    <cellStyle name="Check Cell 2 7" xfId="3508" xr:uid="{1F7C0128-9CF6-4C43-B63F-383E705C448E}"/>
    <cellStyle name="Check Cell 2 8" xfId="3509" xr:uid="{732FFEF2-53B6-41B3-89D0-6F7842227747}"/>
    <cellStyle name="Check Cell 2_Nordea Group" xfId="3501" xr:uid="{F6A021B5-6E08-4671-BC9E-25C300DA82AF}"/>
    <cellStyle name="Check Cell 3" xfId="3510" xr:uid="{30DB4382-471C-47EA-B694-1513242DA37F}"/>
    <cellStyle name="Check Cell 3 2" xfId="3511" xr:uid="{2782049F-0056-466D-BBE0-A25F5A38E129}"/>
    <cellStyle name="Check Cell 3 3" xfId="3512" xr:uid="{280C4681-E286-4AB9-9A24-52751CD989EC}"/>
    <cellStyle name="Check Cell 3 4" xfId="3513" xr:uid="{0ED8E762-9328-465D-9927-88F905566AC1}"/>
    <cellStyle name="Check Cell 3 5" xfId="3514" xr:uid="{D8E11512-7EE9-41B3-B0BC-73F038EA472C}"/>
    <cellStyle name="Check Cell 3 5 2" xfId="3515" xr:uid="{064B2943-7DC4-4599-8BFB-4578684B23FC}"/>
    <cellStyle name="Check Cell 3 6" xfId="3516" xr:uid="{B695E855-ACB9-484E-868C-B912EE953481}"/>
    <cellStyle name="Check Cell 3 7" xfId="3517" xr:uid="{E882F209-F972-4457-8E84-7409BE6AF17E}"/>
    <cellStyle name="Check Cell 3 8" xfId="3518" xr:uid="{AD6C5C80-3F40-44BA-B90F-CD84C8696A0F}"/>
    <cellStyle name="Check Cell 4" xfId="3519" xr:uid="{4935232F-B4B2-4BA1-8AC7-794756CFE406}"/>
    <cellStyle name="Check Cell 4 2" xfId="3520" xr:uid="{2D4045E0-D42E-454A-BAE2-760C5680F8FC}"/>
    <cellStyle name="Check Cell 4 3" xfId="3521" xr:uid="{FFFFC7CB-0003-45CC-A36C-3CF480CA3EB4}"/>
    <cellStyle name="Check Cell 4 4" xfId="3522" xr:uid="{8DA232A6-0D90-48E2-8CD8-E29032A1723E}"/>
    <cellStyle name="Check Cell 4 5" xfId="3523" xr:uid="{6AF41C34-B89D-4303-86EB-B7AA2CA5EEF3}"/>
    <cellStyle name="Check Cell 4 5 2" xfId="3524" xr:uid="{3B8B3405-9B8D-416A-A0B8-45456756C16A}"/>
    <cellStyle name="Check Cell 4 6" xfId="3525" xr:uid="{046233F6-3ABE-4004-B0DA-A7F88539EDFA}"/>
    <cellStyle name="Check Cell 4 7" xfId="3526" xr:uid="{A944942E-90E4-4E8F-A7D0-DF3F069A66E7}"/>
    <cellStyle name="Check Cell 4 8" xfId="3527" xr:uid="{15C6F729-280C-4428-AE8B-F53C8CFBB463}"/>
    <cellStyle name="Check Cell 5" xfId="3528" xr:uid="{D6A04CF7-5516-419D-AD88-8890E27943B1}"/>
    <cellStyle name="Check Cell 5 2" xfId="3529" xr:uid="{459EF58C-1A38-4316-AE66-BBF770A9B3F9}"/>
    <cellStyle name="Check Cell 5 3" xfId="3530" xr:uid="{3D9AB40E-13D0-48BA-A58E-036639797E38}"/>
    <cellStyle name="Check Cell 5 4" xfId="3531" xr:uid="{503204DA-F21F-4BCD-BA6B-CD4EDEA6E34A}"/>
    <cellStyle name="Check Cell 5 5" xfId="3532" xr:uid="{D4B86461-9F93-4BD0-86FA-89089215A4AE}"/>
    <cellStyle name="Check Cell 5 5 2" xfId="3533" xr:uid="{201E748F-367A-471A-8262-A3575CA2011D}"/>
    <cellStyle name="Check Cell 5 6" xfId="3534" xr:uid="{A053FC69-70DF-46EA-8682-E13B061E561E}"/>
    <cellStyle name="Check Cell 5 7" xfId="3535" xr:uid="{CABA77E4-D5BA-426B-8043-A878AD71D2DA}"/>
    <cellStyle name="Check Cell 5 8" xfId="3536" xr:uid="{04B7E57E-F920-4AA1-BE03-B45802D79B5E}"/>
    <cellStyle name="Check Cell 6" xfId="3537" xr:uid="{B3FEA895-47E0-4331-97B4-589B997690BD}"/>
    <cellStyle name="Check Cell 6 2" xfId="3538" xr:uid="{6F7C24D5-CCEF-4DAD-9D02-4F8550D0DD00}"/>
    <cellStyle name="Check Cell 6 3" xfId="3539" xr:uid="{1A481E0E-AE51-46C5-9DF7-962167F97462}"/>
    <cellStyle name="Check Cell 6 4" xfId="3540" xr:uid="{A0E8D32E-1DED-426A-A345-A96D9F0097BA}"/>
    <cellStyle name="Check Cell 6 5" xfId="3541" xr:uid="{D4AD9A5F-9BC7-4762-B28F-32A8E66BF530}"/>
    <cellStyle name="Check Cell 6 5 2" xfId="3542" xr:uid="{4831E2F1-0E0E-4C35-8424-07AA6732469E}"/>
    <cellStyle name="Check Cell 6 6" xfId="3543" xr:uid="{4B1FDA30-D326-4F0D-80B5-42C132C07BD1}"/>
    <cellStyle name="Check Cell 6 7" xfId="3544" xr:uid="{80BBE352-92FE-41F9-B785-B9123B984436}"/>
    <cellStyle name="Check Cell 6 8" xfId="3545" xr:uid="{F24E9650-412B-475B-B4EA-DEB361B75392}"/>
    <cellStyle name="checkExposure" xfId="3546" xr:uid="{627DD63F-D6C6-4C03-9879-DA5ECAF5A557}"/>
    <cellStyle name="checkExposure 2" xfId="3547" xr:uid="{E88DD2B9-5A23-42EE-A394-212A85D8837B}"/>
    <cellStyle name="checkExposure 2 2" xfId="3548" xr:uid="{45FE5F41-CC8F-4A80-B347-EAA6CFD09815}"/>
    <cellStyle name="checkExposure 2 2 2" xfId="3549" xr:uid="{29D936DA-7611-4DA0-99F6-7A8411ED8FB9}"/>
    <cellStyle name="checkExposure 2 3" xfId="3550" xr:uid="{F9FEC412-8AE6-49EA-8033-41099EA14C67}"/>
    <cellStyle name="checkExposure 2 4" xfId="3551" xr:uid="{23EEAF37-155F-4410-B49E-E2BD791D6269}"/>
    <cellStyle name="checkExposure 2 5" xfId="3552" xr:uid="{6B3447FC-9175-4805-91B8-FFD9B47ACF16}"/>
    <cellStyle name="checkExposure 3" xfId="3553" xr:uid="{B674D00C-66BE-437A-814D-4233FD17BDD4}"/>
    <cellStyle name="checkExposure 3 2" xfId="3554" xr:uid="{5FA51EFC-BCD8-410A-9E8F-FEE09C2B54F6}"/>
    <cellStyle name="checkExposure 3 2 2" xfId="3555" xr:uid="{5796B883-4E53-41A6-A0D4-B62A77935A2B}"/>
    <cellStyle name="checkExposure 3 3" xfId="3556" xr:uid="{E37677A5-9556-4E4D-8645-A3A794DDFA07}"/>
    <cellStyle name="checkExposure 3 4" xfId="3557" xr:uid="{DCFE48DE-AA44-4D49-AC68-7C737712783D}"/>
    <cellStyle name="checkExposure 3 5" xfId="3558" xr:uid="{E398C7A0-10F5-4AE1-83B5-B3CD7C90B341}"/>
    <cellStyle name="checkExposure 4" xfId="3559" xr:uid="{5C27DDAC-8F5C-4118-890D-9558C93E6DAB}"/>
    <cellStyle name="checkExposure 4 2" xfId="3560" xr:uid="{4F44CD09-F785-42B3-832C-9B30E67946A3}"/>
    <cellStyle name="checkExposure 4 2 2" xfId="3561" xr:uid="{6F2606D0-DFA5-4BDF-8FC4-AE519CF19284}"/>
    <cellStyle name="checkExposure 4 3" xfId="3562" xr:uid="{EBEABE56-7E77-49A4-B96E-8FFD9337768D}"/>
    <cellStyle name="checkExposure 4 4" xfId="3563" xr:uid="{7AA4B185-2337-449C-BC45-A0306652478F}"/>
    <cellStyle name="checkExposure 4 5" xfId="3564" xr:uid="{A0E564BA-F691-4A91-90C1-9FA3A938739C}"/>
    <cellStyle name="checkExposure 5" xfId="3565" xr:uid="{1999068B-48CC-46A5-AA65-2204BCE49C8C}"/>
    <cellStyle name="checkExposure 5 2" xfId="3566" xr:uid="{96C54B4C-7D70-4C05-B108-E3E29F4447DC}"/>
    <cellStyle name="checkExposure 6" xfId="3567" xr:uid="{D5031E36-25D7-40C0-9027-745D38E32036}"/>
    <cellStyle name="checkExposure 7" xfId="3568" xr:uid="{DCA81D75-D6F3-4B50-8717-62437D217496}"/>
    <cellStyle name="checkExposure 8" xfId="3569" xr:uid="{021C26A2-994E-4A57-AD25-09326FBB6A92}"/>
    <cellStyle name="Cím" xfId="3570" xr:uid="{6F4DD13F-957D-4736-A21E-E0187197EE2D}"/>
    <cellStyle name="Címsor 1" xfId="3571" xr:uid="{D44AFD58-8BEC-4390-B601-2CA02A1640BF}"/>
    <cellStyle name="Címsor 2" xfId="3572" xr:uid="{1C01B530-D31D-4C8E-ADBD-2A5482CC8882}"/>
    <cellStyle name="Címsor 3" xfId="3573" xr:uid="{3733CF45-5077-4485-A8B4-040054190A20}"/>
    <cellStyle name="Címsor 4" xfId="3574" xr:uid="{8C21F026-38C3-46AA-AC6B-4832A4031F47}"/>
    <cellStyle name="Comma [0] 2" xfId="3575" xr:uid="{4FA47B17-AC2E-4281-AE7D-EA44E70EE055}"/>
    <cellStyle name="Comma 10" xfId="3576" xr:uid="{3D154280-F0B9-4298-BAEC-3E15AA61D1A6}"/>
    <cellStyle name="Comma 11" xfId="3577" xr:uid="{0D1DFE61-F934-442E-99C8-1D3C914AEEE3}"/>
    <cellStyle name="Comma 12" xfId="3578" xr:uid="{D9239A40-F0E5-4399-844B-1212A0EFABBE}"/>
    <cellStyle name="Comma 13" xfId="3579" xr:uid="{D15E8916-DB2C-472B-8C8F-00ADCD748CA7}"/>
    <cellStyle name="Comma 14" xfId="3580" xr:uid="{90890CED-68E8-4E27-B7AF-1B2CF491DBF3}"/>
    <cellStyle name="Comma 15" xfId="3581" xr:uid="{A1E9CF28-E56E-4EB1-8E87-0CF1765CCBA9}"/>
    <cellStyle name="Comma 16" xfId="3582" xr:uid="{0BAB1566-5E59-45E2-9E9C-9BCE39B4E394}"/>
    <cellStyle name="Comma 17" xfId="3583" xr:uid="{C4E45477-2B1A-4582-80CC-F7356A661BEA}"/>
    <cellStyle name="Comma 18" xfId="3584" xr:uid="{0F268390-DF01-464D-8521-0755A78E8B30}"/>
    <cellStyle name="Comma 18 2" xfId="3585" xr:uid="{93CDBF54-B2C0-44C1-B402-5EEE2CA7E980}"/>
    <cellStyle name="Comma 19" xfId="3586" xr:uid="{6F7DC13D-3BE8-40FD-90E0-57C9265093D3}"/>
    <cellStyle name="Comma 2" xfId="104" xr:uid="{00000000-0005-0000-0000-00003A000000}"/>
    <cellStyle name="Comma 2 2" xfId="3588" xr:uid="{630A952C-A993-476B-A4BD-43BBB6F21A5D}"/>
    <cellStyle name="Comma 2 3" xfId="3589" xr:uid="{3418F370-3B71-4200-B836-82226F34621F}"/>
    <cellStyle name="Comma 2 4" xfId="3590" xr:uid="{F2D00CA8-2E5F-4C66-A6C4-7C76F68B9820}"/>
    <cellStyle name="Comma 2 5" xfId="3591" xr:uid="{EF4C9B3E-574E-477D-9770-12B550BBE4B5}"/>
    <cellStyle name="Comma 2 5 2" xfId="3592" xr:uid="{E23911F7-9A88-4950-B187-58D1ADDFE9FD}"/>
    <cellStyle name="Comma 2 6" xfId="3593" xr:uid="{5337DDEE-9B34-460C-83C5-41C255AB173A}"/>
    <cellStyle name="Comma 2 7" xfId="3594" xr:uid="{14D0FDD1-C4A0-45F6-8EFC-F1ED5E15C3B2}"/>
    <cellStyle name="Comma 2 8" xfId="3595" xr:uid="{F8A46935-9FA0-4027-81F8-A66B94744F06}"/>
    <cellStyle name="Comma 2_Nordea Group" xfId="3587" xr:uid="{41F4CB91-7C63-410A-8B43-9B43D558AAA5}"/>
    <cellStyle name="Comma 20" xfId="3596" xr:uid="{3B8F8ADE-3A1F-4359-9299-687B8DBB2949}"/>
    <cellStyle name="Comma 21" xfId="3597" xr:uid="{2172FDAF-57CB-4F6B-8C90-9A8348A1A435}"/>
    <cellStyle name="Comma 22" xfId="3598" xr:uid="{6AF42D5A-D80E-4B2D-A816-B94FA7D98821}"/>
    <cellStyle name="Comma 23" xfId="3599" xr:uid="{3595EB70-0CC9-40A8-8539-9CF6A794FE04}"/>
    <cellStyle name="Comma 3" xfId="3600" xr:uid="{30D519B8-B85B-4ED0-9398-2514083BD91A}"/>
    <cellStyle name="Comma 3 2" xfId="3601" xr:uid="{A52DF2EF-EBE3-4096-B5F5-D91B39C03191}"/>
    <cellStyle name="Comma 3 2 2" xfId="3602" xr:uid="{0399F9B2-0008-4F8E-A652-DC008E6DFA39}"/>
    <cellStyle name="Comma 3 2 3" xfId="3603" xr:uid="{92196DBA-6890-41EF-8E5F-5948E71C7744}"/>
    <cellStyle name="Comma 3 2 4" xfId="3604" xr:uid="{22A29136-16C2-430F-B944-5BE8A7AFBAAF}"/>
    <cellStyle name="Comma 3 3" xfId="3605" xr:uid="{875CE7C1-8D01-4846-AC85-E4CD792E5E7E}"/>
    <cellStyle name="Comma 3 3 2" xfId="3606" xr:uid="{D099B868-30F3-4E31-9D83-3DC3F971FD8C}"/>
    <cellStyle name="Comma 3 3 3" xfId="3607" xr:uid="{C9A1A3FA-BD0E-4A91-BA53-1BC61579D165}"/>
    <cellStyle name="Comma 3 3 4" xfId="3608" xr:uid="{5244F442-8717-45F5-B51E-C6B09648B4D8}"/>
    <cellStyle name="Comma 3 4" xfId="3609" xr:uid="{423F65A9-D293-4FAA-A0C9-B502EA9F27F3}"/>
    <cellStyle name="Comma 3 4 2" xfId="3610" xr:uid="{967F6097-A3CC-488A-9E6C-D6AEE064333D}"/>
    <cellStyle name="Comma 3 4 3" xfId="3611" xr:uid="{FA50E364-900A-497D-8DFF-DD8B8B2BA11D}"/>
    <cellStyle name="Comma 3 4 4" xfId="3612" xr:uid="{E0915963-0AE7-4034-8FDC-422B9E9FEBD6}"/>
    <cellStyle name="Comma 3 5" xfId="3613" xr:uid="{8D6BE107-4D44-4BC7-96B8-E924F1DC4C50}"/>
    <cellStyle name="Comma 3 5 2" xfId="3614" xr:uid="{580B2311-031B-480D-857F-14DAB2851490}"/>
    <cellStyle name="Comma 3 5 3" xfId="3615" xr:uid="{5592D1BE-D0E2-47B3-9BA1-495D7354E51F}"/>
    <cellStyle name="Comma 3 5 4" xfId="3616" xr:uid="{E5E455AF-94AE-4625-8D8E-C9D0EB8101F2}"/>
    <cellStyle name="Comma 3 6" xfId="3617" xr:uid="{3C89D352-16A8-4F4D-AA60-CA79521DBA24}"/>
    <cellStyle name="Comma 3 7" xfId="3618" xr:uid="{DEAC174C-F73E-4ED6-883C-FA51A0587E40}"/>
    <cellStyle name="Comma 3 8" xfId="3619" xr:uid="{EEB757E1-7CAF-460C-9F6C-8D9257EE22B5}"/>
    <cellStyle name="Comma 3 9" xfId="3620" xr:uid="{445EB39D-235C-4069-BA5F-561A147C34ED}"/>
    <cellStyle name="Comma 4" xfId="3621" xr:uid="{822B22D7-2BEE-4DCE-8CAC-58CCCE882EA9}"/>
    <cellStyle name="Comma 5" xfId="3622" xr:uid="{B158BF10-B9C8-4BA7-A6E7-884B00DEB245}"/>
    <cellStyle name="Comma 6" xfId="3623" xr:uid="{7B64AA25-DEC4-46A1-B238-4E1E8CD78733}"/>
    <cellStyle name="Comma 7" xfId="3624" xr:uid="{67F3230B-766E-41A7-B6B9-0F6A48770639}"/>
    <cellStyle name="Comma 8" xfId="3625" xr:uid="{C6270923-3BA3-4C6D-B744-78188639C2FB}"/>
    <cellStyle name="Comma 9" xfId="3626" xr:uid="{5AB42207-8BE0-48B3-9711-CAE13C06AEDF}"/>
    <cellStyle name="CRMBoldStyle" xfId="3627" xr:uid="{66AA99D3-AE5C-4C1C-AD7C-D7E5ADADFF2C}"/>
    <cellStyle name="CRMBoldStyle 2" xfId="3628" xr:uid="{1E87C438-8CC7-42B2-9B6A-E72769CABCBE}"/>
    <cellStyle name="CRMBottomBorderStyle" xfId="3629" xr:uid="{29EB00DC-63DD-48BE-A0A7-4659D82838CC}"/>
    <cellStyle name="CRMBottomBorderStyle 2" xfId="3630" xr:uid="{24E0E5E4-E8D1-41CB-B4D7-14D43527302E}"/>
    <cellStyle name="CRMTopBorderStyle" xfId="3631" xr:uid="{C62A6A4F-1B91-4539-BF73-A25FCD7BB0EF}"/>
    <cellStyle name="CRMTopBorderStyle 2" xfId="3632" xr:uid="{C175EF0D-3A80-4319-8925-16B4783C6C98}"/>
    <cellStyle name="Currency [0] 2" xfId="3633" xr:uid="{21DBD819-2A75-4F87-8A65-2E84291E2E73}"/>
    <cellStyle name="Currency 10" xfId="3634" xr:uid="{41B7C741-FBA2-4881-BB92-E49F85C09CDA}"/>
    <cellStyle name="Currency 11" xfId="3635" xr:uid="{CEDD9C61-EBFA-4B31-847D-4A87FD02FDEE}"/>
    <cellStyle name="Currency 12" xfId="3636" xr:uid="{6B1B5875-87EE-4A3A-A152-77B5E7C84A67}"/>
    <cellStyle name="Currency 13" xfId="3637" xr:uid="{DD8B887F-0E7B-4470-89A9-0FECB1FAC4FA}"/>
    <cellStyle name="Currency 14" xfId="3638" xr:uid="{A5436A2D-C846-4CCF-925F-CCA4E73B10C4}"/>
    <cellStyle name="Currency 14 2" xfId="3639" xr:uid="{3D7BD579-59A1-430D-89D5-2317EFBEA178}"/>
    <cellStyle name="Currency 15" xfId="3640" xr:uid="{E19A80A3-AB9F-495B-9262-0D18FC9BFF2B}"/>
    <cellStyle name="Currency 16" xfId="3641" xr:uid="{5E7C6FF7-9848-4FAB-AD3F-7F0CC8336A86}"/>
    <cellStyle name="Currency 17" xfId="3642" xr:uid="{F82B361C-440D-464B-B8D7-47DE2B3B992C}"/>
    <cellStyle name="Currency 18" xfId="3643" xr:uid="{960DC5A1-ABCF-4176-B7B1-DDCF80F69B38}"/>
    <cellStyle name="Currency 19" xfId="3644" xr:uid="{5399C326-2052-4318-A585-28DD8E8BDBF8}"/>
    <cellStyle name="Currency 2" xfId="3645" xr:uid="{5B0E02C2-E6C9-47F9-8751-38A20D9FD303}"/>
    <cellStyle name="Currency 3" xfId="3646" xr:uid="{DD2C8D29-6CFB-4A6C-8211-DB05C43E883A}"/>
    <cellStyle name="Currency 4" xfId="3647" xr:uid="{AD6C67A5-3C51-4B54-86A7-AC80D9187390}"/>
    <cellStyle name="Currency 5" xfId="3648" xr:uid="{4461F638-BD85-413B-834C-EEDFD2FEE212}"/>
    <cellStyle name="Currency 6" xfId="3649" xr:uid="{1569B8F4-2BB5-4E34-B37D-401B6ACE6CFA}"/>
    <cellStyle name="Currency 7" xfId="3650" xr:uid="{386D2214-9A88-4F15-838F-62C8EBC5297A}"/>
    <cellStyle name="Currency 8" xfId="3651" xr:uid="{F6A78BE9-DA83-45D5-B161-EF667751FF70}"/>
    <cellStyle name="Currency 9" xfId="3652" xr:uid="{8ABF7018-7F68-4133-AEDD-163278990C09}"/>
    <cellStyle name="Dårlig" xfId="3653" xr:uid="{D3EAF9C1-0E7B-4AFE-9AE5-40024234B3A7}"/>
    <cellStyle name="Dårlig 2" xfId="3654" xr:uid="{01C42682-7B51-4F3C-A5B3-CF534D766A4B}"/>
    <cellStyle name="Dårlig 3" xfId="3655" xr:uid="{984DD769-8480-47A8-B892-B16AF9822230}"/>
    <cellStyle name="Dårlig 4" xfId="3656" xr:uid="{29DEC5CD-70C9-48FF-96FF-2923E2756787}"/>
    <cellStyle name="Dårlig 5" xfId="3657" xr:uid="{9D5C3DCA-FA8B-49AA-8686-EDFF04D5410F}"/>
    <cellStyle name="Dårlig 5 2" xfId="3658" xr:uid="{3C514EE6-FA5E-4DE0-BB72-0D6112255CA4}"/>
    <cellStyle name="Dårlig 6" xfId="3659" xr:uid="{014D71B0-7A14-45FD-9350-28ACD34361F9}"/>
    <cellStyle name="Dårlig 7" xfId="3660" xr:uid="{8C71A5F7-E5BD-4651-9ADE-8ED73E5702D9}"/>
    <cellStyle name="Dårlig 8" xfId="3661" xr:uid="{2E95D5C9-C168-40CA-B819-DF59053071A8}"/>
    <cellStyle name="Ellenőrzőcella" xfId="3662" xr:uid="{847FF8D1-8BB4-4AB8-9288-F2CC538CC2AC}"/>
    <cellStyle name="Ellenőrzőcella 2" xfId="3663" xr:uid="{17022BD6-6E5C-4C50-8215-9F96676AAEBB}"/>
    <cellStyle name="Ellenőrzőcella 3" xfId="3664" xr:uid="{FE096E8C-B16B-44B7-8A37-F497A257624C}"/>
    <cellStyle name="Ellenőrzőcella 4" xfId="3665" xr:uid="{4E27B17C-BDA2-4946-A2B3-F2541955AE46}"/>
    <cellStyle name="Ellenőrzőcella 5" xfId="3666" xr:uid="{10C0B983-549F-4CFE-B867-CFB3C155FAB6}"/>
    <cellStyle name="Ellenőrzőcella 5 2" xfId="3667" xr:uid="{B3BE967C-65C4-4B71-9E08-2F1D439A5D09}"/>
    <cellStyle name="Ellenőrzőcella 6" xfId="3668" xr:uid="{D7EFE229-7DAF-438F-8E00-67DAB2A37F16}"/>
    <cellStyle name="Ellenőrzőcella 7" xfId="3669" xr:uid="{024965A4-AFF2-4482-9669-8AA16B1B1A63}"/>
    <cellStyle name="Ellenőrzőcella 8" xfId="3670" xr:uid="{965F2572-F5CE-4B5F-A7E5-C10E177971E5}"/>
    <cellStyle name="Encabezado 4" xfId="3671" xr:uid="{CA3BA809-C24A-45D6-8BA8-839A38971412}"/>
    <cellStyle name="Énfasis1" xfId="3672" xr:uid="{E4AB7583-F35D-4EBE-A884-C1A47598AA39}"/>
    <cellStyle name="Énfasis1 2" xfId="3673" xr:uid="{242E129C-A314-4A1D-8367-C085F17D9F95}"/>
    <cellStyle name="Énfasis1 3" xfId="3674" xr:uid="{EEF0D9B0-4DFC-4939-94B2-49F3F4A8AFB5}"/>
    <cellStyle name="Énfasis1 4" xfId="3675" xr:uid="{2A98E740-B515-4470-B690-169295BA35C3}"/>
    <cellStyle name="Énfasis1 5" xfId="3676" xr:uid="{E6D1B740-0112-41B4-AEFF-8F4236F9B2F8}"/>
    <cellStyle name="Énfasis1 5 2" xfId="3677" xr:uid="{517C6C8A-057A-4FE0-884F-34209C00A4E7}"/>
    <cellStyle name="Énfasis1 6" xfId="3678" xr:uid="{E7C4B8B8-DD7A-4169-8E2A-F531E7087674}"/>
    <cellStyle name="Énfasis1 7" xfId="3679" xr:uid="{89E8AEE6-EE0D-4C7E-B1FA-6ECC1743E865}"/>
    <cellStyle name="Énfasis1 8" xfId="3680" xr:uid="{40F82125-061C-458B-ACD6-EBFA6D25C2CC}"/>
    <cellStyle name="Énfasis2" xfId="3681" xr:uid="{A47402BF-61BD-43D0-B747-138C7A2AF4F1}"/>
    <cellStyle name="Énfasis2 2" xfId="3682" xr:uid="{EA081553-7EA4-4693-9169-75D9356BC7AF}"/>
    <cellStyle name="Énfasis2 3" xfId="3683" xr:uid="{0379772E-3F57-4376-B344-2D0CA7697ED0}"/>
    <cellStyle name="Énfasis2 4" xfId="3684" xr:uid="{C7C858A5-9F37-47D3-8A96-B03D75D3E51D}"/>
    <cellStyle name="Énfasis2 5" xfId="3685" xr:uid="{BB4771F5-B043-4729-A1B2-CC2265D58354}"/>
    <cellStyle name="Énfasis2 5 2" xfId="3686" xr:uid="{95C4A3F8-339E-4D04-8B5B-E282B7E401EB}"/>
    <cellStyle name="Énfasis2 6" xfId="3687" xr:uid="{D25EADAF-CD20-40AC-83AA-C6FE15146084}"/>
    <cellStyle name="Énfasis2 7" xfId="3688" xr:uid="{6B83181B-DED1-4653-9C0F-252DD02F8815}"/>
    <cellStyle name="Énfasis2 8" xfId="3689" xr:uid="{D6E50CA8-54F0-4E55-83C4-E50AEFFC35AD}"/>
    <cellStyle name="Énfasis3" xfId="3690" xr:uid="{6A9D8A99-1742-41DB-A8BC-82F0B1B82339}"/>
    <cellStyle name="Énfasis3 2" xfId="3691" xr:uid="{FE8528AA-9EE2-4EC8-9672-A06B6D276DED}"/>
    <cellStyle name="Énfasis3 3" xfId="3692" xr:uid="{5518B46D-B63C-432C-AC82-53F711D14B32}"/>
    <cellStyle name="Énfasis3 4" xfId="3693" xr:uid="{2CD2BA54-2AB3-4C49-9E2C-C862AAC6E34D}"/>
    <cellStyle name="Énfasis3 5" xfId="3694" xr:uid="{160DCAB0-3813-4E96-A6C3-AB6C21D3AD4B}"/>
    <cellStyle name="Énfasis3 5 2" xfId="3695" xr:uid="{ED52C7DE-1C0F-44DA-B75E-55A87DD2A686}"/>
    <cellStyle name="Énfasis3 6" xfId="3696" xr:uid="{EED0A565-1023-482F-99F3-EEA664733661}"/>
    <cellStyle name="Énfasis3 7" xfId="3697" xr:uid="{98F4FD7D-65E8-4898-938C-5B2BB43FD8C8}"/>
    <cellStyle name="Énfasis3 8" xfId="3698" xr:uid="{43A92076-739F-40D8-995F-8C4ABB27E7C6}"/>
    <cellStyle name="Énfasis4" xfId="3699" xr:uid="{CE60C26C-570A-4390-8A18-68F691F19D0C}"/>
    <cellStyle name="Énfasis4 2" xfId="3700" xr:uid="{BD2203B0-2094-4502-8EE7-8DB433735591}"/>
    <cellStyle name="Énfasis4 3" xfId="3701" xr:uid="{93A6D9BA-144E-4BFB-9659-1E80C45577C8}"/>
    <cellStyle name="Énfasis4 4" xfId="3702" xr:uid="{6A19700E-F657-428D-92D3-55598328F706}"/>
    <cellStyle name="Énfasis4 5" xfId="3703" xr:uid="{4457B4B1-138C-473F-AB07-F9060537C35E}"/>
    <cellStyle name="Énfasis4 5 2" xfId="3704" xr:uid="{027DBE11-187C-4104-BCF9-A66BAB75390A}"/>
    <cellStyle name="Énfasis4 6" xfId="3705" xr:uid="{87324F96-3E46-4379-94CB-1B0DC577807E}"/>
    <cellStyle name="Énfasis4 7" xfId="3706" xr:uid="{F653A4AC-2D31-4F3C-AD6E-49945958743D}"/>
    <cellStyle name="Énfasis4 8" xfId="3707" xr:uid="{BDC9AC44-D88C-47C9-B299-E874D601FC28}"/>
    <cellStyle name="Énfasis5" xfId="3708" xr:uid="{9EA60605-17F0-48FA-A2F1-01F99AB41F33}"/>
    <cellStyle name="Énfasis5 2" xfId="3709" xr:uid="{6A5A11E9-B355-4553-BD4C-D7FFA4AB71C5}"/>
    <cellStyle name="Énfasis5 3" xfId="3710" xr:uid="{D18D06BF-5B5D-4DE9-9B61-496A42EAA86F}"/>
    <cellStyle name="Énfasis5 4" xfId="3711" xr:uid="{FB35175C-790F-4AB5-90E0-BDF21BC56569}"/>
    <cellStyle name="Énfasis5 5" xfId="3712" xr:uid="{9C8A2A8C-FCCF-44F0-B2C5-03169235FA16}"/>
    <cellStyle name="Énfasis5 5 2" xfId="3713" xr:uid="{2A228E38-665A-4BAF-A29E-1F311FF9FF6E}"/>
    <cellStyle name="Énfasis5 6" xfId="3714" xr:uid="{6F67D73A-3244-4EC8-A537-F808F8245461}"/>
    <cellStyle name="Énfasis5 7" xfId="3715" xr:uid="{B93A56B1-F160-4DCB-87A6-8D9DD1259F08}"/>
    <cellStyle name="Énfasis5 8" xfId="3716" xr:uid="{CADF60A2-AF5A-4F20-96AE-8A78D6BB9C7B}"/>
    <cellStyle name="Énfasis6" xfId="3717" xr:uid="{9627D55F-F88E-4749-8DA9-00233FC6816C}"/>
    <cellStyle name="Énfasis6 2" xfId="3718" xr:uid="{6CE8549B-3F2E-4A28-A589-1AAF5C92C12A}"/>
    <cellStyle name="Énfasis6 3" xfId="3719" xr:uid="{428DB49B-09DA-449B-9980-DC15C1954B2A}"/>
    <cellStyle name="Énfasis6 4" xfId="3720" xr:uid="{671C8570-3E04-4677-A7FD-EE1088CCDEFE}"/>
    <cellStyle name="Énfasis6 5" xfId="3721" xr:uid="{3B057725-A9C7-4D4F-BABC-E69BF8C1B77D}"/>
    <cellStyle name="Énfasis6 5 2" xfId="3722" xr:uid="{099AE5BE-BE53-432D-AFE3-4B7B982E4D01}"/>
    <cellStyle name="Énfasis6 6" xfId="3723" xr:uid="{12CC1797-DF87-4032-934B-987AEA5C10C6}"/>
    <cellStyle name="Énfasis6 7" xfId="3724" xr:uid="{46D59D31-083F-4FD9-8038-82C4FE320369}"/>
    <cellStyle name="Énfasis6 8" xfId="3725" xr:uid="{0A1127A8-2458-4386-B085-49EB3420B528}"/>
    <cellStyle name="Entrada" xfId="3726" xr:uid="{9D33CD62-005D-4C41-8AA7-00AC3B269EF0}"/>
    <cellStyle name="Entrada 10" xfId="3727" xr:uid="{7A6519E6-B741-41B6-91B6-A1233E53C88A}"/>
    <cellStyle name="Entrada 2" xfId="3728" xr:uid="{A838127C-88B9-460E-898E-93C1BA9AFDC4}"/>
    <cellStyle name="Entrada 2 10" xfId="3729" xr:uid="{FD9752BD-F40D-462E-A12C-EE07A4E0D928}"/>
    <cellStyle name="Entrada 2 11" xfId="3730" xr:uid="{F5B3E06A-8834-4A7F-AD11-3CB4897BDB92}"/>
    <cellStyle name="Entrada 2 12" xfId="3731" xr:uid="{4C4A6A7E-71E6-499B-8128-509090DB297A}"/>
    <cellStyle name="Entrada 2 13" xfId="3732" xr:uid="{7F890679-3AA3-4B51-B7D1-079A0B727AC6}"/>
    <cellStyle name="Entrada 2 14" xfId="3733" xr:uid="{52DE01BB-009B-4E69-8D8B-791E146E1D45}"/>
    <cellStyle name="Entrada 2 15" xfId="3734" xr:uid="{EBE691B9-5862-453B-90CF-9565DB583BC8}"/>
    <cellStyle name="Entrada 2 16" xfId="3735" xr:uid="{B6B31681-2B99-4ED1-8703-48A04DB7A55A}"/>
    <cellStyle name="Entrada 2 2" xfId="3736" xr:uid="{242FB053-514C-4ADB-9EB7-E393BD98B083}"/>
    <cellStyle name="Entrada 2 2 2" xfId="3737" xr:uid="{A9B0F79C-5853-4431-8E4A-BA9F13D49A01}"/>
    <cellStyle name="Entrada 2 3" xfId="3738" xr:uid="{672806F0-B71D-4527-9934-D043AC2DC936}"/>
    <cellStyle name="Entrada 2 3 2" xfId="3739" xr:uid="{FDE7B6FB-3BD5-42AB-87C4-2F7A71ED4E01}"/>
    <cellStyle name="Entrada 2 4" xfId="3740" xr:uid="{1EF0DD78-B4CE-4AA2-AC84-CC878D81B64B}"/>
    <cellStyle name="Entrada 2 4 2" xfId="3741" xr:uid="{2041CEEE-0103-443A-A213-6E15FF9CDBA5}"/>
    <cellStyle name="Entrada 2 5" xfId="3742" xr:uid="{32F4E6DD-E55D-4FE8-8D49-D9CED3D45734}"/>
    <cellStyle name="Entrada 2 5 2" xfId="3743" xr:uid="{5DDA18E9-778D-48D8-AF79-9C44CEE4BCFD}"/>
    <cellStyle name="Entrada 2 6" xfId="3744" xr:uid="{4766B701-F70D-4C34-99D9-50CEBA2C2D69}"/>
    <cellStyle name="Entrada 2 7" xfId="3745" xr:uid="{851BF348-EB66-4B8B-9381-4EE06B03420F}"/>
    <cellStyle name="Entrada 2 8" xfId="3746" xr:uid="{08102A42-CC93-4D8E-89C8-FABCF29A4AB4}"/>
    <cellStyle name="Entrada 2 9" xfId="3747" xr:uid="{68CB1194-97B4-4FAC-800C-BCE4ECD7AD3D}"/>
    <cellStyle name="Entrada 3" xfId="3748" xr:uid="{A4F1C15F-E69A-47ED-AD9A-370FEE80581B}"/>
    <cellStyle name="Entrada 3 2" xfId="3749" xr:uid="{C2CF042A-9D86-431F-B460-596BEB447C80}"/>
    <cellStyle name="Entrada 4" xfId="3750" xr:uid="{53A281B5-68FC-4D84-8C34-604E6CCA73D2}"/>
    <cellStyle name="Entrada 4 2" xfId="3751" xr:uid="{8C1A2024-6773-4066-B400-AD79C9622BF9}"/>
    <cellStyle name="Entrada 5" xfId="3752" xr:uid="{D0305566-E347-4678-98D0-8C327A1A0D72}"/>
    <cellStyle name="Entrada 5 2" xfId="3753" xr:uid="{6D847D1A-2C40-4C84-BCD4-D705B51169DB}"/>
    <cellStyle name="Entrada 6" xfId="3754" xr:uid="{300A1649-D26B-4F42-86E3-8E157928883A}"/>
    <cellStyle name="Entrada 6 2" xfId="3755" xr:uid="{3B8B3342-B69B-4AF6-AA0D-D1F72CDC3A2A}"/>
    <cellStyle name="Entrada 7" xfId="3756" xr:uid="{CB6C498E-C492-401B-9A92-29B840ABE167}"/>
    <cellStyle name="Entrada 8" xfId="3757" xr:uid="{95522B60-894F-4D89-A07A-2B53ED1DEE48}"/>
    <cellStyle name="Entrada 9" xfId="3758" xr:uid="{6E305315-68F1-4CAF-AA72-8656B2C37F68}"/>
    <cellStyle name="Erotin_Budget 2002-NB" xfId="105" xr:uid="{00000000-0005-0000-0000-00003C000000}"/>
    <cellStyle name="Explanatory Text 2" xfId="106" xr:uid="{00000000-0005-0000-0000-00003D000000}"/>
    <cellStyle name="Explanatory Text 3" xfId="3759" xr:uid="{A0E80FBD-90F0-41B5-B697-6049FCC26583}"/>
    <cellStyle name="Explanatory Text 4" xfId="3760" xr:uid="{FA1BA66D-B4F5-41B7-92F7-F85D6E7B7594}"/>
    <cellStyle name="Explanatory Text 5" xfId="3761" xr:uid="{C9BFCAE6-7FC9-4762-AF70-14085CFD3F9F}"/>
    <cellStyle name="Figyelmeztetés" xfId="3762" xr:uid="{6422EF53-7F26-445E-B7A4-84F39D70666C}"/>
    <cellStyle name="Forklarende tekst" xfId="3763" xr:uid="{43F2E657-06B6-4416-8BEA-248E738AEA24}"/>
    <cellStyle name="Format 1" xfId="2" xr:uid="{00000000-0005-0000-0000-00003E000000}"/>
    <cellStyle name="Format 1 2" xfId="3765" xr:uid="{E02389B6-D2E6-4A1B-99CF-FDB316B0EBBF}"/>
    <cellStyle name="Format 1 3" xfId="3766" xr:uid="{4B6E9098-7603-465B-A1E9-3B8B0AB7C471}"/>
    <cellStyle name="Format 1 4" xfId="3767" xr:uid="{E43BA542-16B6-4649-976F-0E3C655D2A10}"/>
    <cellStyle name="Format 1 5" xfId="3768" xr:uid="{E516C30B-9A46-4D54-A4A9-9C4AF20543AB}"/>
    <cellStyle name="Format 1 6" xfId="3769" xr:uid="{EB7C8ABE-2439-49CC-922D-6AD4FBF47116}"/>
    <cellStyle name="Format 1 6 2" xfId="3770" xr:uid="{4E55D055-0E95-46B4-96F5-C6202C007569}"/>
    <cellStyle name="Format 1 7" xfId="3771" xr:uid="{79346463-FCB0-44D5-A7D8-50A1435956FC}"/>
    <cellStyle name="Format 1 8" xfId="3772" xr:uid="{306FFF0C-8972-43D0-8185-B79E9428062F}"/>
    <cellStyle name="Format 1 9" xfId="3773" xr:uid="{E34AEBAD-9E38-4BB4-8B49-073AA209C328}"/>
    <cellStyle name="Format 1_Nordea Group" xfId="3764" xr:uid="{0F9794D6-8FF6-4CCF-819A-712FE4867A48}"/>
    <cellStyle name="Färg1 2" xfId="3774" xr:uid="{C45A3EC8-91A3-4208-A1D6-AF7B2401C643}"/>
    <cellStyle name="Färg1 3" xfId="3775" xr:uid="{E26626BA-F0A6-443E-8563-144650DFACA0}"/>
    <cellStyle name="Färg1 4" xfId="3776" xr:uid="{73D5421E-0FA0-40D0-AD05-AB0BD1C14D5D}"/>
    <cellStyle name="Färg1 5" xfId="3777" xr:uid="{4402A084-35AB-4053-972E-A14E7358882A}"/>
    <cellStyle name="Färg1 6" xfId="3778" xr:uid="{A5E19094-DF8C-4801-BE9E-BD74A47BCCF6}"/>
    <cellStyle name="Färg1 7" xfId="3779" xr:uid="{31FB1653-5D7C-4FC2-8A4C-6BE34C27914F}"/>
    <cellStyle name="Färg2 2" xfId="3780" xr:uid="{22DF6EED-D393-4BDB-81CF-B43BB10B711F}"/>
    <cellStyle name="Färg2 3" xfId="3781" xr:uid="{0C872814-CF30-4D2F-A61A-9F8D4DC102BA}"/>
    <cellStyle name="Färg2 4" xfId="3782" xr:uid="{B5E93264-4808-4C8E-A0E9-647D597F809F}"/>
    <cellStyle name="Färg2 5" xfId="3783" xr:uid="{566A3D43-34CE-4226-9AE3-0293EE2CFAEC}"/>
    <cellStyle name="Färg2 6" xfId="3784" xr:uid="{FE87E7FB-83AB-4E22-8678-D70F7E581726}"/>
    <cellStyle name="Färg2 7" xfId="3785" xr:uid="{CFDB1A73-7EB7-4B4B-8BE3-D02D56A6888A}"/>
    <cellStyle name="Färg3 2" xfId="3786" xr:uid="{628E37D4-1D44-4EAE-A357-56108CD8F210}"/>
    <cellStyle name="Färg3 3" xfId="3787" xr:uid="{D412BA64-E018-4C95-9E0A-D43E5FB852D2}"/>
    <cellStyle name="Färg3 4" xfId="3788" xr:uid="{3F519814-7C7D-4E21-B240-D3DC2C8CA589}"/>
    <cellStyle name="Färg3 5" xfId="3789" xr:uid="{0E165551-A36F-4095-A757-035A4533850B}"/>
    <cellStyle name="Färg3 6" xfId="3790" xr:uid="{A8C67585-7BC3-458C-8E8D-A9DD4864F532}"/>
    <cellStyle name="Färg3 7" xfId="3791" xr:uid="{AAF8C0D7-CB9B-452E-A94D-00DC1B1EDB07}"/>
    <cellStyle name="Färg4 2" xfId="3792" xr:uid="{3F8AB361-84B1-4373-88B2-BC4A2248008B}"/>
    <cellStyle name="Färg4 3" xfId="3793" xr:uid="{A17F29D9-4908-413A-BC07-F0E348140ACE}"/>
    <cellStyle name="Färg4 4" xfId="3794" xr:uid="{8390029F-075D-4CFC-B7A0-2E089A1529EC}"/>
    <cellStyle name="Färg4 5" xfId="3795" xr:uid="{7A70E43E-A47E-413F-B3DA-FE2B8F84DC4B}"/>
    <cellStyle name="Färg4 6" xfId="3796" xr:uid="{A7F9B363-623E-4CDF-87EC-C9E2080CCAEC}"/>
    <cellStyle name="Färg4 7" xfId="3797" xr:uid="{598AE884-B496-41FB-91A2-B2A0B89215BA}"/>
    <cellStyle name="Färg5 2" xfId="3798" xr:uid="{F8D0EF80-EBD3-4F1C-9B99-8797859E7579}"/>
    <cellStyle name="Färg5 3" xfId="3799" xr:uid="{30F58BCC-0BE5-47FF-8D96-A0920C04C9DF}"/>
    <cellStyle name="Färg5 4" xfId="3800" xr:uid="{78E72FFA-61E1-42DD-87B4-031D21EDD9A8}"/>
    <cellStyle name="Färg5 5" xfId="3801" xr:uid="{9E718712-0C54-467B-8580-9B8EEDA0524F}"/>
    <cellStyle name="Färg5 6" xfId="3802" xr:uid="{241D3EBA-19C8-4C8B-A626-97704594A128}"/>
    <cellStyle name="Färg5 7" xfId="3803" xr:uid="{AC6A7202-AC7B-4383-BF5B-A173D9B70AAB}"/>
    <cellStyle name="Färg6 2" xfId="3804" xr:uid="{C62DBFF2-E781-496E-9500-228B16B4DD68}"/>
    <cellStyle name="Färg6 3" xfId="3805" xr:uid="{2BF6271A-99A6-4DDF-B2F7-9789F675F217}"/>
    <cellStyle name="Färg6 4" xfId="3806" xr:uid="{1FA13F3F-7A05-4D1C-BF72-F352BACDE565}"/>
    <cellStyle name="Färg6 5" xfId="3807" xr:uid="{DC45F135-68D5-4760-8005-E1FC07B455DA}"/>
    <cellStyle name="Färg6 6" xfId="3808" xr:uid="{F1E76CE2-9C26-4B12-A004-0B917E4F592A}"/>
    <cellStyle name="Färg6 7" xfId="3809" xr:uid="{C8374E6F-F305-4C39-AA0B-0A505B3B6767}"/>
    <cellStyle name="God" xfId="3810" xr:uid="{50C93598-820E-42CA-A8C3-6F79C045C625}"/>
    <cellStyle name="God 2" xfId="3811" xr:uid="{7566EDBE-DDAE-4DFC-A2C9-81967D2E878A}"/>
    <cellStyle name="God 3" xfId="3812" xr:uid="{F94F22EE-FAC3-40CF-B0B5-BDD617FE59C2}"/>
    <cellStyle name="God 4" xfId="3813" xr:uid="{EEDCFB75-D234-4F65-8F34-49388672D116}"/>
    <cellStyle name="God 5" xfId="3814" xr:uid="{EAF1F0BE-210B-4E5E-B6A0-42C573805A98}"/>
    <cellStyle name="God 5 2" xfId="3815" xr:uid="{3729109F-E0F5-44F7-9632-729E561FCB75}"/>
    <cellStyle name="God 6" xfId="3816" xr:uid="{C0B219B2-4748-4C25-93DF-ABEDCEDA9F6E}"/>
    <cellStyle name="God 7" xfId="3817" xr:uid="{790D52C4-F668-4A1A-BFB1-0EC2155DFCB2}"/>
    <cellStyle name="God 8" xfId="3818" xr:uid="{F0C486EC-329A-496D-AFF6-FEBDCE71D24F}"/>
    <cellStyle name="Good 2" xfId="107" xr:uid="{00000000-0005-0000-0000-00003F000000}"/>
    <cellStyle name="Good 2 2" xfId="3820" xr:uid="{82A68C42-0BC8-4D28-B478-09EBEFACC93E}"/>
    <cellStyle name="Good 2 3" xfId="3821" xr:uid="{B4C64832-E3B5-40E7-B859-FBDEC02029F0}"/>
    <cellStyle name="Good 2 4" xfId="3822" xr:uid="{2B159662-D28E-41AC-9203-BE3C21ADBD8A}"/>
    <cellStyle name="Good 2 5" xfId="3823" xr:uid="{9F8B3F03-B61B-4E31-9FDB-683CB3323867}"/>
    <cellStyle name="Good 2 5 2" xfId="3824" xr:uid="{0258EB4A-E39D-4B6E-9FF1-33F7902C2A55}"/>
    <cellStyle name="Good 2 6" xfId="3825" xr:uid="{889D80E7-1679-449E-9D02-651B545F2473}"/>
    <cellStyle name="Good 2 7" xfId="3826" xr:uid="{AFE933EE-72F3-4851-BADC-151FB268BFA5}"/>
    <cellStyle name="Good 2 8" xfId="3827" xr:uid="{AB2D89FB-FD58-40D3-B566-788A5CA54129}"/>
    <cellStyle name="Good 2_Nordea Group" xfId="3819" xr:uid="{2636DE69-373F-4053-9F7E-293B5A24AF31}"/>
    <cellStyle name="Good 3" xfId="3828" xr:uid="{E2A41A1B-B1FC-4BA2-9300-BCE1170AA6CC}"/>
    <cellStyle name="Good 3 2" xfId="3829" xr:uid="{AA1F6AB4-792C-439B-884C-E0C7322B6A14}"/>
    <cellStyle name="Good 3 3" xfId="3830" xr:uid="{FDA05330-9D39-4ED4-8EB2-8A9D3D3234AD}"/>
    <cellStyle name="Good 3 4" xfId="3831" xr:uid="{10CB8F6E-9E97-48D5-B644-FB04B562DC49}"/>
    <cellStyle name="Good 3 5" xfId="3832" xr:uid="{DB7A3AFC-FB7A-4D75-96E4-B26825343E21}"/>
    <cellStyle name="Good 3 5 2" xfId="3833" xr:uid="{3F8A52A1-D960-40C5-AB5D-1201FEF93753}"/>
    <cellStyle name="Good 3 6" xfId="3834" xr:uid="{B278D13E-41F5-4894-8267-266AA5D06BAC}"/>
    <cellStyle name="Good 3 7" xfId="3835" xr:uid="{6A020BCA-D686-4BCA-9759-C54233F31255}"/>
    <cellStyle name="Good 3 8" xfId="3836" xr:uid="{6E057844-1421-4336-8EA9-7123FB0A4055}"/>
    <cellStyle name="Good 4" xfId="3837" xr:uid="{ECA82AA3-F937-4829-B5A2-EF5F3ED045BA}"/>
    <cellStyle name="Good 4 2" xfId="3838" xr:uid="{31C0911E-9E38-40FD-8719-2CAE8BFFBE6D}"/>
    <cellStyle name="Good 4 3" xfId="3839" xr:uid="{87FE78DE-8CC0-4706-98C6-F97D49C0BAC5}"/>
    <cellStyle name="Good 4 4" xfId="3840" xr:uid="{F9BF9DBE-32DC-4D7B-BF82-D1A3214BFBCF}"/>
    <cellStyle name="Good 4 5" xfId="3841" xr:uid="{B2A18611-1BDD-4520-8ADD-B9D5316F6FDF}"/>
    <cellStyle name="Good 4 5 2" xfId="3842" xr:uid="{587ADCFC-F9A3-44E1-8717-95FBAF299912}"/>
    <cellStyle name="Good 4 6" xfId="3843" xr:uid="{EC4F2644-5861-4CE7-92E4-A6E9F761AFCB}"/>
    <cellStyle name="Good 4 7" xfId="3844" xr:uid="{56DA7951-C60E-449A-B470-373FC7695513}"/>
    <cellStyle name="Good 4 8" xfId="3845" xr:uid="{F1D87706-AFD0-4A80-B482-0E25945AF900}"/>
    <cellStyle name="Good 5" xfId="3846" xr:uid="{7EAF2846-603E-4637-AD81-A4CDA04D6F11}"/>
    <cellStyle name="Good 5 2" xfId="3847" xr:uid="{FC82A33D-9363-4C31-9CA8-24632656E884}"/>
    <cellStyle name="Good 5 3" xfId="3848" xr:uid="{7F61A83B-FC3D-4E57-A63E-8987456CC5AD}"/>
    <cellStyle name="Good 5 4" xfId="3849" xr:uid="{24670AC4-0617-4C2C-A8B6-FEF0EC310AF0}"/>
    <cellStyle name="Good 5 5" xfId="3850" xr:uid="{8B413CC2-C1D3-4778-B17A-6FF3E083A5A7}"/>
    <cellStyle name="Good 5 5 2" xfId="3851" xr:uid="{216F9109-84E1-44DD-B628-F6BEEE422E27}"/>
    <cellStyle name="Good 5 6" xfId="3852" xr:uid="{010AFDF1-5695-417E-9747-97E4CF9D991C}"/>
    <cellStyle name="Good 5 7" xfId="3853" xr:uid="{3BA9A81F-C2BF-4BA5-BFF5-DFF3237A7FC5}"/>
    <cellStyle name="Good 5 8" xfId="3854" xr:uid="{E353F6AE-257C-465F-AE37-5C412BC1B008}"/>
    <cellStyle name="Good 6" xfId="3855" xr:uid="{1CFDFA5B-8575-4335-B11C-B8C0CCA1314E}"/>
    <cellStyle name="Good 6 2" xfId="3856" xr:uid="{367C437B-B7D4-4E4A-A581-5A262A99C5E8}"/>
    <cellStyle name="Good 6 3" xfId="3857" xr:uid="{6B8DB464-65B2-41B2-9A05-AE40AEA14FF4}"/>
    <cellStyle name="Good 6 4" xfId="3858" xr:uid="{563E627C-C788-433F-A894-3E1F8FA55E1E}"/>
    <cellStyle name="Good 6 5" xfId="3859" xr:uid="{FBBB19A9-B0C5-4C14-9C41-7F9D55919EB7}"/>
    <cellStyle name="Good 6 5 2" xfId="3860" xr:uid="{A46CB1FB-3480-4359-A379-86A6DDCA136D}"/>
    <cellStyle name="Good 6 6" xfId="3861" xr:uid="{48D92CF4-AEEF-4E79-91C2-1CC15176BA0E}"/>
    <cellStyle name="Good 6 7" xfId="3862" xr:uid="{5322FE3B-757E-4DD3-96BA-DF8C738304BF}"/>
    <cellStyle name="Good 6 8" xfId="3863" xr:uid="{0A7EB72F-BF0A-47C3-ADED-1DE280D51DAA}"/>
    <cellStyle name="GPM_Allocation" xfId="3" xr:uid="{00000000-0005-0000-0000-000040000000}"/>
    <cellStyle name="greyed" xfId="3864" xr:uid="{A69BB784-FE1C-48D7-A3E6-C84BEA881FF2}"/>
    <cellStyle name="greyed 10" xfId="3865" xr:uid="{A8F6F126-492B-4B8B-8F1A-D24032EF4451}"/>
    <cellStyle name="greyed 2" xfId="3866" xr:uid="{A7B95D56-C358-4C7D-8A5E-A8C0BAF0E4B8}"/>
    <cellStyle name="greyed 2 2" xfId="3867" xr:uid="{A7501676-7ED9-48DB-8557-3711F90FBDB8}"/>
    <cellStyle name="greyed 2 2 2" xfId="3868" xr:uid="{282F4E26-4ECC-4211-B221-7C35FEE28C97}"/>
    <cellStyle name="greyed 2 2 2 2" xfId="3869" xr:uid="{9842AC27-6362-40D3-A9D0-7DD31B32D322}"/>
    <cellStyle name="greyed 2 2 3" xfId="3870" xr:uid="{88AFB9D9-2D6E-4728-8AFB-6BF06BC28924}"/>
    <cellStyle name="greyed 2 2 4" xfId="3871" xr:uid="{648288D6-EC7F-420A-A200-79093C51E4B8}"/>
    <cellStyle name="greyed 2 2 5" xfId="3872" xr:uid="{65DAE8DC-517D-49F2-9A0D-5D9BFDC10BD2}"/>
    <cellStyle name="greyed 2 3" xfId="3873" xr:uid="{8B354D0C-93E7-4CD1-A53E-4C4C4CA3E66D}"/>
    <cellStyle name="greyed 2 3 2" xfId="3874" xr:uid="{01C9D34B-1744-4889-9878-242E0E1E4C33}"/>
    <cellStyle name="greyed 2 3 2 2" xfId="3875" xr:uid="{BC6A075F-02AC-4B2F-8313-02E475BD880D}"/>
    <cellStyle name="greyed 2 3 3" xfId="3876" xr:uid="{7E7A5473-E106-4D03-9A4F-FED5F6CD1C61}"/>
    <cellStyle name="greyed 2 3 4" xfId="3877" xr:uid="{95D72580-A5A9-4A6B-BA94-89D9D4ED796E}"/>
    <cellStyle name="greyed 2 3 5" xfId="3878" xr:uid="{E4CFFA36-85B6-4AA7-A757-40D1CEFEC08B}"/>
    <cellStyle name="greyed 2 4" xfId="3879" xr:uid="{F265FF21-5892-4C90-8E76-AC3DD8AD2734}"/>
    <cellStyle name="greyed 2 4 2" xfId="3880" xr:uid="{4A38B2A2-DFEC-4AC4-BD3E-B67305AB613C}"/>
    <cellStyle name="greyed 2 4 2 2" xfId="3881" xr:uid="{A1DD030C-97AB-438F-BD0F-92E5052CAB9B}"/>
    <cellStyle name="greyed 2 4 3" xfId="3882" xr:uid="{89D309FA-94B6-42DB-901C-4E1DEC8BC2B5}"/>
    <cellStyle name="greyed 2 4 4" xfId="3883" xr:uid="{EBB9B31D-3EF2-434E-88C6-5D86AD4E6FA9}"/>
    <cellStyle name="greyed 2 4 5" xfId="3884" xr:uid="{CC1D8492-0C6E-4B05-A738-0B4A645B07E0}"/>
    <cellStyle name="greyed 2 5" xfId="3885" xr:uid="{A2010D29-C23E-44D3-B7DB-FE1F7313123D}"/>
    <cellStyle name="greyed 2 5 2" xfId="3886" xr:uid="{CD1436AC-AD65-4CF1-A5BE-1B740FEDBB6A}"/>
    <cellStyle name="greyed 2 6" xfId="3887" xr:uid="{22F294B0-543C-40A3-AD20-BDE232869017}"/>
    <cellStyle name="greyed 2 7" xfId="3888" xr:uid="{635D7F5E-0FC6-4F2D-A120-0AD4EBE2A805}"/>
    <cellStyle name="greyed 2 8" xfId="3889" xr:uid="{7F95B26E-15FF-4F46-AF67-16AE21861917}"/>
    <cellStyle name="greyed 3" xfId="3890" xr:uid="{D0AA6E7E-7338-4848-8543-9A9619AE1A11}"/>
    <cellStyle name="greyed 3 2" xfId="3891" xr:uid="{00DAE354-9E55-4D1F-93C6-FD4BC5E391CB}"/>
    <cellStyle name="greyed 3 2 2" xfId="3892" xr:uid="{252AD87D-0EA0-4857-A211-F86F628A66B7}"/>
    <cellStyle name="greyed 3 2 2 2" xfId="3893" xr:uid="{4CEB2724-6498-4230-87D0-49858D3E6637}"/>
    <cellStyle name="greyed 3 2 3" xfId="3894" xr:uid="{F80AA0EF-2AA2-4490-9FEA-C54F129B91A5}"/>
    <cellStyle name="greyed 3 2 4" xfId="3895" xr:uid="{0FE18022-807C-4A34-9B3F-4B4AA72F33AC}"/>
    <cellStyle name="greyed 3 2 5" xfId="3896" xr:uid="{9C75DCC9-DE2A-4D3E-AB11-FB3D364E06E2}"/>
    <cellStyle name="greyed 3 3" xfId="3897" xr:uid="{A7D197CC-0765-4F96-8E96-4ECD7889C146}"/>
    <cellStyle name="greyed 3 3 2" xfId="3898" xr:uid="{80FB8C18-1E98-4E43-8E5F-166279B6F1EF}"/>
    <cellStyle name="greyed 3 3 2 2" xfId="3899" xr:uid="{60EBAB01-29C3-45BD-A2B7-2093982FDD87}"/>
    <cellStyle name="greyed 3 3 3" xfId="3900" xr:uid="{9B32026A-9961-4647-BA4D-2D48DDF54B17}"/>
    <cellStyle name="greyed 3 3 4" xfId="3901" xr:uid="{1C42198C-9823-4FD3-BA04-EBB20C4B14E6}"/>
    <cellStyle name="greyed 3 3 5" xfId="3902" xr:uid="{5BC478D3-5C06-47DC-924F-A71965C0664E}"/>
    <cellStyle name="greyed 3 4" xfId="3903" xr:uid="{10C70F15-5CCA-486F-AC61-757CE4E2A743}"/>
    <cellStyle name="greyed 3 4 2" xfId="3904" xr:uid="{B46C0B16-C948-4C2B-8BE8-4D66B5B695A0}"/>
    <cellStyle name="greyed 3 4 2 2" xfId="3905" xr:uid="{78B08CF7-E8CD-4030-817E-01E94E59AFA9}"/>
    <cellStyle name="greyed 3 4 3" xfId="3906" xr:uid="{CC7191EF-F832-4C33-86DE-1302E946C64A}"/>
    <cellStyle name="greyed 3 4 4" xfId="3907" xr:uid="{C741FB93-53D8-42DF-968C-B8ED12CD835E}"/>
    <cellStyle name="greyed 3 4 5" xfId="3908" xr:uid="{C2FB2B91-A5E9-4744-B105-A0D6F42B7609}"/>
    <cellStyle name="greyed 3 5" xfId="3909" xr:uid="{94203C10-0786-4788-9FAE-9D33E14AF360}"/>
    <cellStyle name="greyed 3 5 2" xfId="3910" xr:uid="{ED60B730-27A5-408C-BB5E-B0E3697E2D2A}"/>
    <cellStyle name="greyed 3 6" xfId="3911" xr:uid="{A659215B-CB42-4177-B77C-EDC8B7F1713E}"/>
    <cellStyle name="greyed 3 7" xfId="3912" xr:uid="{E0782EF7-95F4-4B5B-91D7-E1D0B48D97FC}"/>
    <cellStyle name="greyed 3 8" xfId="3913" xr:uid="{167FC780-8F24-4EB4-91F0-E29498943F68}"/>
    <cellStyle name="greyed 4" xfId="3914" xr:uid="{A470D236-DFEF-4D29-BAC6-6812EF02CD7E}"/>
    <cellStyle name="greyed 4 2" xfId="3915" xr:uid="{0500F7A8-8451-40A1-931C-A34BF9C37817}"/>
    <cellStyle name="greyed 4 2 2" xfId="3916" xr:uid="{C3B77AB9-518B-4C1B-9C53-27756DBEE0BD}"/>
    <cellStyle name="greyed 4 3" xfId="3917" xr:uid="{DA489952-E62D-4EC1-9111-3AA0EA3BAA6C}"/>
    <cellStyle name="greyed 4 4" xfId="3918" xr:uid="{2EB2FD3F-E891-465B-9039-720F748D2EFE}"/>
    <cellStyle name="greyed 4 5" xfId="3919" xr:uid="{75814D49-5730-4040-9920-932B715E7B84}"/>
    <cellStyle name="greyed 5" xfId="3920" xr:uid="{AC042C27-C43C-4ADA-8850-788DDAC58F0B}"/>
    <cellStyle name="greyed 5 2" xfId="3921" xr:uid="{5A5EF3F6-9C91-4D8C-AACA-FD770791EB49}"/>
    <cellStyle name="greyed 5 2 2" xfId="3922" xr:uid="{2E30A902-23C3-4DBA-8930-8BB28A8D6B5B}"/>
    <cellStyle name="greyed 5 3" xfId="3923" xr:uid="{62D397AF-8C12-4B3A-BE7B-5BF39D1670E6}"/>
    <cellStyle name="greyed 5 4" xfId="3924" xr:uid="{7264BE4D-1A26-4BDB-A390-8E409195D2CF}"/>
    <cellStyle name="greyed 5 5" xfId="3925" xr:uid="{C3A270BE-882F-46B8-9BBD-B1AEBCDACB4A}"/>
    <cellStyle name="greyed 6" xfId="3926" xr:uid="{025FDBC6-84D6-4749-940D-CE2521AC6949}"/>
    <cellStyle name="greyed 6 2" xfId="3927" xr:uid="{0CD0BDD1-6707-467E-A0A5-0D260FE036F4}"/>
    <cellStyle name="greyed 6 2 2" xfId="3928" xr:uid="{F949CF1A-9399-4CAA-ABFB-A795D80B19C5}"/>
    <cellStyle name="greyed 6 3" xfId="3929" xr:uid="{EBE15579-B697-4EDB-B644-87BF8F5A2FF5}"/>
    <cellStyle name="greyed 6 4" xfId="3930" xr:uid="{3B9B2934-4737-43D7-8DCB-3308226ECC37}"/>
    <cellStyle name="greyed 6 5" xfId="3931" xr:uid="{D3F6D068-4DF3-4A18-87CB-717A4B0BD765}"/>
    <cellStyle name="greyed 7" xfId="3932" xr:uid="{9644BD7B-DFEF-47F3-B586-5EE4CAB44DCA}"/>
    <cellStyle name="greyed 7 2" xfId="3933" xr:uid="{69AC9EA8-CE0D-4049-AD94-471B7732D816}"/>
    <cellStyle name="greyed 8" xfId="3934" xr:uid="{2D8D1BA0-F919-486C-AB5F-EC7E2A5F5FA4}"/>
    <cellStyle name="greyed 9" xfId="3935" xr:uid="{68A36D3E-B682-45B3-AE0E-C15BE9F2F453}"/>
    <cellStyle name="Heading 1 2" xfId="108" xr:uid="{00000000-0005-0000-0000-000041000000}"/>
    <cellStyle name="Heading 1 2 2" xfId="3937" xr:uid="{852CA317-4361-46A9-BA5C-D40C150C7B1C}"/>
    <cellStyle name="Heading 1 2 2 2" xfId="3938" xr:uid="{1F3CA89D-A412-4723-80F9-8E066EF01C6A}"/>
    <cellStyle name="Heading 1 2 2 3" xfId="3939" xr:uid="{682448C9-7725-4422-BA4F-CD4D1128B8BF}"/>
    <cellStyle name="Heading 1 2 2 4" xfId="3940" xr:uid="{3388557E-A496-4322-B98A-A5832EF6ECB8}"/>
    <cellStyle name="Heading 1 2 2 5" xfId="3941" xr:uid="{D4F0F9E0-39A7-4D0E-BD85-C3C4DDD4A7B5}"/>
    <cellStyle name="Heading 1 2 2 5 2" xfId="3942" xr:uid="{98B48BE9-9F2A-46E6-BE9C-979C1BE0C152}"/>
    <cellStyle name="Heading 1 2 2 6" xfId="3943" xr:uid="{34F36EB7-3430-454D-9DCF-F25625C029CC}"/>
    <cellStyle name="Heading 1 2 2 7" xfId="3944" xr:uid="{6000799C-26B5-45F0-9889-1709A5600FBD}"/>
    <cellStyle name="Heading 1 2 2 8" xfId="3945" xr:uid="{7368A04D-8C08-493B-9A60-B61B93906AE7}"/>
    <cellStyle name="Heading 1 2_Nordea Group" xfId="3936" xr:uid="{786147CF-9F15-4686-9E42-7FAC36A21E0E}"/>
    <cellStyle name="Heading 1 3" xfId="3946" xr:uid="{8633BCD8-605B-4C62-9A7F-4260FBDD489C}"/>
    <cellStyle name="Heading 1 4" xfId="3947" xr:uid="{FA2509CB-43EE-4BD5-8202-1FF58AF84BB9}"/>
    <cellStyle name="Heading 1 5" xfId="3948" xr:uid="{E961740F-7DF9-4F9F-BA8D-B22D7A8B12D3}"/>
    <cellStyle name="Heading 2 2" xfId="109" xr:uid="{00000000-0005-0000-0000-000042000000}"/>
    <cellStyle name="Heading 2 2 2" xfId="3950" xr:uid="{357A118B-BD6E-4921-A69B-18BCABF8D452}"/>
    <cellStyle name="Heading 2 2_Nordea Group" xfId="3949" xr:uid="{C8F61DD0-F8AF-4AB4-BB45-5BA7A39E49B1}"/>
    <cellStyle name="Heading 2 3" xfId="3951" xr:uid="{1F4F001E-1F1C-48F1-A6D2-52A90079ADFC}"/>
    <cellStyle name="Heading 2 4" xfId="3952" xr:uid="{7101DE8D-FFDE-4CF0-870F-961BADF4D430}"/>
    <cellStyle name="Heading 2 4 2" xfId="3953" xr:uid="{996E57EC-2684-418C-85FD-A528D38A3353}"/>
    <cellStyle name="Heading 2 4 2 2" xfId="3954" xr:uid="{CB712587-0A5C-45B3-AD6D-538E7EA92B16}"/>
    <cellStyle name="Heading 2 4 2 3" xfId="3955" xr:uid="{C80E1CAD-AB73-4557-8025-FB3838351248}"/>
    <cellStyle name="Heading 2 4 3" xfId="3956" xr:uid="{EDC2FA27-772A-4DB1-8389-8F7148647882}"/>
    <cellStyle name="Heading 2 4 3 2" xfId="3957" xr:uid="{C711298E-D029-4BF3-81FA-64549FA2EF02}"/>
    <cellStyle name="Heading 2 4 3 2 2" xfId="3958" xr:uid="{C01AA09A-D6D0-47CE-896D-BCBCA7593C12}"/>
    <cellStyle name="Heading 2 4 3 3" xfId="3959" xr:uid="{F6AD3EF5-2C4F-48FD-90EB-AA6F91352FFA}"/>
    <cellStyle name="Heading 2 4 3 4" xfId="3960" xr:uid="{6A0BEF4C-8E80-4EBA-A594-8D9CD3752B60}"/>
    <cellStyle name="Heading 2 4 4" xfId="3961" xr:uid="{48F5EC0B-3F59-491D-A7BC-A4C32823C86D}"/>
    <cellStyle name="Heading 2 4 4 2" xfId="3962" xr:uid="{7F63B3B9-B7F7-4125-AAA8-FEB215054EF7}"/>
    <cellStyle name="Heading 2 4 4 3" xfId="3963" xr:uid="{90831941-5731-44DF-B4A9-40ABDE4DF267}"/>
    <cellStyle name="Heading 2 4 5" xfId="3964" xr:uid="{D8752183-D576-4332-8C98-DF15E45BD8EC}"/>
    <cellStyle name="Heading 2 4 5 2" xfId="3965" xr:uid="{DFE7E7E8-C1E7-433C-872A-2FC88F5F4506}"/>
    <cellStyle name="Heading 2 4 6" xfId="3966" xr:uid="{0A28F775-FC0A-439E-970A-C7F11C0ABC08}"/>
    <cellStyle name="Heading 2 4 7" xfId="3967" xr:uid="{5495F795-8A8B-4079-ACA5-4F7C95B85796}"/>
    <cellStyle name="Heading 2 4 8" xfId="3968" xr:uid="{6B9FDC02-E4AD-426F-8820-171D76061B3B}"/>
    <cellStyle name="Heading 2 5" xfId="3969" xr:uid="{18BC4081-6E91-47D1-866B-7AC2F0952219}"/>
    <cellStyle name="Heading 2 6" xfId="3970" xr:uid="{0ABBF0B7-5730-496C-96C4-CE5C624C4759}"/>
    <cellStyle name="Heading 3 2" xfId="110" xr:uid="{00000000-0005-0000-0000-000043000000}"/>
    <cellStyle name="Heading 3 3" xfId="3971" xr:uid="{1ABF8BFE-BF0D-4E50-94DA-E0D350C7AE42}"/>
    <cellStyle name="Heading 3 4" xfId="3972" xr:uid="{4B48964D-9D3E-4BD4-98C6-5223CB7BDD2F}"/>
    <cellStyle name="Heading 3 5" xfId="3973" xr:uid="{DAE60BBD-6B25-4EF6-A2C4-4C5E442B2F21}"/>
    <cellStyle name="Heading 3 6" xfId="3974" xr:uid="{F1A7DB34-D764-4850-A95B-A4DD482307BC}"/>
    <cellStyle name="Heading 4 2" xfId="111" xr:uid="{00000000-0005-0000-0000-000044000000}"/>
    <cellStyle name="Heading 4 3" xfId="3975" xr:uid="{C734EED3-8453-4A12-A122-9A8F0FA25E2C}"/>
    <cellStyle name="Heading 4 4" xfId="3976" xr:uid="{93C5ECFE-9191-4747-BDF9-FDBB43699615}"/>
    <cellStyle name="Heading 4 5" xfId="3977" xr:uid="{1374A5D8-C82F-43BD-B620-C82B76856A88}"/>
    <cellStyle name="HeadingTable" xfId="3978" xr:uid="{6718F31A-805B-43DB-A8B2-E3124E4BD576}"/>
    <cellStyle name="HeadingTable 10" xfId="3979" xr:uid="{AC9F0ED4-F16E-461E-924E-7C6AC8ECAE83}"/>
    <cellStyle name="HeadingTable 11" xfId="3980" xr:uid="{E6FE3E0A-E774-46EF-A22A-23E349A17628}"/>
    <cellStyle name="HeadingTable 12" xfId="3981" xr:uid="{541B63F4-E282-4846-8EBA-E0F0A11FE100}"/>
    <cellStyle name="HeadingTable 2" xfId="3982" xr:uid="{546C729D-95AA-43F1-BF49-35921BE057D2}"/>
    <cellStyle name="HeadingTable 2 2" xfId="3983" xr:uid="{53DA8D04-4944-4029-9566-69C62C7F3DE9}"/>
    <cellStyle name="HeadingTable 2 3" xfId="3984" xr:uid="{B02EEE1B-1EA1-4CFF-B979-918B55CF3621}"/>
    <cellStyle name="HeadingTable 2 4" xfId="3985" xr:uid="{9409A9C6-BF13-4297-80E1-B4F56098C59A}"/>
    <cellStyle name="HeadingTable 3" xfId="3986" xr:uid="{ADA106FD-0F83-40DD-9432-29D6C48D5DAB}"/>
    <cellStyle name="HeadingTable 3 2" xfId="3987" xr:uid="{A0AEE2FB-B47D-44A3-A2D9-A1F486BFBDA7}"/>
    <cellStyle name="HeadingTable 3 3" xfId="3988" xr:uid="{A9405E9D-D3DF-451D-94FE-C4CC57723B0A}"/>
    <cellStyle name="HeadingTable 3 4" xfId="3989" xr:uid="{6B0464AD-8A24-469B-A2E5-1352744019E7}"/>
    <cellStyle name="HeadingTable 4" xfId="3990" xr:uid="{FD2869C1-594B-45CE-9227-B3ACB9E1489F}"/>
    <cellStyle name="HeadingTable 4 2" xfId="3991" xr:uid="{9CB4CB5F-A567-467F-83D3-2B9B1AC96D38}"/>
    <cellStyle name="HeadingTable 4 3" xfId="3992" xr:uid="{1AE7B493-1B59-4266-8C92-A9D5B64C169E}"/>
    <cellStyle name="HeadingTable 4 4" xfId="3993" xr:uid="{1B669584-2D75-472F-A44F-781B0876E663}"/>
    <cellStyle name="HeadingTable 5" xfId="3994" xr:uid="{A7B6A026-1687-4E2E-BC3F-B635ABCF160E}"/>
    <cellStyle name="HeadingTable 5 2" xfId="3995" xr:uid="{EAAF2914-5175-432A-9F4F-F87BCFF7483B}"/>
    <cellStyle name="HeadingTable 6" xfId="3996" xr:uid="{CB156BAA-E6AF-4B37-A493-F6E2B4B62AB0}"/>
    <cellStyle name="HeadingTable 6 2" xfId="3997" xr:uid="{71BA5FCF-811D-4849-A80D-33EC418587E3}"/>
    <cellStyle name="HeadingTable 7" xfId="3998" xr:uid="{EF9A0FB2-1EF7-4387-B370-8E02314A1CF1}"/>
    <cellStyle name="HeadingTable 8" xfId="3999" xr:uid="{355A3A1A-639B-401A-8D82-69F76B8A8F68}"/>
    <cellStyle name="HeadingTable 9" xfId="4000" xr:uid="{277D0657-7EE8-4894-8DE0-89643CAD0B16}"/>
    <cellStyle name="highlightExposure" xfId="4001" xr:uid="{2A5C2474-5D36-4329-BE46-7F00F44D2367}"/>
    <cellStyle name="highlightExposure 2" xfId="4002" xr:uid="{860C123A-4998-4B93-B94F-ECC13E041A6F}"/>
    <cellStyle name="highlightExposure 2 2" xfId="4003" xr:uid="{A0F11A66-4C42-44DE-A364-8FEE8E738B5C}"/>
    <cellStyle name="highlightExposure 2 2 2" xfId="4004" xr:uid="{56EFF3E5-B85F-4300-A28E-FEF5B91A2E28}"/>
    <cellStyle name="highlightExposure 2 3" xfId="4005" xr:uid="{41771D3B-9324-4658-9264-B915E9BA0BD1}"/>
    <cellStyle name="highlightExposure 2 4" xfId="4006" xr:uid="{2F28D4BD-5E95-4809-A24A-58BF000039F2}"/>
    <cellStyle name="highlightExposure 2 5" xfId="4007" xr:uid="{F82D2007-CB31-428B-9467-8520A5377361}"/>
    <cellStyle name="highlightExposure 3" xfId="4008" xr:uid="{91784985-7D70-4DBB-9F51-E3AF43FB9328}"/>
    <cellStyle name="highlightExposure 3 2" xfId="4009" xr:uid="{C779F68B-E6EA-4D8D-BFA7-546659E2D454}"/>
    <cellStyle name="highlightExposure 3 2 2" xfId="4010" xr:uid="{B4A3CF74-DCD4-45E7-B7FD-362A79F3CCF0}"/>
    <cellStyle name="highlightExposure 3 3" xfId="4011" xr:uid="{A39DDB25-22AC-49D6-9969-24C172EC7D8E}"/>
    <cellStyle name="highlightExposure 3 4" xfId="4012" xr:uid="{6E17F9DF-E315-4D28-8A0C-82B8B0AFFB12}"/>
    <cellStyle name="highlightExposure 3 5" xfId="4013" xr:uid="{577F6346-806A-40FC-97FB-8B7B47B38E97}"/>
    <cellStyle name="highlightExposure 4" xfId="4014" xr:uid="{6998BA11-7254-4C18-9CF9-6C7F30FCFAEB}"/>
    <cellStyle name="highlightExposure 4 2" xfId="4015" xr:uid="{885C07D5-C7B5-4124-A40F-87F78062D030}"/>
    <cellStyle name="highlightExposure 4 2 2" xfId="4016" xr:uid="{360B2190-015C-407D-8ADC-4202B8FC2CAE}"/>
    <cellStyle name="highlightExposure 4 3" xfId="4017" xr:uid="{D84A5B43-15F5-432C-8A28-F101480B46C7}"/>
    <cellStyle name="highlightExposure 4 4" xfId="4018" xr:uid="{16EF1924-20CC-4180-B4E9-A260AA0002C5}"/>
    <cellStyle name="highlightExposure 4 5" xfId="4019" xr:uid="{BB54DFB4-1A28-496D-A3F8-423FC92680B9}"/>
    <cellStyle name="highlightExposure 5" xfId="4020" xr:uid="{55920C31-08DB-4DB1-916B-D536749F2A85}"/>
    <cellStyle name="highlightExposure 5 2" xfId="4021" xr:uid="{D7BA40DF-15C5-4C01-90FD-371FACA2F09F}"/>
    <cellStyle name="highlightExposure 6" xfId="4022" xr:uid="{83064E52-2C5D-4A9A-A2D8-E152ED2E05B9}"/>
    <cellStyle name="highlightExposure 7" xfId="4023" xr:uid="{11F70CA8-8FD1-49B7-A3CB-3165DA864379}"/>
    <cellStyle name="highlightExposure 8" xfId="4024" xr:uid="{3D4219EC-7EAC-43F7-8769-BF5F46A29969}"/>
    <cellStyle name="highlightPD" xfId="4025" xr:uid="{2B3AE9D7-B51A-4971-92B7-7768951EC992}"/>
    <cellStyle name="highlightPD 2" xfId="4026" xr:uid="{AAAE0A5C-AF51-4F9A-B9EE-A07C49324C3D}"/>
    <cellStyle name="highlightPD 2 2" xfId="4027" xr:uid="{F6539075-4C39-4395-8663-F3CF1C75302C}"/>
    <cellStyle name="highlightPD 2 2 2" xfId="4028" xr:uid="{5825F73C-48F8-4823-AB8A-7895E811EEA3}"/>
    <cellStyle name="highlightPD 2 3" xfId="4029" xr:uid="{4CF65053-FCF9-42AE-B962-DF24BE5037D1}"/>
    <cellStyle name="highlightPD 2 4" xfId="4030" xr:uid="{562947FC-898B-48DA-83DC-A53CBAA6B930}"/>
    <cellStyle name="highlightPD 2 5" xfId="4031" xr:uid="{429C5772-D9CF-4A80-B56C-55C0BCB7CB87}"/>
    <cellStyle name="highlightPD 3" xfId="4032" xr:uid="{C6365619-0A4F-488A-9F72-BC8AE6E55587}"/>
    <cellStyle name="highlightPD 3 2" xfId="4033" xr:uid="{EC21EC85-0AE3-434B-B826-62901927CF17}"/>
    <cellStyle name="highlightPD 3 2 2" xfId="4034" xr:uid="{2A611791-ED5E-453C-9922-8D798C9A0761}"/>
    <cellStyle name="highlightPD 3 3" xfId="4035" xr:uid="{2D08744C-E332-4870-9915-A34AC1C6F154}"/>
    <cellStyle name="highlightPD 3 4" xfId="4036" xr:uid="{5DD83C8C-3674-4155-906E-7D9AFF48DF9A}"/>
    <cellStyle name="highlightPD 3 5" xfId="4037" xr:uid="{B6E9D61C-777B-4C74-A756-238C3579BA50}"/>
    <cellStyle name="highlightPD 4" xfId="4038" xr:uid="{3C86F654-49B5-4D05-AAB7-98934A8EE1CC}"/>
    <cellStyle name="highlightPD 4 2" xfId="4039" xr:uid="{64016594-B2D3-464C-94C2-C694A2CDAB0C}"/>
    <cellStyle name="highlightPD 4 2 2" xfId="4040" xr:uid="{20143929-805B-42A9-8BF2-C5208BD13448}"/>
    <cellStyle name="highlightPD 4 3" xfId="4041" xr:uid="{5491143B-3EB6-4A45-A3F7-87EC7BE06C6B}"/>
    <cellStyle name="highlightPD 4 4" xfId="4042" xr:uid="{B86075A3-94E3-40ED-9917-8F114B40D5F9}"/>
    <cellStyle name="highlightPD 4 5" xfId="4043" xr:uid="{45D52653-DECF-4646-B26F-08B636329AA1}"/>
    <cellStyle name="highlightPD 5" xfId="4044" xr:uid="{E3C72145-E5B4-4CB8-8C3A-FE62DEAABF18}"/>
    <cellStyle name="highlightPD 5 2" xfId="4045" xr:uid="{F39EFB0F-0E65-40E5-9E6B-9FBDBDE0828B}"/>
    <cellStyle name="highlightPD 6" xfId="4046" xr:uid="{2968CF73-1D60-4944-B34D-576E22722059}"/>
    <cellStyle name="highlightPD 7" xfId="4047" xr:uid="{0B97070B-181E-494A-A890-84FEE599A7D2}"/>
    <cellStyle name="highlightPD 8" xfId="4048" xr:uid="{4D00CA85-5276-4E4E-A232-3317FC1364A6}"/>
    <cellStyle name="highlightPercentage" xfId="4049" xr:uid="{E293295A-5965-478E-B856-B21C2F7F1C5D}"/>
    <cellStyle name="highlightPercentage 2" xfId="4050" xr:uid="{F2B98506-3FBC-4DC5-99A1-3D701A9105D5}"/>
    <cellStyle name="highlightPercentage 2 2" xfId="4051" xr:uid="{7586818A-7DDC-47CE-9FD1-7DF5E6120A48}"/>
    <cellStyle name="highlightPercentage 2 2 2" xfId="4052" xr:uid="{F03C6449-8068-4C58-B91F-DABEE3D2DB9D}"/>
    <cellStyle name="highlightPercentage 2 3" xfId="4053" xr:uid="{135900CC-6656-4D8B-9E95-827218689368}"/>
    <cellStyle name="highlightPercentage 2 4" xfId="4054" xr:uid="{0447B057-FF4D-42D2-93EA-C682081197FD}"/>
    <cellStyle name="highlightPercentage 2 5" xfId="4055" xr:uid="{489CBF75-82AA-4D85-9196-21957197E2AB}"/>
    <cellStyle name="highlightPercentage 3" xfId="4056" xr:uid="{F8C478BC-F6BE-4B5E-A9EF-02239E7D3042}"/>
    <cellStyle name="highlightPercentage 3 2" xfId="4057" xr:uid="{1C13EFB5-F139-4C7E-9DED-6719D821193E}"/>
    <cellStyle name="highlightPercentage 3 2 2" xfId="4058" xr:uid="{477F8D72-8AC8-4420-A611-478A2D5601F2}"/>
    <cellStyle name="highlightPercentage 3 3" xfId="4059" xr:uid="{85C80F49-A56D-49D0-BD99-0531604756C9}"/>
    <cellStyle name="highlightPercentage 3 4" xfId="4060" xr:uid="{6E16082F-07DD-468C-B877-EA1CCB6456CC}"/>
    <cellStyle name="highlightPercentage 3 5" xfId="4061" xr:uid="{95D440B8-2CE2-482E-B46A-4B60FA8279DD}"/>
    <cellStyle name="highlightPercentage 4" xfId="4062" xr:uid="{24D0E3E5-0115-4282-ABC0-9E2701B4794C}"/>
    <cellStyle name="highlightPercentage 4 2" xfId="4063" xr:uid="{B9FEC05B-E522-4F74-8208-E254A0011085}"/>
    <cellStyle name="highlightPercentage 4 2 2" xfId="4064" xr:uid="{52E8E6CD-3471-431C-B3B8-323D0F7A997A}"/>
    <cellStyle name="highlightPercentage 4 3" xfId="4065" xr:uid="{5954755E-B475-4FE6-8D59-201B5743CF0B}"/>
    <cellStyle name="highlightPercentage 4 4" xfId="4066" xr:uid="{8C3EC822-81F9-48FF-96B4-0C7EBBD0614F}"/>
    <cellStyle name="highlightPercentage 4 5" xfId="4067" xr:uid="{234800A2-ED52-430D-9C65-A88A74CF4EB2}"/>
    <cellStyle name="highlightPercentage 5" xfId="4068" xr:uid="{2BC3D09B-64FE-42CE-8708-CFA2A8369F5D}"/>
    <cellStyle name="highlightPercentage 5 2" xfId="4069" xr:uid="{4328E673-BB29-4984-9909-3C670A8986F7}"/>
    <cellStyle name="highlightPercentage 6" xfId="4070" xr:uid="{633B81D0-EDE1-4B68-80F4-784688D589EA}"/>
    <cellStyle name="highlightPercentage 7" xfId="4071" xr:uid="{C99CA3DF-7AC3-4D5D-8BD8-5FB3C4DA2DFD}"/>
    <cellStyle name="highlightPercentage 8" xfId="4072" xr:uid="{CFA46762-B182-4295-9D15-A2341308EFA9}"/>
    <cellStyle name="highlightText" xfId="4073" xr:uid="{87758C3F-6CA2-4F50-AE9B-8343C94AF0CF}"/>
    <cellStyle name="highlightText 10" xfId="4074" xr:uid="{69F7A7DE-FD47-446D-81D3-5FF4BC49F077}"/>
    <cellStyle name="highlightText 11" xfId="4075" xr:uid="{491D7502-B25E-49AC-93E4-D529B4974CAA}"/>
    <cellStyle name="highlightText 12" xfId="4076" xr:uid="{9C70E802-8B18-43DF-AA3A-20AF0277FD96}"/>
    <cellStyle name="highlightText 2" xfId="4077" xr:uid="{553B327F-FA26-43F0-8DE6-1AC048221342}"/>
    <cellStyle name="highlightText 2 2" xfId="4078" xr:uid="{6D792B43-4A68-4096-999A-9AA46F0974E5}"/>
    <cellStyle name="highlightText 2 3" xfId="4079" xr:uid="{1E864A23-99FC-4A58-A308-9BF4D309440B}"/>
    <cellStyle name="highlightText 2 4" xfId="4080" xr:uid="{A3FAEF6A-D8F3-42E5-8002-464EB8753FF4}"/>
    <cellStyle name="highlightText 3" xfId="4081" xr:uid="{9E19ABA2-1171-4570-8BA8-CB885BF0A80D}"/>
    <cellStyle name="highlightText 3 2" xfId="4082" xr:uid="{6AAFA64A-4825-40C8-80E4-6515980AF743}"/>
    <cellStyle name="highlightText 3 3" xfId="4083" xr:uid="{542961FD-9936-4CDB-9160-2E7134D74336}"/>
    <cellStyle name="highlightText 3 4" xfId="4084" xr:uid="{389B5F65-D94A-40D6-9659-23CAC11CC654}"/>
    <cellStyle name="highlightText 4" xfId="4085" xr:uid="{99D9D80D-7E59-48F8-83F1-5F90375CE054}"/>
    <cellStyle name="highlightText 4 2" xfId="4086" xr:uid="{34A87312-5FA5-4693-8131-2A17909F4A13}"/>
    <cellStyle name="highlightText 4 3" xfId="4087" xr:uid="{ECC7D82F-FAA7-4586-903C-27753608D528}"/>
    <cellStyle name="highlightText 4 4" xfId="4088" xr:uid="{33BF4618-95A4-4F5B-A691-159BE5F85B34}"/>
    <cellStyle name="highlightText 5" xfId="4089" xr:uid="{E471C25F-97EC-4A1B-AB5A-7805F9A9B641}"/>
    <cellStyle name="highlightText 5 2" xfId="4090" xr:uid="{99CEBA83-EF85-4365-93EE-56032535EFD2}"/>
    <cellStyle name="highlightText 6" xfId="4091" xr:uid="{1A166163-EE74-4FBB-B428-71BD58A4D29D}"/>
    <cellStyle name="highlightText 6 2" xfId="4092" xr:uid="{D93347A0-1961-4F88-B695-53F53D2528A9}"/>
    <cellStyle name="highlightText 7" xfId="4093" xr:uid="{00472545-E407-4366-9257-A9B77ADEB4F6}"/>
    <cellStyle name="highlightText 8" xfId="4094" xr:uid="{EE9539B3-4FA7-4196-AE62-DB0BD272E05C}"/>
    <cellStyle name="highlightText 9" xfId="4095" xr:uid="{69E5FEDD-DAB5-444B-B39E-A66EBE80E57D}"/>
    <cellStyle name="Hipervínculo 2" xfId="4096" xr:uid="{5325B5AB-1ED7-4F58-9146-06911ECF8799}"/>
    <cellStyle name="Hipervínculo 2 2" xfId="4097" xr:uid="{87047652-2B47-4F39-86AB-16268766AE7F}"/>
    <cellStyle name="Hipervínculo 2 3" xfId="4098" xr:uid="{2FF294B5-568A-4AAA-BCB8-F15D71E315F5}"/>
    <cellStyle name="Hipervínculo 2 4" xfId="4099" xr:uid="{09DD3CF2-DDF6-483B-94D5-7EDF95C4FFE6}"/>
    <cellStyle name="Hipervínculo 2 5" xfId="4100" xr:uid="{43209CF6-87F6-43ED-8910-EA803A8F395A}"/>
    <cellStyle name="Hipervínculo 2 5 2" xfId="4101" xr:uid="{86D5C17B-CE5A-4EF7-8C03-4BBCF4D88923}"/>
    <cellStyle name="Hipervínculo 2 6" xfId="4102" xr:uid="{1C0AC851-CBA3-4684-9832-8EFD6CFE8C82}"/>
    <cellStyle name="Hipervínculo 2 7" xfId="4103" xr:uid="{59010AB5-355D-45D4-8A5A-7BE7088470BE}"/>
    <cellStyle name="Hipervínculo 2 8" xfId="4104" xr:uid="{A8EA371A-108D-4E02-8F06-806CA165C875}"/>
    <cellStyle name="Hivatkozott cella" xfId="4105" xr:uid="{D6A64A0C-BB40-471D-81AF-5EEDCC8D7B57}"/>
    <cellStyle name="Huomautus" xfId="112" xr:uid="{00000000-0005-0000-0000-000045000000}"/>
    <cellStyle name="Huono" xfId="113" xr:uid="{00000000-0005-0000-0000-000046000000}"/>
    <cellStyle name="Hyperkobling_Työkirja4" xfId="41" xr:uid="{00000000-0005-0000-0000-000047000000}"/>
    <cellStyle name="Hyperlink 2" xfId="4106" xr:uid="{7B03364D-E85E-4030-AE5A-DA36F98B5F86}"/>
    <cellStyle name="Hyperlink 2 2" xfId="4107" xr:uid="{80C3150F-4E11-4E34-AE97-0FF5CB62416B}"/>
    <cellStyle name="Hyperlink 2 3" xfId="4108" xr:uid="{4116EDBC-F4BD-418F-A6EF-39E2B69CBBD3}"/>
    <cellStyle name="Hyperlink 2 4" xfId="4109" xr:uid="{AD8427F6-AE23-4A01-B042-22C1F0BC4760}"/>
    <cellStyle name="Hyperlink 2 5" xfId="4110" xr:uid="{72AE3CED-E004-4EEA-A3BC-85AFB32C4BE6}"/>
    <cellStyle name="Hyperlink 2 5 2" xfId="4111" xr:uid="{08954B0E-CEF7-4850-95B4-06793AC62A3B}"/>
    <cellStyle name="Hyperlink 2 6" xfId="4112" xr:uid="{F97F0CF8-8564-4ED3-9358-61612C71BC8E}"/>
    <cellStyle name="Hyperlink 2 7" xfId="4113" xr:uid="{EC661E14-46B9-4F21-90DD-148CC32C0DD5}"/>
    <cellStyle name="Hyperlink 2 8" xfId="4114" xr:uid="{44F11FBB-E2DC-4918-8102-BFE86AF1BE91}"/>
    <cellStyle name="Hyperlink 3" xfId="4115" xr:uid="{BA46F97C-591E-48E1-BEB2-3E4C19291FD5}"/>
    <cellStyle name="Hyperlink 3 2" xfId="4116" xr:uid="{31C31ADA-902E-4B98-9E85-9865D2B06F29}"/>
    <cellStyle name="Hyperlink 3 2 2" xfId="4117" xr:uid="{21028FC5-23CC-4626-88E9-0361B744CAB0}"/>
    <cellStyle name="Hyperlink 3 2 3" xfId="4118" xr:uid="{A3887BD6-483F-424E-AD92-8E347A089163}"/>
    <cellStyle name="Hyperlink 3 2 4" xfId="4119" xr:uid="{01E877C5-8DAA-4ADB-8AF0-57CEABF598C1}"/>
    <cellStyle name="Hyperlink 3 2 5" xfId="4120" xr:uid="{D39DB744-7AA1-4550-8CCE-2E4A9FE68E7A}"/>
    <cellStyle name="Hyperlink 3 2 5 2" xfId="4121" xr:uid="{CBCE1F7E-5F83-4B9E-8F26-39B7652919E3}"/>
    <cellStyle name="Hyperlink 3 2 6" xfId="4122" xr:uid="{E53E425F-DFA4-4A17-834C-63471318685D}"/>
    <cellStyle name="Hyperlink 3 2 7" xfId="4123" xr:uid="{97EB9F1A-EE1E-4609-974B-258959E345CB}"/>
    <cellStyle name="Hyperlink 3 2 8" xfId="4124" xr:uid="{0A9BB23F-FAE9-4CF2-8438-08669BCEBBC5}"/>
    <cellStyle name="Hyperlink 3 3" xfId="4125" xr:uid="{6936A6C4-DFFA-4651-ABE9-79036066B962}"/>
    <cellStyle name="Hyperlink 3 4" xfId="4126" xr:uid="{9783517D-BEE4-481E-B9F3-98F5E462B4B8}"/>
    <cellStyle name="Hyperlink 3 5" xfId="4127" xr:uid="{E6D3DE4B-8237-4F9C-9D09-50BCBC161ED0}"/>
    <cellStyle name="Hyperlink 3 6" xfId="4128" xr:uid="{FC5E052D-089B-40EB-A266-1E481AFF1B6D}"/>
    <cellStyle name="Hyperlink 3 6 2" xfId="4129" xr:uid="{5CFED678-1CC8-4EC8-9911-03B8F482962C}"/>
    <cellStyle name="Hyperlink 3 7" xfId="4130" xr:uid="{6E63CB07-9C8A-4078-B5C3-B0AEA4F405A3}"/>
    <cellStyle name="Hyperlink 3 8" xfId="4131" xr:uid="{2D7C9F87-B1EF-4FF1-8BA1-707A242FDF9F}"/>
    <cellStyle name="Hyperlink 3 9" xfId="4132" xr:uid="{DA415A7C-1659-4EA1-95E6-465BBC39C7CD}"/>
    <cellStyle name="Hyvä" xfId="114" xr:uid="{00000000-0005-0000-0000-000048000000}"/>
    <cellStyle name="Incorrecto" xfId="4133" xr:uid="{16C05725-5183-4579-80FA-F11C66EC6FB7}"/>
    <cellStyle name="Incorrecto 2" xfId="4134" xr:uid="{2E5ED3E7-ACB8-488D-A05C-AD637AF1464C}"/>
    <cellStyle name="Incorrecto 3" xfId="4135" xr:uid="{49B00743-897A-481C-9BB5-F04B54194A2E}"/>
    <cellStyle name="Incorrecto 4" xfId="4136" xr:uid="{1821E680-F033-4EB8-8EA4-BAEBC57EE8AF}"/>
    <cellStyle name="Incorrecto 5" xfId="4137" xr:uid="{CDD692BE-69C8-4B2F-9AB0-AFC410A9EFE3}"/>
    <cellStyle name="Incorrecto 5 2" xfId="4138" xr:uid="{2FEA83B0-CB64-40E7-8D8F-9A5A5D6FAE3B}"/>
    <cellStyle name="Incorrecto 6" xfId="4139" xr:uid="{F86A814D-3D04-42D7-9CB7-9CB3B584ED72}"/>
    <cellStyle name="Incorrecto 7" xfId="4140" xr:uid="{6EF8B8EC-E7C9-4529-8E18-CAC2308E02B1}"/>
    <cellStyle name="Incorrecto 8" xfId="4141" xr:uid="{F2DEB3FF-2454-4F89-83EB-832F8ADC2AA8}"/>
    <cellStyle name="Inndata" xfId="4142" xr:uid="{1517A945-AF79-422B-8CC3-6A9C369ECEAF}"/>
    <cellStyle name="Inndata 10" xfId="4143" xr:uid="{5305F121-A240-4691-9DEB-5772D13614B4}"/>
    <cellStyle name="Inndata 11" xfId="4144" xr:uid="{1265F35A-3AE4-4B2A-8529-929DF1317BC7}"/>
    <cellStyle name="Inndata 12" xfId="4145" xr:uid="{F736BEB8-BC68-4BDC-9276-7CAE53FDCDC1}"/>
    <cellStyle name="Inndata 13" xfId="4146" xr:uid="{A664B633-9430-4BCB-8906-AF861ABC1E90}"/>
    <cellStyle name="Inndata 14" xfId="4147" xr:uid="{F9F35CF1-8D42-40CC-ABD0-838089E31953}"/>
    <cellStyle name="Inndata 15" xfId="4148" xr:uid="{7203D187-A9A3-4BC3-992D-9809AECEA115}"/>
    <cellStyle name="Inndata 16" xfId="4149" xr:uid="{720A54FF-3448-47E4-8C32-40F167E70D10}"/>
    <cellStyle name="Inndata 17" xfId="4150" xr:uid="{EC8F33D0-16CC-448E-984C-A35035FCCDA0}"/>
    <cellStyle name="Inndata 18" xfId="4151" xr:uid="{852AB446-DB2E-4496-805E-4364F4816903}"/>
    <cellStyle name="Inndata 2" xfId="4152" xr:uid="{69D8EFEA-9799-4784-9DBA-2408E376A3C9}"/>
    <cellStyle name="Inndata 2 10" xfId="4153" xr:uid="{ED39122C-03CE-46D5-A1CE-8A9DFA543180}"/>
    <cellStyle name="Inndata 2 11" xfId="4154" xr:uid="{88AE31B3-3EB8-48D1-8C63-B8A8E7CA1783}"/>
    <cellStyle name="Inndata 2 12" xfId="4155" xr:uid="{49CB4864-0BB3-424E-93F6-BCC86A1D05FA}"/>
    <cellStyle name="Inndata 2 13" xfId="4156" xr:uid="{7A24411E-49F5-465B-9F5D-2DA664B1783D}"/>
    <cellStyle name="Inndata 2 14" xfId="4157" xr:uid="{A885F023-C5BF-45D0-8FAF-3D8529EF2DF3}"/>
    <cellStyle name="Inndata 2 15" xfId="4158" xr:uid="{756719A2-81DF-48C1-8452-0C35236F7FA7}"/>
    <cellStyle name="Inndata 2 16" xfId="4159" xr:uid="{8FFB3BA5-AF7C-462C-80C3-2F8E1FEB9EE8}"/>
    <cellStyle name="Inndata 2 17" xfId="4160" xr:uid="{1A5852B2-BFD1-4128-A631-C8E6B0C57220}"/>
    <cellStyle name="Inndata 2 2" xfId="4161" xr:uid="{E3D0166F-5B93-49DE-A750-DABB4C8FBB6C}"/>
    <cellStyle name="Inndata 2 2 10" xfId="4162" xr:uid="{E9D3CDFB-EF37-4483-B055-B0F94311BE6B}"/>
    <cellStyle name="Inndata 2 2 11" xfId="4163" xr:uid="{24AE2191-8E8E-4649-A0C2-C27931D7FE6D}"/>
    <cellStyle name="Inndata 2 2 12" xfId="4164" xr:uid="{948BA5B4-5C40-4EB0-9277-3EEFA237B36D}"/>
    <cellStyle name="Inndata 2 2 13" xfId="4165" xr:uid="{77004F96-3EA0-4D0A-A1BD-3D7B5829728C}"/>
    <cellStyle name="Inndata 2 2 14" xfId="4166" xr:uid="{4F3F4839-D12B-4193-809A-7B116F8E42C9}"/>
    <cellStyle name="Inndata 2 2 15" xfId="4167" xr:uid="{93CF1C93-9578-4335-BDE0-FC3075CB0D0C}"/>
    <cellStyle name="Inndata 2 2 2" xfId="4168" xr:uid="{CC4E9936-3421-45CE-B648-3EF9BE0ECEBB}"/>
    <cellStyle name="Inndata 2 2 2 2" xfId="4169" xr:uid="{01196956-93DB-44ED-93F0-E99CEFB19867}"/>
    <cellStyle name="Inndata 2 2 3" xfId="4170" xr:uid="{5D8A80C5-D85C-43D9-978D-BD40AB791A75}"/>
    <cellStyle name="Inndata 2 2 3 2" xfId="4171" xr:uid="{ECC8EDCC-1F85-4C7A-8AC1-292ECD880E8D}"/>
    <cellStyle name="Inndata 2 2 4" xfId="4172" xr:uid="{FB18710E-A3EB-446F-B0CC-E8B5EC6459CE}"/>
    <cellStyle name="Inndata 2 2 4 2" xfId="4173" xr:uid="{2E7EEC66-C4F5-4A3F-8D31-F370D055EDD0}"/>
    <cellStyle name="Inndata 2 2 5" xfId="4174" xr:uid="{8E966130-CD1E-471B-98E5-27F1088D976A}"/>
    <cellStyle name="Inndata 2 2 5 2" xfId="4175" xr:uid="{BE6E8E3E-5AF7-4688-81A2-6201BEEA905E}"/>
    <cellStyle name="Inndata 2 2 6" xfId="4176" xr:uid="{6C52B2FE-42F4-47C9-825E-416D1CF74940}"/>
    <cellStyle name="Inndata 2 2 7" xfId="4177" xr:uid="{AA7BA19D-A561-4A51-97E1-CE201F945F04}"/>
    <cellStyle name="Inndata 2 2 8" xfId="4178" xr:uid="{D4FEA402-5F1F-4E52-AB6D-D72E3E621C58}"/>
    <cellStyle name="Inndata 2 2 9" xfId="4179" xr:uid="{2B6CB42F-6477-40EC-8F4E-17AAD74B752F}"/>
    <cellStyle name="Inndata 2 3" xfId="4180" xr:uid="{72CD584E-A02F-4E7E-A4B9-6B8EA618CA5B}"/>
    <cellStyle name="Inndata 2 3 10" xfId="4181" xr:uid="{70A990A6-FDE8-435F-87F7-2FC68C3349CF}"/>
    <cellStyle name="Inndata 2 3 11" xfId="4182" xr:uid="{ABCAE45B-8DBC-4D63-BF3C-A4437DD6F74F}"/>
    <cellStyle name="Inndata 2 3 12" xfId="4183" xr:uid="{B9733D73-3565-4A27-BB45-FC624C306590}"/>
    <cellStyle name="Inndata 2 3 13" xfId="4184" xr:uid="{2BB51959-FC48-4A12-8742-80EB98951908}"/>
    <cellStyle name="Inndata 2 3 14" xfId="4185" xr:uid="{78B99302-56BB-4E25-98BF-F3560CFE1E79}"/>
    <cellStyle name="Inndata 2 3 15" xfId="4186" xr:uid="{7B0178CE-E6B4-43BA-B050-586ED3E7AAEF}"/>
    <cellStyle name="Inndata 2 3 2" xfId="4187" xr:uid="{30950A22-0D93-4576-94DB-803DA4BBDD9C}"/>
    <cellStyle name="Inndata 2 3 2 2" xfId="4188" xr:uid="{B9ABD061-270C-41FC-8A61-A6B793CE828B}"/>
    <cellStyle name="Inndata 2 3 3" xfId="4189" xr:uid="{2300B96B-79FE-4EAE-8736-C0B75D489669}"/>
    <cellStyle name="Inndata 2 3 3 2" xfId="4190" xr:uid="{B9622459-AE94-48C1-86AB-0B16E572DB9B}"/>
    <cellStyle name="Inndata 2 3 4" xfId="4191" xr:uid="{B64D92E9-A551-4282-859C-0F5631C6CFC0}"/>
    <cellStyle name="Inndata 2 3 4 2" xfId="4192" xr:uid="{71E83B12-B1FF-4830-BCAD-221F6793B2B3}"/>
    <cellStyle name="Inndata 2 3 5" xfId="4193" xr:uid="{13AA8214-626A-4F35-9FF8-FDA606F8C440}"/>
    <cellStyle name="Inndata 2 3 5 2" xfId="4194" xr:uid="{B768164D-63CF-4CE7-B0C5-C9C98E36FFF7}"/>
    <cellStyle name="Inndata 2 3 6" xfId="4195" xr:uid="{017E0304-31CB-4868-8877-98D710FD7522}"/>
    <cellStyle name="Inndata 2 3 7" xfId="4196" xr:uid="{B97DE783-7AD9-4EFD-96E7-B11ACB310B2F}"/>
    <cellStyle name="Inndata 2 3 8" xfId="4197" xr:uid="{F06CC31B-C6AC-4828-A9B8-AA20D8583E7E}"/>
    <cellStyle name="Inndata 2 3 9" xfId="4198" xr:uid="{2ADFE306-9E2E-4A88-86D4-537D70C8D295}"/>
    <cellStyle name="Inndata 2 4" xfId="4199" xr:uid="{68485AF5-6592-4164-82A2-B30505C67694}"/>
    <cellStyle name="Inndata 2 4 2" xfId="4200" xr:uid="{8558AFB9-45EA-42C8-AD5D-A410047B231A}"/>
    <cellStyle name="Inndata 2 5" xfId="4201" xr:uid="{E9AB8150-0199-458F-A0F9-7C8A9FE29A8D}"/>
    <cellStyle name="Inndata 2 5 2" xfId="4202" xr:uid="{BB7AD2F3-2DFD-4E0F-ACDB-2DBD080706A4}"/>
    <cellStyle name="Inndata 2 6" xfId="4203" xr:uid="{AF79C76F-AAAF-4B23-872F-00F30BCD057C}"/>
    <cellStyle name="Inndata 2 6 2" xfId="4204" xr:uid="{317A79DC-7451-489E-B2D9-CB09AD02FE29}"/>
    <cellStyle name="Inndata 2 7" xfId="4205" xr:uid="{763EA70F-5A08-4381-93FA-9A37CFC5BE9B}"/>
    <cellStyle name="Inndata 2 7 2" xfId="4206" xr:uid="{05804BFB-B11A-4140-86EB-AEE7F9C50CE9}"/>
    <cellStyle name="Inndata 2 8" xfId="4207" xr:uid="{44E226A0-5F9A-47F8-8A11-135A6E2449F9}"/>
    <cellStyle name="Inndata 2 9" xfId="4208" xr:uid="{BED5434E-73B5-4FA6-BE44-893824C7432B}"/>
    <cellStyle name="Inndata 3" xfId="4209" xr:uid="{BC0A7EE7-574A-4CA3-800D-F19B03918A00}"/>
    <cellStyle name="Inndata 3 10" xfId="4210" xr:uid="{DD488B14-4D25-4592-9E51-87A0073E79D0}"/>
    <cellStyle name="Inndata 3 11" xfId="4211" xr:uid="{7B02D367-8908-4141-A4C5-F7C7606C1270}"/>
    <cellStyle name="Inndata 3 12" xfId="4212" xr:uid="{591A7F24-02C4-4B97-A52B-E88F6B8D90B1}"/>
    <cellStyle name="Inndata 3 13" xfId="4213" xr:uid="{C3C0093E-68ED-44BD-B4F3-2600A5DB6736}"/>
    <cellStyle name="Inndata 3 14" xfId="4214" xr:uid="{B00B6D4B-F74D-447A-B921-CFCCB4F74E30}"/>
    <cellStyle name="Inndata 3 15" xfId="4215" xr:uid="{10AD7161-8E1A-436C-AEB5-E2B149FC439C}"/>
    <cellStyle name="Inndata 3 2" xfId="4216" xr:uid="{1B85DE39-4969-4E84-8267-E2E2DC11029F}"/>
    <cellStyle name="Inndata 3 2 2" xfId="4217" xr:uid="{1332C035-C15F-4DB4-B0F6-4D1D62E45089}"/>
    <cellStyle name="Inndata 3 3" xfId="4218" xr:uid="{4355E7C1-DD7C-4953-B402-4CDD955BE4BA}"/>
    <cellStyle name="Inndata 3 3 2" xfId="4219" xr:uid="{A6C44F86-A129-407F-8527-D233EDEC14A6}"/>
    <cellStyle name="Inndata 3 4" xfId="4220" xr:uid="{B25E0EA8-A572-4C4C-83A6-599E2F6EB5F1}"/>
    <cellStyle name="Inndata 3 4 2" xfId="4221" xr:uid="{5A45834F-0B7F-467B-939F-B66759FB8B39}"/>
    <cellStyle name="Inndata 3 5" xfId="4222" xr:uid="{9D781908-8BF9-4F18-8D6C-5197F312E299}"/>
    <cellStyle name="Inndata 3 5 2" xfId="4223" xr:uid="{3B2A086D-0DB2-4E47-845E-16B3E814DFC9}"/>
    <cellStyle name="Inndata 3 6" xfId="4224" xr:uid="{AB768482-6216-489F-A341-23C4F93917DD}"/>
    <cellStyle name="Inndata 3 7" xfId="4225" xr:uid="{7D424E2B-F085-465B-8A6C-400C2981F101}"/>
    <cellStyle name="Inndata 3 8" xfId="4226" xr:uid="{0657AFDE-14BF-47D3-90BB-223A85499797}"/>
    <cellStyle name="Inndata 3 9" xfId="4227" xr:uid="{6E1FFFC1-168C-4A6F-88F0-C1A93A9EBC68}"/>
    <cellStyle name="Inndata 4" xfId="4228" xr:uid="{4E17A186-78BE-401C-8525-4A222A677845}"/>
    <cellStyle name="Inndata 4 10" xfId="4229" xr:uid="{3945D341-D4D1-4502-87A4-E8064D762772}"/>
    <cellStyle name="Inndata 4 11" xfId="4230" xr:uid="{82E4902F-ECA8-4714-ACAD-68FA387F6F5E}"/>
    <cellStyle name="Inndata 4 12" xfId="4231" xr:uid="{3DE16D43-5116-40B4-B4E6-04C85C6D8DB6}"/>
    <cellStyle name="Inndata 4 13" xfId="4232" xr:uid="{DAAA7C24-2D3A-4856-9B43-4D2690B13D84}"/>
    <cellStyle name="Inndata 4 14" xfId="4233" xr:uid="{AA453F93-BDFE-48B6-A96D-46844CE4950C}"/>
    <cellStyle name="Inndata 4 15" xfId="4234" xr:uid="{EBB0D388-E959-4472-800B-D5A2BBBEBDDE}"/>
    <cellStyle name="Inndata 4 2" xfId="4235" xr:uid="{89C90E4D-9817-4BCE-A73D-0F6B166D671B}"/>
    <cellStyle name="Inndata 4 2 2" xfId="4236" xr:uid="{B0DCFCEF-5ADD-4E41-B1BC-0E069E3FF217}"/>
    <cellStyle name="Inndata 4 3" xfId="4237" xr:uid="{59B3108A-A617-455A-944F-B9F3502FF517}"/>
    <cellStyle name="Inndata 4 3 2" xfId="4238" xr:uid="{5BDA7A12-D75F-4BE5-AE6E-7E2338F70E2E}"/>
    <cellStyle name="Inndata 4 4" xfId="4239" xr:uid="{80FFA2BF-F001-493D-B1BD-B1D1A92087B0}"/>
    <cellStyle name="Inndata 4 4 2" xfId="4240" xr:uid="{C4913D0C-8C02-46E0-8C25-54B1EBAF790F}"/>
    <cellStyle name="Inndata 4 5" xfId="4241" xr:uid="{68F02828-4229-49E5-A785-CED996430CF0}"/>
    <cellStyle name="Inndata 4 5 2" xfId="4242" xr:uid="{C85609D3-C728-452A-8710-631332EAA086}"/>
    <cellStyle name="Inndata 4 6" xfId="4243" xr:uid="{7D284B03-94E8-4A33-AF4E-E43A119B85EE}"/>
    <cellStyle name="Inndata 4 7" xfId="4244" xr:uid="{4CC7F06E-EF0C-40BC-B9F2-0604840C54A1}"/>
    <cellStyle name="Inndata 4 8" xfId="4245" xr:uid="{8465C63E-3DD0-4985-98A2-7944A6761F1C}"/>
    <cellStyle name="Inndata 4 9" xfId="4246" xr:uid="{A5AE85B9-570B-43E3-8EDB-7C6643906762}"/>
    <cellStyle name="Inndata 5" xfId="4247" xr:uid="{F671F1E5-B5D9-4FAC-AF6C-E57E44C0498D}"/>
    <cellStyle name="Inndata 5 2" xfId="4248" xr:uid="{91D9E24F-E607-45E7-B409-809E75C6FB9D}"/>
    <cellStyle name="Inndata 6" xfId="4249" xr:uid="{FF32DB36-206F-4D33-AC24-3BFC099A91B7}"/>
    <cellStyle name="Inndata 6 2" xfId="4250" xr:uid="{F060C4EB-0D82-4ABE-8495-7CE44B0E9E45}"/>
    <cellStyle name="Inndata 7" xfId="4251" xr:uid="{D5F05310-ED02-4C9A-A5B0-3B5BD0E926C9}"/>
    <cellStyle name="Inndata 7 2" xfId="4252" xr:uid="{895F91EF-84EB-4135-A7CA-968CFD18CB46}"/>
    <cellStyle name="Inndata 8" xfId="4253" xr:uid="{20DD0D41-88AF-4F20-AC3D-01E5C62F8870}"/>
    <cellStyle name="Inndata 8 2" xfId="4254" xr:uid="{CE8CDF7F-73F0-434B-B144-313A27E5AFEE}"/>
    <cellStyle name="Inndata 9" xfId="4255" xr:uid="{1E58E369-20E7-40ED-81BC-3A0D70467243}"/>
    <cellStyle name="Input 10" xfId="4256" xr:uid="{3B9117EC-C30F-4DC6-A914-666F1848A776}"/>
    <cellStyle name="Input 10 10" xfId="4257" xr:uid="{216437F9-4009-46DD-812B-3FA6EE384D6F}"/>
    <cellStyle name="Input 10 11" xfId="4258" xr:uid="{DC442FE4-187F-4935-87B8-91A5B765B21C}"/>
    <cellStyle name="Input 10 12" xfId="4259" xr:uid="{25A56C8A-D43E-47F1-9E8B-81A8BE1E1DF7}"/>
    <cellStyle name="Input 10 13" xfId="4260" xr:uid="{6D6817CA-C3A1-4594-82F9-B46D36A6B2A7}"/>
    <cellStyle name="Input 10 14" xfId="4261" xr:uid="{DFECD2CC-BF1A-4509-B882-9F5F60C50E7E}"/>
    <cellStyle name="Input 10 15" xfId="4262" xr:uid="{C0EED58B-3E2B-4441-BEFD-69760B5F9127}"/>
    <cellStyle name="Input 10 16" xfId="4263" xr:uid="{61CD4BBB-1C20-438B-A6F2-487D4B28E5CA}"/>
    <cellStyle name="Input 10 2" xfId="4264" xr:uid="{0D21923B-8870-47CC-88D3-0A775C8D6F19}"/>
    <cellStyle name="Input 10 2 10" xfId="4265" xr:uid="{597366F8-683A-4354-8046-D31C9F600337}"/>
    <cellStyle name="Input 10 2 11" xfId="4266" xr:uid="{DC736D00-1B7D-424B-8308-15B570DAA7E7}"/>
    <cellStyle name="Input 10 2 12" xfId="4267" xr:uid="{BFB9F71D-9D44-43DC-82BA-BBB84C31680D}"/>
    <cellStyle name="Input 10 2 13" xfId="4268" xr:uid="{24899E2A-5488-4D3C-81C7-51F11A8A42BA}"/>
    <cellStyle name="Input 10 2 14" xfId="4269" xr:uid="{A1A76693-6745-4C72-9FE9-6D88970312B4}"/>
    <cellStyle name="Input 10 2 15" xfId="4270" xr:uid="{AEAB242F-662E-4FE6-A52F-D21D1E97A0E4}"/>
    <cellStyle name="Input 10 2 2" xfId="4271" xr:uid="{BFBF84FE-C82B-4F58-AE28-DF3F0C5DC5D9}"/>
    <cellStyle name="Input 10 2 2 2" xfId="4272" xr:uid="{5A299DFE-CE1E-4F7B-BA8D-FDB281E15BEF}"/>
    <cellStyle name="Input 10 2 2 2 2" xfId="4273" xr:uid="{5A903BA9-E8E2-4D17-B120-00451311F7EC}"/>
    <cellStyle name="Input 10 2 2 3" xfId="4274" xr:uid="{3A96E9A6-2CED-46F9-AD22-1C16414E5FBE}"/>
    <cellStyle name="Input 10 2 2 4" xfId="4275" xr:uid="{0BBD3EDA-08D5-45C4-B53C-5DCC7E53E1AE}"/>
    <cellStyle name="Input 10 2 2 5" xfId="4276" xr:uid="{BC442BBE-A621-4F90-8888-B4547AE74A3C}"/>
    <cellStyle name="Input 10 2 3" xfId="4277" xr:uid="{A4DC8E55-A524-4A96-AA01-0C73BF35D831}"/>
    <cellStyle name="Input 10 2 3 2" xfId="4278" xr:uid="{F6E42597-E8D3-441D-9827-F4DE96D59092}"/>
    <cellStyle name="Input 10 2 3 2 2" xfId="4279" xr:uid="{6A8D3012-6B79-46CF-87D1-50CEC3343771}"/>
    <cellStyle name="Input 10 2 3 3" xfId="4280" xr:uid="{2F91F89B-7DFE-462B-AA25-FCD810376A50}"/>
    <cellStyle name="Input 10 2 3 4" xfId="4281" xr:uid="{13D1A883-07B2-49FD-B354-A4CB9CED94B3}"/>
    <cellStyle name="Input 10 2 3 5" xfId="4282" xr:uid="{855F63CA-5593-438B-9F0E-320ABCD40313}"/>
    <cellStyle name="Input 10 2 4" xfId="4283" xr:uid="{3408D860-77F3-4D56-B0C1-046A9631CD02}"/>
    <cellStyle name="Input 10 2 4 2" xfId="4284" xr:uid="{059A840C-CB38-4D05-A303-29B06B813881}"/>
    <cellStyle name="Input 10 2 4 2 2" xfId="4285" xr:uid="{0FD529E1-56C4-4FCD-B095-E9EC340715F7}"/>
    <cellStyle name="Input 10 2 4 3" xfId="4286" xr:uid="{2F950AA3-E5B3-4FE6-8773-4347BE3F80FE}"/>
    <cellStyle name="Input 10 2 4 4" xfId="4287" xr:uid="{EF45BCB8-A682-4776-910F-F1F63EFA2855}"/>
    <cellStyle name="Input 10 2 4 5" xfId="4288" xr:uid="{6E2BB204-DDA9-4821-9548-A95898DD7EB2}"/>
    <cellStyle name="Input 10 2 5" xfId="4289" xr:uid="{D5A8DEE5-12D5-4FBE-B016-06335C06FF22}"/>
    <cellStyle name="Input 10 2 5 2" xfId="4290" xr:uid="{85D4B1EB-C415-44E3-8417-720C8D0C8118}"/>
    <cellStyle name="Input 10 2 5 2 2" xfId="4291" xr:uid="{E743408D-DF73-4492-ACC1-C24122D3245C}"/>
    <cellStyle name="Input 10 2 5 3" xfId="4292" xr:uid="{0467BFA5-46F2-4A27-8F50-B7E67CA7F7F9}"/>
    <cellStyle name="Input 10 2 5 4" xfId="4293" xr:uid="{9A634335-BC4C-4F2E-A401-561776A88BB4}"/>
    <cellStyle name="Input 10 2 5 5" xfId="4294" xr:uid="{716B3A73-D08C-43E2-B23A-03D9D5AEF8D2}"/>
    <cellStyle name="Input 10 2 6" xfId="4295" xr:uid="{A799957E-B325-40A8-9F68-31748C6CD961}"/>
    <cellStyle name="Input 10 2 6 2" xfId="4296" xr:uid="{316E3C05-8D3E-40D6-9E1F-33AFF44ED31A}"/>
    <cellStyle name="Input 10 2 7" xfId="4297" xr:uid="{BED4063E-8520-4757-AD67-C1608DE8CAC9}"/>
    <cellStyle name="Input 10 2 7 2" xfId="4298" xr:uid="{9F4CBB73-8057-4A69-A837-E6A0000F0C64}"/>
    <cellStyle name="Input 10 2 8" xfId="4299" xr:uid="{895F42B0-A91A-450D-8BDF-0965EE1692CE}"/>
    <cellStyle name="Input 10 2 8 2" xfId="4300" xr:uid="{998AEEC1-F094-4335-B6D1-257926E2858D}"/>
    <cellStyle name="Input 10 2 9" xfId="4301" xr:uid="{A2A82663-70E7-4431-A43A-3E980CC42FB6}"/>
    <cellStyle name="Input 10 3" xfId="4302" xr:uid="{E159DB9F-7BCC-44D0-A027-2F707253495A}"/>
    <cellStyle name="Input 10 3 2" xfId="4303" xr:uid="{1E072BFD-1464-4282-9D7E-8EDC2C8A804A}"/>
    <cellStyle name="Input 10 3 2 2" xfId="4304" xr:uid="{C4083F3A-9315-4F43-86B0-CA5636DBEF3B}"/>
    <cellStyle name="Input 10 3 3" xfId="4305" xr:uid="{5F9E7BD7-2811-4A77-8D10-9D4B722F2D5E}"/>
    <cellStyle name="Input 10 3 4" xfId="4306" xr:uid="{6D3630BC-F696-4262-AE28-E122654FEC5C}"/>
    <cellStyle name="Input 10 3 5" xfId="4307" xr:uid="{F8EF36E5-774A-41FC-B669-C43396D7455A}"/>
    <cellStyle name="Input 10 4" xfId="4308" xr:uid="{13A483CF-323A-4C1C-98DF-C6DF0B73E15A}"/>
    <cellStyle name="Input 10 4 2" xfId="4309" xr:uid="{CB0390A3-0563-404E-8B7B-0C15A2A4244D}"/>
    <cellStyle name="Input 10 4 2 2" xfId="4310" xr:uid="{0C19A7CE-1A05-499B-B6F0-C2B828FE9B6D}"/>
    <cellStyle name="Input 10 4 3" xfId="4311" xr:uid="{591F8A07-64C8-4AD8-A861-A4037BEC9CEC}"/>
    <cellStyle name="Input 10 4 4" xfId="4312" xr:uid="{820B5DB9-751B-4040-AEF8-5C0885B88411}"/>
    <cellStyle name="Input 10 4 5" xfId="4313" xr:uid="{A3F34EA4-7A05-4535-95E6-03DFABD6FCD6}"/>
    <cellStyle name="Input 10 5" xfId="4314" xr:uid="{2AE2FB39-A8BF-4636-A055-5A38F51BF315}"/>
    <cellStyle name="Input 10 5 2" xfId="4315" xr:uid="{B51FD436-C7FD-4450-9255-F0603D9445F3}"/>
    <cellStyle name="Input 10 5 2 2" xfId="4316" xr:uid="{3073D97D-7880-4F85-A3A3-D2C2B8B6A439}"/>
    <cellStyle name="Input 10 5 3" xfId="4317" xr:uid="{4740D2FA-EAF4-4D04-BCD0-740B11D73141}"/>
    <cellStyle name="Input 10 5 4" xfId="4318" xr:uid="{D971E374-E9BB-4400-9D50-AB3DD629163D}"/>
    <cellStyle name="Input 10 5 5" xfId="4319" xr:uid="{E35D1E47-2D45-4D24-814D-EE3817E01A9C}"/>
    <cellStyle name="Input 10 6" xfId="4320" xr:uid="{0EDDF173-7033-4240-ACDE-F8ABF6A117AE}"/>
    <cellStyle name="Input 10 6 2" xfId="4321" xr:uid="{9F79FC9D-C318-424A-BE2A-9C86957F20A4}"/>
    <cellStyle name="Input 10 7" xfId="4322" xr:uid="{B07A6EE1-9F52-451E-8469-5D422691DDF2}"/>
    <cellStyle name="Input 10 7 2" xfId="4323" xr:uid="{6F984251-B527-447D-8CAA-A529DD3228E3}"/>
    <cellStyle name="Input 10 8" xfId="4324" xr:uid="{9634B5B1-332D-4A49-901E-52BBB89FF9CC}"/>
    <cellStyle name="Input 10 8 2" xfId="4325" xr:uid="{767AA6F7-4C7D-4EC4-BE77-C0E24357F9CB}"/>
    <cellStyle name="Input 10 9" xfId="4326" xr:uid="{4AA6470F-FEFC-4D7E-A0A8-541FCA6363FF}"/>
    <cellStyle name="Input 11" xfId="4327" xr:uid="{90DDB14D-3D4B-46E3-9A48-292B263DCD6E}"/>
    <cellStyle name="Input 11 10" xfId="4328" xr:uid="{60F6ECDA-74D0-4BD2-ADA1-A4204ADFEC8D}"/>
    <cellStyle name="Input 11 11" xfId="4329" xr:uid="{D65460CE-4487-4127-B0E5-3E7855CFFCEA}"/>
    <cellStyle name="Input 11 2" xfId="4330" xr:uid="{9DC4BC64-425E-4D1F-9CDD-D91C05FEDEA8}"/>
    <cellStyle name="Input 11 2 10" xfId="4331" xr:uid="{FEA70DD5-1E42-4A93-80A2-92891CED7B2C}"/>
    <cellStyle name="Input 11 2 11" xfId="4332" xr:uid="{F73F4C19-6337-4FC9-8397-E5E501D5EFE1}"/>
    <cellStyle name="Input 11 2 12" xfId="4333" xr:uid="{7B64A7F8-6212-4152-84F8-E32EDA248AF3}"/>
    <cellStyle name="Input 11 2 13" xfId="4334" xr:uid="{49CCB4A0-AD83-4E05-B345-96F53757DFE7}"/>
    <cellStyle name="Input 11 2 14" xfId="4335" xr:uid="{02367455-4273-43D4-9018-035645F42F9E}"/>
    <cellStyle name="Input 11 2 15" xfId="4336" xr:uid="{9F66FE51-A8D5-492E-8BE6-1C37107228A6}"/>
    <cellStyle name="Input 11 2 2" xfId="4337" xr:uid="{6BB34991-A81A-45AC-A6D4-32B68936A3C4}"/>
    <cellStyle name="Input 11 2 2 2" xfId="4338" xr:uid="{6A600D72-26CB-43F6-A681-DD994FC32441}"/>
    <cellStyle name="Input 11 2 2 2 2" xfId="4339" xr:uid="{1C2CF773-AA15-45D9-973E-2973CE019FA3}"/>
    <cellStyle name="Input 11 2 2 3" xfId="4340" xr:uid="{01E3F0B2-86CC-40E8-81DB-1841D8AA8EDC}"/>
    <cellStyle name="Input 11 2 2 4" xfId="4341" xr:uid="{060A7D89-25FE-4897-84B5-13803583C397}"/>
    <cellStyle name="Input 11 2 2 5" xfId="4342" xr:uid="{2DF19CF8-0999-484E-ABC0-ADA20FFB7846}"/>
    <cellStyle name="Input 11 2 3" xfId="4343" xr:uid="{42A417E5-C58A-4178-8EB2-637363492B1F}"/>
    <cellStyle name="Input 11 2 3 2" xfId="4344" xr:uid="{617CB1A2-8688-49BD-B985-E452C56A0C08}"/>
    <cellStyle name="Input 11 2 3 2 2" xfId="4345" xr:uid="{8AEA262F-D4AE-4158-BFD5-7822A75C7B4D}"/>
    <cellStyle name="Input 11 2 3 3" xfId="4346" xr:uid="{E35E2A6F-0823-4184-8650-A8728644634F}"/>
    <cellStyle name="Input 11 2 3 4" xfId="4347" xr:uid="{346F2A07-B492-416D-B6AA-D25D6A4DC8B6}"/>
    <cellStyle name="Input 11 2 3 5" xfId="4348" xr:uid="{101D67E1-2815-46BA-B5FB-32CF75C76BC9}"/>
    <cellStyle name="Input 11 2 4" xfId="4349" xr:uid="{91A37231-478E-4BD8-9D43-BB6B286C4453}"/>
    <cellStyle name="Input 11 2 4 2" xfId="4350" xr:uid="{D9AB59B2-5618-4A8A-90BB-766CA4AFDAB8}"/>
    <cellStyle name="Input 11 2 4 2 2" xfId="4351" xr:uid="{0A1CB277-EEF2-4CD3-947A-D5B42EA72C39}"/>
    <cellStyle name="Input 11 2 4 3" xfId="4352" xr:uid="{430FC418-CD5E-4248-BD86-2A1CE96DBD01}"/>
    <cellStyle name="Input 11 2 4 4" xfId="4353" xr:uid="{11A838AE-B3B5-4673-AAC4-33A1A8D490C2}"/>
    <cellStyle name="Input 11 2 4 5" xfId="4354" xr:uid="{F45F61AB-6B8D-4C10-8366-F1075A1CE0C5}"/>
    <cellStyle name="Input 11 2 5" xfId="4355" xr:uid="{DCB983CE-C3CF-46F8-A816-768429BEFE80}"/>
    <cellStyle name="Input 11 2 5 2" xfId="4356" xr:uid="{28D08CDD-5470-4CB9-858B-FC77A279AD5C}"/>
    <cellStyle name="Input 11 2 5 2 2" xfId="4357" xr:uid="{999E410B-8AE3-4BCC-A3D5-4C5E9C2B7545}"/>
    <cellStyle name="Input 11 2 5 3" xfId="4358" xr:uid="{E0B8359D-293E-4E55-A644-C26C13998AFC}"/>
    <cellStyle name="Input 11 2 5 4" xfId="4359" xr:uid="{E74871A7-0CC4-4ED8-A7F8-7BAB927B5E10}"/>
    <cellStyle name="Input 11 2 5 5" xfId="4360" xr:uid="{D91DAFF5-A5CF-4668-80D5-3D71CA704F9C}"/>
    <cellStyle name="Input 11 2 6" xfId="4361" xr:uid="{2B931B65-3B21-44FB-81BF-BBFC63F7CEBA}"/>
    <cellStyle name="Input 11 2 6 2" xfId="4362" xr:uid="{EE4CC2A5-CBC6-4C9E-A5D0-BDE29CDE13C2}"/>
    <cellStyle name="Input 11 2 7" xfId="4363" xr:uid="{0024B910-93A8-46D0-8BCC-82EE33134FF5}"/>
    <cellStyle name="Input 11 2 7 2" xfId="4364" xr:uid="{ADAC0CA0-4726-46ED-B3A3-94DCB94B697A}"/>
    <cellStyle name="Input 11 2 8" xfId="4365" xr:uid="{B07129B4-AD8A-480E-8185-052E41F84F4D}"/>
    <cellStyle name="Input 11 2 8 2" xfId="4366" xr:uid="{B3E06732-590F-479D-A5CE-860DAC5E581F}"/>
    <cellStyle name="Input 11 2 9" xfId="4367" xr:uid="{4DB9730A-3F53-41A9-A21F-F523AF993FD2}"/>
    <cellStyle name="Input 11 3" xfId="4368" xr:uid="{C038CF2B-074E-49D1-9370-96F715086D7E}"/>
    <cellStyle name="Input 11 3 2" xfId="4369" xr:uid="{A635BB8B-3C0E-488F-A0CB-20D5F326C6C6}"/>
    <cellStyle name="Input 11 3 2 2" xfId="4370" xr:uid="{413BCE64-07C6-4DEF-975A-9D6446B7942A}"/>
    <cellStyle name="Input 11 3 3" xfId="4371" xr:uid="{ED6B9244-2020-4A6E-A940-403F5A887D8B}"/>
    <cellStyle name="Input 11 3 4" xfId="4372" xr:uid="{EE64B724-842D-4CF8-BD13-80EFC9424378}"/>
    <cellStyle name="Input 11 3 5" xfId="4373" xr:uid="{F1AAF335-B1C0-4879-99E0-2242A639D28C}"/>
    <cellStyle name="Input 11 4" xfId="4374" xr:uid="{57548052-2019-4319-9548-BCDB36AF725D}"/>
    <cellStyle name="Input 11 4 2" xfId="4375" xr:uid="{70A42ABE-824D-47FC-A39F-AB88DCB95BA7}"/>
    <cellStyle name="Input 11 4 2 2" xfId="4376" xr:uid="{CEEDBE77-B894-46B7-8276-C146CC91D009}"/>
    <cellStyle name="Input 11 4 3" xfId="4377" xr:uid="{622E23A5-E535-4CD8-B2A4-401211C2875B}"/>
    <cellStyle name="Input 11 4 4" xfId="4378" xr:uid="{D1A1C4CE-776C-47B9-95E6-A14A6D5CFFF2}"/>
    <cellStyle name="Input 11 4 5" xfId="4379" xr:uid="{C3609ABE-2408-412E-8ABC-A9EA41D23780}"/>
    <cellStyle name="Input 11 5" xfId="4380" xr:uid="{CA2046BD-049C-49E5-991D-398CE4867D68}"/>
    <cellStyle name="Input 11 5 2" xfId="4381" xr:uid="{0E49D23E-3E59-4655-9E77-14B7BD5EB3AB}"/>
    <cellStyle name="Input 11 5 2 2" xfId="4382" xr:uid="{DFE908FB-FD8F-4776-BD0B-D9371FD329DE}"/>
    <cellStyle name="Input 11 5 3" xfId="4383" xr:uid="{BB8B8214-BAAE-40D5-BFBA-603625F6D55E}"/>
    <cellStyle name="Input 11 5 4" xfId="4384" xr:uid="{0B3BC168-01A3-4B51-AE61-684B35EE1809}"/>
    <cellStyle name="Input 11 5 5" xfId="4385" xr:uid="{7101CD9A-6F88-4990-B37F-B9CE47396BE7}"/>
    <cellStyle name="Input 11 6" xfId="4386" xr:uid="{67C7E9ED-930E-4BFC-8DFF-023DEC34B91F}"/>
    <cellStyle name="Input 11 6 2" xfId="4387" xr:uid="{DEA6027A-07E2-4D99-93CC-88B8B729D8AC}"/>
    <cellStyle name="Input 11 7" xfId="4388" xr:uid="{4ACFDA8F-6EA1-4D0B-8610-66AD496E6C72}"/>
    <cellStyle name="Input 11 7 2" xfId="4389" xr:uid="{C975C07E-8449-4B13-B5CB-AC04E3469CA3}"/>
    <cellStyle name="Input 11 8" xfId="4390" xr:uid="{10677EC3-FA30-4780-9BC9-A6079BAB9364}"/>
    <cellStyle name="Input 11 8 2" xfId="4391" xr:uid="{55EB8B34-4D99-4AF2-B079-350B9FE0FCF7}"/>
    <cellStyle name="Input 11 9" xfId="4392" xr:uid="{3DC5ED24-AE8E-44F6-8A88-F328DCED61FA}"/>
    <cellStyle name="Input 12" xfId="4393" xr:uid="{0B33502E-82AB-495B-AA74-3B697ECB843A}"/>
    <cellStyle name="Input 12 10" xfId="4394" xr:uid="{8830F952-3BF0-4E9A-9999-A586F9DE71FB}"/>
    <cellStyle name="Input 12 10 2" xfId="4395" xr:uid="{B6032B0E-678F-4E9B-8770-678C457354AD}"/>
    <cellStyle name="Input 12 11" xfId="4396" xr:uid="{702147A0-EEDF-419C-8C28-65F9222E94C4}"/>
    <cellStyle name="Input 12 12" xfId="4397" xr:uid="{65D8DCF4-C683-4378-9125-E56A9B81DBF5}"/>
    <cellStyle name="Input 12 13" xfId="4398" xr:uid="{0C5156DD-767B-42F6-8591-F6CF8D7E629B}"/>
    <cellStyle name="Input 12 14" xfId="4399" xr:uid="{FAEADAB0-9C36-4856-B497-17D57486C226}"/>
    <cellStyle name="Input 12 15" xfId="4400" xr:uid="{260DA3C6-2325-4C8E-ADD4-52FAE2CCFDFB}"/>
    <cellStyle name="Input 12 16" xfId="4401" xr:uid="{09E68A32-F786-4CCF-8D38-B02AD3009D19}"/>
    <cellStyle name="Input 12 17" xfId="4402" xr:uid="{82DED8D2-79B3-44D9-9DF7-FB00E8E4C9B9}"/>
    <cellStyle name="Input 12 18" xfId="4403" xr:uid="{1984BD6D-9937-4CF8-ACD4-BD9B2E8E33A3}"/>
    <cellStyle name="Input 12 2" xfId="4404" xr:uid="{D6F01532-EF2E-48F8-AD1C-AF2BAF6729DF}"/>
    <cellStyle name="Input 12 2 10" xfId="4405" xr:uid="{AC551CEF-25A8-4E5D-A3BE-6BB01CFDD7D9}"/>
    <cellStyle name="Input 12 2 11" xfId="4406" xr:uid="{8F2318A0-D890-437A-A61E-A611DBD5E1A8}"/>
    <cellStyle name="Input 12 2 12" xfId="4407" xr:uid="{D30C6FB5-A0F2-4DEE-BE57-73BC930BD89F}"/>
    <cellStyle name="Input 12 2 13" xfId="4408" xr:uid="{940BBBC4-3BD1-48EA-B946-AD940502D20F}"/>
    <cellStyle name="Input 12 2 14" xfId="4409" xr:uid="{57C90E1D-345F-4D96-9AFD-37FCB1E22D7D}"/>
    <cellStyle name="Input 12 2 15" xfId="4410" xr:uid="{1AD60BDE-4D13-4139-B3EF-B44A9117183E}"/>
    <cellStyle name="Input 12 2 2" xfId="4411" xr:uid="{FA055CA6-1DBB-409C-9962-6C6E5A7182AD}"/>
    <cellStyle name="Input 12 2 2 2" xfId="4412" xr:uid="{99780C16-A47C-4745-813D-3176A9935774}"/>
    <cellStyle name="Input 12 2 2 2 2" xfId="4413" xr:uid="{7FE2C011-4358-41FC-9B83-BD7B91B57682}"/>
    <cellStyle name="Input 12 2 2 3" xfId="4414" xr:uid="{F521F994-4F50-489D-A7B5-1C95F345607E}"/>
    <cellStyle name="Input 12 2 2 4" xfId="4415" xr:uid="{BAC3D7B0-7C79-4866-B485-27B59C715783}"/>
    <cellStyle name="Input 12 2 2 5" xfId="4416" xr:uid="{74C52991-9F54-4D63-BD25-E03D0DE5DA89}"/>
    <cellStyle name="Input 12 2 3" xfId="4417" xr:uid="{397BFB9B-8C16-4FD9-ABA5-3E9055F68713}"/>
    <cellStyle name="Input 12 2 3 2" xfId="4418" xr:uid="{D27D04FC-1B95-4C31-878F-558AA4BCFE56}"/>
    <cellStyle name="Input 12 2 3 2 2" xfId="4419" xr:uid="{E8E197C1-5D68-4461-9535-95E96C7CFF59}"/>
    <cellStyle name="Input 12 2 3 3" xfId="4420" xr:uid="{65A7120C-786A-4738-A5DF-8120FA793499}"/>
    <cellStyle name="Input 12 2 3 4" xfId="4421" xr:uid="{7455CCD8-DC61-4481-BAD4-5A1AC95F42A0}"/>
    <cellStyle name="Input 12 2 3 5" xfId="4422" xr:uid="{2F7EE917-14BD-4D3C-8DB4-A0BC54D815D8}"/>
    <cellStyle name="Input 12 2 4" xfId="4423" xr:uid="{8449E55E-24CC-4DBC-A28F-C48535865E18}"/>
    <cellStyle name="Input 12 2 4 2" xfId="4424" xr:uid="{464BBFFB-7ED3-43AA-A726-0CAB3AFF6E75}"/>
    <cellStyle name="Input 12 2 4 2 2" xfId="4425" xr:uid="{0CE9783C-6EC2-4D49-97D8-1EFB39B25A31}"/>
    <cellStyle name="Input 12 2 4 3" xfId="4426" xr:uid="{7A54A234-6135-4D45-ACD2-F995B91CBBF3}"/>
    <cellStyle name="Input 12 2 4 4" xfId="4427" xr:uid="{3D063A5C-88AE-41D1-802E-07D79ADBA3C0}"/>
    <cellStyle name="Input 12 2 4 5" xfId="4428" xr:uid="{388A7EF2-15F2-4C8C-977E-1587C1F0BD12}"/>
    <cellStyle name="Input 12 2 5" xfId="4429" xr:uid="{DA29DF30-902E-46D5-BFC7-1B1F6DFBC12F}"/>
    <cellStyle name="Input 12 2 5 2" xfId="4430" xr:uid="{7F945266-9FCC-4E84-A419-FF3C553BA706}"/>
    <cellStyle name="Input 12 2 5 2 2" xfId="4431" xr:uid="{9D9171C9-3BC1-4F1A-854B-FC78381A7BFF}"/>
    <cellStyle name="Input 12 2 5 3" xfId="4432" xr:uid="{106DA970-CC26-48CC-847E-18E4E90231CE}"/>
    <cellStyle name="Input 12 2 5 4" xfId="4433" xr:uid="{EC97B52F-7F34-4921-B280-15F8BC9C3552}"/>
    <cellStyle name="Input 12 2 5 5" xfId="4434" xr:uid="{BC86CADD-24EC-4DA7-A403-2AC884BB8990}"/>
    <cellStyle name="Input 12 2 6" xfId="4435" xr:uid="{32DFEF61-A070-409F-9128-2464759E724D}"/>
    <cellStyle name="Input 12 2 6 2" xfId="4436" xr:uid="{BF401FC6-80AF-4725-83AF-3B1CE13DC628}"/>
    <cellStyle name="Input 12 2 7" xfId="4437" xr:uid="{B1D6EC0E-DF64-4F24-8060-B13295839420}"/>
    <cellStyle name="Input 12 2 7 2" xfId="4438" xr:uid="{55F77FA3-93A0-4987-99F5-0F50AEE4BA69}"/>
    <cellStyle name="Input 12 2 8" xfId="4439" xr:uid="{DA37DD4F-A794-4DC6-B338-6ADCF78690FB}"/>
    <cellStyle name="Input 12 2 8 2" xfId="4440" xr:uid="{EC3D733F-E0C9-4A61-871B-058B0FBFE753}"/>
    <cellStyle name="Input 12 2 9" xfId="4441" xr:uid="{EC12943E-6948-4FF4-AE5F-3D202AF69E9A}"/>
    <cellStyle name="Input 12 3" xfId="4442" xr:uid="{7E70B0E6-50CD-4396-805E-D3FE977C3646}"/>
    <cellStyle name="Input 12 3 10" xfId="4443" xr:uid="{C495DB7F-BF8D-46FB-8A55-EA5D9D2B781D}"/>
    <cellStyle name="Input 12 3 11" xfId="4444" xr:uid="{7EE0A02F-5A78-455D-827A-B4E54F5E8D8D}"/>
    <cellStyle name="Input 12 3 12" xfId="4445" xr:uid="{6EA4370A-55AB-4389-ADB3-9EBF1DA43D4C}"/>
    <cellStyle name="Input 12 3 13" xfId="4446" xr:uid="{34BE8696-F6C3-465B-87BC-794220BA1D95}"/>
    <cellStyle name="Input 12 3 14" xfId="4447" xr:uid="{038910AF-C77B-4B62-865E-F3B57517E29C}"/>
    <cellStyle name="Input 12 3 15" xfId="4448" xr:uid="{072251CF-CD71-469A-B9B4-6A756DFD2C5D}"/>
    <cellStyle name="Input 12 3 2" xfId="4449" xr:uid="{153CAA78-71B2-42DC-9D76-AD357AD9F821}"/>
    <cellStyle name="Input 12 3 2 2" xfId="4450" xr:uid="{DC881D7F-B38E-462D-97F3-7BB0F243BC68}"/>
    <cellStyle name="Input 12 3 2 2 2" xfId="4451" xr:uid="{FDFBA802-C7DE-4197-9C5E-BCA15CC6F995}"/>
    <cellStyle name="Input 12 3 2 3" xfId="4452" xr:uid="{931D468B-320C-434C-86D0-6BD91FD709F7}"/>
    <cellStyle name="Input 12 3 2 4" xfId="4453" xr:uid="{E8131731-BEA6-410F-A2E0-41F147726EFB}"/>
    <cellStyle name="Input 12 3 2 5" xfId="4454" xr:uid="{F8EB814D-7CF7-465B-AF16-E3E8B02579A1}"/>
    <cellStyle name="Input 12 3 3" xfId="4455" xr:uid="{7BB565B4-CCF4-4DF9-9CD9-793EA363C2DA}"/>
    <cellStyle name="Input 12 3 3 2" xfId="4456" xr:uid="{F43CA15A-B560-4014-9F7B-835478D25018}"/>
    <cellStyle name="Input 12 3 3 2 2" xfId="4457" xr:uid="{8D696598-63FB-4EB0-8EB7-02C584546D2F}"/>
    <cellStyle name="Input 12 3 3 3" xfId="4458" xr:uid="{A6C4198D-5855-4227-84C1-E9CD4505D07C}"/>
    <cellStyle name="Input 12 3 3 4" xfId="4459" xr:uid="{60AEAC8B-AF36-435D-A660-CB5B39C45C16}"/>
    <cellStyle name="Input 12 3 3 5" xfId="4460" xr:uid="{ACA7F7D6-5593-4514-A988-2F8D2C386535}"/>
    <cellStyle name="Input 12 3 4" xfId="4461" xr:uid="{60B57CDE-83BF-4D84-8467-24FE2A383E08}"/>
    <cellStyle name="Input 12 3 4 2" xfId="4462" xr:uid="{2E75CE47-F6B0-4057-9009-F510604DAFB1}"/>
    <cellStyle name="Input 12 3 4 2 2" xfId="4463" xr:uid="{69FD3C98-73A3-40E2-82DB-742FB23293AF}"/>
    <cellStyle name="Input 12 3 4 3" xfId="4464" xr:uid="{FC04393B-DA41-4D55-B549-11DCF8F171FC}"/>
    <cellStyle name="Input 12 3 4 4" xfId="4465" xr:uid="{6919C179-A68B-40A1-80B0-FCBCFB8CA58F}"/>
    <cellStyle name="Input 12 3 4 5" xfId="4466" xr:uid="{6C5998A6-DC12-47FC-8EA7-C0F2D549EF0E}"/>
    <cellStyle name="Input 12 3 5" xfId="4467" xr:uid="{058578C6-AC54-4643-9F4F-95D97E1E47A9}"/>
    <cellStyle name="Input 12 3 5 2" xfId="4468" xr:uid="{E6CEBDFA-9BFA-43C1-9237-BF1FF5EEEA14}"/>
    <cellStyle name="Input 12 3 6" xfId="4469" xr:uid="{F73AEAF1-3E56-4F43-874F-B0777DA8A477}"/>
    <cellStyle name="Input 12 3 6 2" xfId="4470" xr:uid="{F778A4CC-B9E0-41AF-BF4E-7668C58D840B}"/>
    <cellStyle name="Input 12 3 7" xfId="4471" xr:uid="{A2B7D496-306D-46EC-B5EC-3F1B28B715AD}"/>
    <cellStyle name="Input 12 3 7 2" xfId="4472" xr:uid="{74AE853E-7FA6-48C5-838D-533056F8CB14}"/>
    <cellStyle name="Input 12 3 8" xfId="4473" xr:uid="{96157A50-1BA1-4511-A902-FC7CE1402681}"/>
    <cellStyle name="Input 12 3 9" xfId="4474" xr:uid="{D1AB8C27-5833-41A5-8BCC-ADB66A62584E}"/>
    <cellStyle name="Input 12 4" xfId="4475" xr:uid="{4CB165F6-1E71-4EF7-BABA-2A99CCAF9FAF}"/>
    <cellStyle name="Input 12 4 10" xfId="4476" xr:uid="{46AF1038-968D-402D-B365-4E313C7FC031}"/>
    <cellStyle name="Input 12 4 11" xfId="4477" xr:uid="{9B2C6EAC-457D-41B0-80FD-4307A3610098}"/>
    <cellStyle name="Input 12 4 12" xfId="4478" xr:uid="{F2B9A2BC-F5E2-440E-AAEA-19B29F19C7D1}"/>
    <cellStyle name="Input 12 4 13" xfId="4479" xr:uid="{E53E49AB-9F75-4BC7-8D37-A4A553B96093}"/>
    <cellStyle name="Input 12 4 14" xfId="4480" xr:uid="{3B5970BD-1110-475D-BCD1-822CD08EE714}"/>
    <cellStyle name="Input 12 4 15" xfId="4481" xr:uid="{9A6746E3-729D-4239-8234-77F6723CF1A3}"/>
    <cellStyle name="Input 12 4 2" xfId="4482" xr:uid="{602C9863-E61E-417C-8DE5-DFDD1A61F9F3}"/>
    <cellStyle name="Input 12 4 2 2" xfId="4483" xr:uid="{34F0FC12-3187-44B1-ABF2-5B10B147CBA9}"/>
    <cellStyle name="Input 12 4 2 2 2" xfId="4484" xr:uid="{C9D5B14F-7C5F-4887-8DA4-384C646BB7A0}"/>
    <cellStyle name="Input 12 4 2 3" xfId="4485" xr:uid="{18C30D7B-49D3-4A74-A795-241D29D0D96D}"/>
    <cellStyle name="Input 12 4 2 4" xfId="4486" xr:uid="{7206D3E7-44A2-41D1-9CB5-6162E50D5FE7}"/>
    <cellStyle name="Input 12 4 2 5" xfId="4487" xr:uid="{7A38E17C-E84F-4296-8084-22DA0646C468}"/>
    <cellStyle name="Input 12 4 3" xfId="4488" xr:uid="{65A50FED-EAB4-4919-B14D-33873851F89C}"/>
    <cellStyle name="Input 12 4 3 2" xfId="4489" xr:uid="{43BB9AB5-0DC7-4DB0-ACF6-5407DB6126C3}"/>
    <cellStyle name="Input 12 4 3 2 2" xfId="4490" xr:uid="{7FB0392C-D555-476D-ACF3-E9F7FC4ACA41}"/>
    <cellStyle name="Input 12 4 3 3" xfId="4491" xr:uid="{74F61548-0F31-4CC7-93A8-E044776091EC}"/>
    <cellStyle name="Input 12 4 3 4" xfId="4492" xr:uid="{729EA7B3-DC38-41B5-B037-BAF3B05FAA32}"/>
    <cellStyle name="Input 12 4 3 5" xfId="4493" xr:uid="{9A6142B0-987F-4B1C-946B-59E00921E68A}"/>
    <cellStyle name="Input 12 4 4" xfId="4494" xr:uid="{B1D8E3BC-9D04-4E6B-B6D1-5ACAB9E5BC7E}"/>
    <cellStyle name="Input 12 4 4 2" xfId="4495" xr:uid="{1D84424F-1ADC-4920-B255-6032F2565C87}"/>
    <cellStyle name="Input 12 4 4 2 2" xfId="4496" xr:uid="{9B1B46F5-0B0F-45FA-9194-9E0BF88DDC00}"/>
    <cellStyle name="Input 12 4 4 3" xfId="4497" xr:uid="{1DE131DE-7042-43AC-AD90-30E889238907}"/>
    <cellStyle name="Input 12 4 4 4" xfId="4498" xr:uid="{6EEDC447-71E6-41B1-AFEA-330AE24C9875}"/>
    <cellStyle name="Input 12 4 4 5" xfId="4499" xr:uid="{8F608BFA-8AFA-47C5-A706-3A8B54963165}"/>
    <cellStyle name="Input 12 4 5" xfId="4500" xr:uid="{7746365F-26E7-431F-B249-1BF61A13F97E}"/>
    <cellStyle name="Input 12 4 5 2" xfId="4501" xr:uid="{AEC15818-B18C-4691-A875-103151E20EC6}"/>
    <cellStyle name="Input 12 4 6" xfId="4502" xr:uid="{E1CE450E-8840-4FA6-8461-2B3A18D10B7C}"/>
    <cellStyle name="Input 12 4 6 2" xfId="4503" xr:uid="{39C74F42-1A48-4346-B637-EF2494F67529}"/>
    <cellStyle name="Input 12 4 7" xfId="4504" xr:uid="{E00381F4-23E3-4C11-B149-423D7F0CC060}"/>
    <cellStyle name="Input 12 4 7 2" xfId="4505" xr:uid="{A5006277-162A-4A41-A8A1-1C9DE5016C71}"/>
    <cellStyle name="Input 12 4 8" xfId="4506" xr:uid="{E8990034-0FB4-45B0-9FA1-7E8CFD43BB1C}"/>
    <cellStyle name="Input 12 4 9" xfId="4507" xr:uid="{0F91AEB8-969E-4DAF-A9DE-50D8408A6CC2}"/>
    <cellStyle name="Input 12 5" xfId="4508" xr:uid="{B45AD410-7620-43AF-9A53-FB386991C1C1}"/>
    <cellStyle name="Input 12 5 2" xfId="4509" xr:uid="{D6CDD295-659C-4BE5-8521-0CA6F9A66800}"/>
    <cellStyle name="Input 12 5 2 2" xfId="4510" xr:uid="{368AECF7-BF4C-49EE-AF6D-6D896F19E4B7}"/>
    <cellStyle name="Input 12 5 3" xfId="4511" xr:uid="{9B4A7097-D8AD-4FF3-BA38-ACB556792D39}"/>
    <cellStyle name="Input 12 5 4" xfId="4512" xr:uid="{C14FA2EE-91EA-4FA3-9B90-E67481A0A572}"/>
    <cellStyle name="Input 12 5 5" xfId="4513" xr:uid="{1E7981DD-06DA-4DEF-8B45-BC68716D393B}"/>
    <cellStyle name="Input 12 6" xfId="4514" xr:uid="{7BD2FBCF-AF5F-4B76-B788-42FFE7CE0F3A}"/>
    <cellStyle name="Input 12 6 2" xfId="4515" xr:uid="{2067CEF2-DA34-483D-9AC4-EF0D0E658563}"/>
    <cellStyle name="Input 12 6 2 2" xfId="4516" xr:uid="{6ACEC4AB-020B-4B55-B48B-E8DA946D7900}"/>
    <cellStyle name="Input 12 6 3" xfId="4517" xr:uid="{1749C5E1-E5BC-46B8-94B3-73E75CB760D7}"/>
    <cellStyle name="Input 12 6 4" xfId="4518" xr:uid="{1378FD23-9487-42FE-9CCF-5BF7B5A193FB}"/>
    <cellStyle name="Input 12 6 5" xfId="4519" xr:uid="{46C90EE1-D1D2-469C-85AA-3F3FC77C28FA}"/>
    <cellStyle name="Input 12 7" xfId="4520" xr:uid="{7C404957-FD5E-4D67-9F91-F0411EE91D7D}"/>
    <cellStyle name="Input 12 7 2" xfId="4521" xr:uid="{0D401897-27C7-4A00-9792-91E6AA4F454E}"/>
    <cellStyle name="Input 12 7 2 2" xfId="4522" xr:uid="{D3E172C5-36F3-46F5-9286-70A417E5820F}"/>
    <cellStyle name="Input 12 7 3" xfId="4523" xr:uid="{D26CA185-32CE-43D5-96D1-FF75194779CE}"/>
    <cellStyle name="Input 12 7 4" xfId="4524" xr:uid="{7F53A702-1C4A-4633-91F4-7347E0728C24}"/>
    <cellStyle name="Input 12 7 5" xfId="4525" xr:uid="{1ADAFC25-F8D7-43B8-A85D-8CD1F8F83ECE}"/>
    <cellStyle name="Input 12 8" xfId="4526" xr:uid="{75F4DE8E-B2C5-4230-888E-626C8D6DC181}"/>
    <cellStyle name="Input 12 8 2" xfId="4527" xr:uid="{D96151CA-B579-4724-AB98-765AD37E9F1E}"/>
    <cellStyle name="Input 12 9" xfId="4528" xr:uid="{4BBD482D-26E8-43B4-85A3-FF0AC35A0D77}"/>
    <cellStyle name="Input 12 9 2" xfId="4529" xr:uid="{6175266D-D455-4A07-8156-D20F717E0598}"/>
    <cellStyle name="Input 13" xfId="4530" xr:uid="{33359798-CFDE-4CB4-B47E-9C3ED76D862C}"/>
    <cellStyle name="Input 13 10" xfId="4531" xr:uid="{DF63D443-BE61-47D5-8D21-8BA06F23A9C9}"/>
    <cellStyle name="Input 13 10 2" xfId="4532" xr:uid="{3D0456C4-229E-4C67-AFF3-F214D30A88F0}"/>
    <cellStyle name="Input 13 11" xfId="4533" xr:uid="{840ABC94-3D10-4583-9F2C-00996D25E90D}"/>
    <cellStyle name="Input 13 12" xfId="4534" xr:uid="{78510704-8274-4A62-85AF-07777C848434}"/>
    <cellStyle name="Input 13 13" xfId="4535" xr:uid="{87FE42C5-CD6E-4369-815A-5779C2334313}"/>
    <cellStyle name="Input 13 14" xfId="4536" xr:uid="{628606D0-9EF1-412C-A3CC-17E32D14F7B4}"/>
    <cellStyle name="Input 13 15" xfId="4537" xr:uid="{D985FDC1-04DE-4F7A-93F0-F58C5C599252}"/>
    <cellStyle name="Input 13 16" xfId="4538" xr:uid="{2F626E4E-CF84-4A05-BE23-E7D52E4D1BC2}"/>
    <cellStyle name="Input 13 17" xfId="4539" xr:uid="{E6D6F847-10CB-43E0-9FEE-729E198ADD87}"/>
    <cellStyle name="Input 13 18" xfId="4540" xr:uid="{5A24F01E-139B-4F79-AF8D-90CC987F390A}"/>
    <cellStyle name="Input 13 2" xfId="4541" xr:uid="{AF311C26-9A07-4B62-B63E-059B0F38AB90}"/>
    <cellStyle name="Input 13 2 10" xfId="4542" xr:uid="{A7E850E1-1402-4BBA-9F22-43841438B144}"/>
    <cellStyle name="Input 13 2 11" xfId="4543" xr:uid="{6DFF4435-A906-4861-90EE-B6D1F16D47A9}"/>
    <cellStyle name="Input 13 2 12" xfId="4544" xr:uid="{84D3BB2D-1DA6-4CF2-816A-F5404F7E25F6}"/>
    <cellStyle name="Input 13 2 13" xfId="4545" xr:uid="{EFE8F687-45E4-44E0-8F2E-09413A058167}"/>
    <cellStyle name="Input 13 2 14" xfId="4546" xr:uid="{8C2E526D-68ED-434B-BBBA-60C03DD6B30F}"/>
    <cellStyle name="Input 13 2 15" xfId="4547" xr:uid="{3C246C76-5911-4F0C-96FE-82ADEAD81D73}"/>
    <cellStyle name="Input 13 2 2" xfId="4548" xr:uid="{5B69D821-7168-4C0D-B0B2-1A6D76F8A2A0}"/>
    <cellStyle name="Input 13 2 2 2" xfId="4549" xr:uid="{BEE55F4A-07FB-4CF4-B502-5EDFE1C4473C}"/>
    <cellStyle name="Input 13 2 2 2 2" xfId="4550" xr:uid="{3A6AB888-A9BF-47B3-B653-0C45AF094CDD}"/>
    <cellStyle name="Input 13 2 2 3" xfId="4551" xr:uid="{2F643B31-32F9-4656-BAB5-19BD4A70F36A}"/>
    <cellStyle name="Input 13 2 2 4" xfId="4552" xr:uid="{25519E68-7CF9-4580-8037-4E05B11D5A56}"/>
    <cellStyle name="Input 13 2 2 5" xfId="4553" xr:uid="{8629F58F-8A64-4159-80A1-26BDA0A9E1F5}"/>
    <cellStyle name="Input 13 2 3" xfId="4554" xr:uid="{48D34736-E3CC-4DB7-9B86-EE86F4E85281}"/>
    <cellStyle name="Input 13 2 3 2" xfId="4555" xr:uid="{31C7E709-1AC1-4826-8425-853639C880E4}"/>
    <cellStyle name="Input 13 2 3 2 2" xfId="4556" xr:uid="{EE915CB8-036C-4BAF-9E73-55F7E5F3E97C}"/>
    <cellStyle name="Input 13 2 3 3" xfId="4557" xr:uid="{6BD5A684-A5B5-4398-8E51-E957A5F3F846}"/>
    <cellStyle name="Input 13 2 3 4" xfId="4558" xr:uid="{AE443380-CBA7-47C0-A27E-DB74A3B7F769}"/>
    <cellStyle name="Input 13 2 3 5" xfId="4559" xr:uid="{E6AFE51A-035B-43F8-9A8A-67E42AC2C168}"/>
    <cellStyle name="Input 13 2 4" xfId="4560" xr:uid="{41BDD59B-2BEE-4796-BED4-BA675A4E4353}"/>
    <cellStyle name="Input 13 2 4 2" xfId="4561" xr:uid="{716C1B8F-3F39-4122-BDD9-7362665DF46E}"/>
    <cellStyle name="Input 13 2 4 2 2" xfId="4562" xr:uid="{E62C39F6-329C-4FD0-98F7-8C1261645628}"/>
    <cellStyle name="Input 13 2 4 3" xfId="4563" xr:uid="{E764CBB8-2BBE-49E5-AFD6-22B4AF64C435}"/>
    <cellStyle name="Input 13 2 4 4" xfId="4564" xr:uid="{4F3169DD-0A87-4249-9ACC-56B1798793B5}"/>
    <cellStyle name="Input 13 2 4 5" xfId="4565" xr:uid="{65F31AF9-6351-48CE-BDBF-0894989EC70E}"/>
    <cellStyle name="Input 13 2 5" xfId="4566" xr:uid="{1B1FB646-50E0-4D34-9CD5-20F114B10E7C}"/>
    <cellStyle name="Input 13 2 5 2" xfId="4567" xr:uid="{6D8B71D6-F119-4769-9EAD-5BC28BC5CEAC}"/>
    <cellStyle name="Input 13 2 5 2 2" xfId="4568" xr:uid="{4EA0F275-39FA-4F45-BA00-E23C51743FB6}"/>
    <cellStyle name="Input 13 2 5 3" xfId="4569" xr:uid="{7A680188-DC1C-4E16-B380-458536A33AA9}"/>
    <cellStyle name="Input 13 2 5 4" xfId="4570" xr:uid="{3DCC2F16-C2A3-4EDF-816E-E558FB52ED2D}"/>
    <cellStyle name="Input 13 2 5 5" xfId="4571" xr:uid="{EB913FFE-DA03-44BC-A10C-7A4BD07BF7A6}"/>
    <cellStyle name="Input 13 2 6" xfId="4572" xr:uid="{92A3314B-5EC7-4ED8-B114-686B7345B1DA}"/>
    <cellStyle name="Input 13 2 6 2" xfId="4573" xr:uid="{3427EC22-411E-498E-A077-0432C8FBB71C}"/>
    <cellStyle name="Input 13 2 7" xfId="4574" xr:uid="{7E533CDB-3506-4A88-9441-964C253B79C9}"/>
    <cellStyle name="Input 13 2 7 2" xfId="4575" xr:uid="{E138DA2C-BBC4-4D71-A3B2-DC293CA9BBE8}"/>
    <cellStyle name="Input 13 2 8" xfId="4576" xr:uid="{402FBCBD-4E61-40BE-8CF8-035EC6FE8E53}"/>
    <cellStyle name="Input 13 2 8 2" xfId="4577" xr:uid="{528445DD-A521-4E7F-9B2A-75B5E30C522B}"/>
    <cellStyle name="Input 13 2 9" xfId="4578" xr:uid="{558753B4-4D6C-45DB-82C3-D6422846AD58}"/>
    <cellStyle name="Input 13 3" xfId="4579" xr:uid="{11FEE7E5-AB9D-478A-B0C1-4FCD947DB182}"/>
    <cellStyle name="Input 13 3 10" xfId="4580" xr:uid="{62A6A60A-F931-46B0-84FE-E42088FBD2F8}"/>
    <cellStyle name="Input 13 3 11" xfId="4581" xr:uid="{4E13E2CB-7FEF-4060-B6CF-562E98555152}"/>
    <cellStyle name="Input 13 3 12" xfId="4582" xr:uid="{DB3FB0E9-9320-4F44-AF1E-99E66D4761AB}"/>
    <cellStyle name="Input 13 3 13" xfId="4583" xr:uid="{3C390B97-140C-462E-8BE4-1A2399F9CDBB}"/>
    <cellStyle name="Input 13 3 14" xfId="4584" xr:uid="{1CFED76A-4155-45DF-BCCD-F741BE8764E7}"/>
    <cellStyle name="Input 13 3 15" xfId="4585" xr:uid="{41AFB575-C6D0-4E24-8D93-D379BA18D34F}"/>
    <cellStyle name="Input 13 3 2" xfId="4586" xr:uid="{73032232-4A51-4AFF-B686-19911534AA8C}"/>
    <cellStyle name="Input 13 3 2 2" xfId="4587" xr:uid="{1267D5E5-66F6-474D-812A-FFC5531B182D}"/>
    <cellStyle name="Input 13 3 2 2 2" xfId="4588" xr:uid="{3540D9C1-A065-44A3-98FD-AC351CDF8E4F}"/>
    <cellStyle name="Input 13 3 2 3" xfId="4589" xr:uid="{3AFD1CC8-DF3E-4EE7-BE11-544BCB113408}"/>
    <cellStyle name="Input 13 3 2 4" xfId="4590" xr:uid="{5DCDE22D-731E-4682-9DAD-9F7BD01F5440}"/>
    <cellStyle name="Input 13 3 2 5" xfId="4591" xr:uid="{4B269C0C-3C93-4252-A516-9264D5706545}"/>
    <cellStyle name="Input 13 3 3" xfId="4592" xr:uid="{93D5A78D-93FC-4F03-987B-B80E83749CD0}"/>
    <cellStyle name="Input 13 3 3 2" xfId="4593" xr:uid="{1E43D38B-8AD9-4E9E-997B-3145C748FF77}"/>
    <cellStyle name="Input 13 3 3 2 2" xfId="4594" xr:uid="{3E3DBE05-FA8D-4B28-BC4B-FCC107BD6D83}"/>
    <cellStyle name="Input 13 3 3 3" xfId="4595" xr:uid="{50E40CB4-3C51-42F9-924B-37900642456F}"/>
    <cellStyle name="Input 13 3 3 4" xfId="4596" xr:uid="{2FEA4C91-0703-40E7-9F56-9511D130FD05}"/>
    <cellStyle name="Input 13 3 3 5" xfId="4597" xr:uid="{D7BA926E-6F54-4663-BF9A-E49E691A7886}"/>
    <cellStyle name="Input 13 3 4" xfId="4598" xr:uid="{318CE4C5-D84E-4DDC-AE8C-D85CBC74068C}"/>
    <cellStyle name="Input 13 3 4 2" xfId="4599" xr:uid="{EF1D3103-1C06-424F-A594-A2F14EBAAB9C}"/>
    <cellStyle name="Input 13 3 4 2 2" xfId="4600" xr:uid="{3C8ADAC5-AB0A-4211-9F2B-DDC91D4E3C7A}"/>
    <cellStyle name="Input 13 3 4 3" xfId="4601" xr:uid="{659D5EBD-2F48-46B6-9CEB-D8E6C7D4D711}"/>
    <cellStyle name="Input 13 3 4 4" xfId="4602" xr:uid="{87FF1950-8A40-4184-B64D-D44CC43B9035}"/>
    <cellStyle name="Input 13 3 4 5" xfId="4603" xr:uid="{28784874-2751-4FFD-AB51-0A12F47205EC}"/>
    <cellStyle name="Input 13 3 5" xfId="4604" xr:uid="{EBD6F208-57E3-4CBA-8CF4-F388B7821A79}"/>
    <cellStyle name="Input 13 3 5 2" xfId="4605" xr:uid="{6631AC2B-BF65-4F20-BA27-DE0637D97736}"/>
    <cellStyle name="Input 13 3 6" xfId="4606" xr:uid="{C3B47F77-8547-479C-A2D0-886D959B77AB}"/>
    <cellStyle name="Input 13 3 6 2" xfId="4607" xr:uid="{73C43D53-AB1A-4117-B41A-56E9E9D8314F}"/>
    <cellStyle name="Input 13 3 7" xfId="4608" xr:uid="{E01DAF76-FB0D-4720-B652-903487C63A5F}"/>
    <cellStyle name="Input 13 3 7 2" xfId="4609" xr:uid="{9181F7D0-E011-4033-9F32-5734FF842E1C}"/>
    <cellStyle name="Input 13 3 8" xfId="4610" xr:uid="{227CD754-3A77-49D9-B336-7D746E3FB9DD}"/>
    <cellStyle name="Input 13 3 9" xfId="4611" xr:uid="{0A66B1CE-FADD-457B-A5FE-4C420D1B377C}"/>
    <cellStyle name="Input 13 4" xfId="4612" xr:uid="{432E16B2-77DB-447B-BF06-06EE0FE019B9}"/>
    <cellStyle name="Input 13 4 10" xfId="4613" xr:uid="{FE0E33A7-BB1E-48DA-9E4A-B5FD24257B8A}"/>
    <cellStyle name="Input 13 4 11" xfId="4614" xr:uid="{5390A9EB-4435-42E0-82FD-8B6321770307}"/>
    <cellStyle name="Input 13 4 12" xfId="4615" xr:uid="{DC62CEBD-E326-49EE-9CDC-6DF8738ACB11}"/>
    <cellStyle name="Input 13 4 13" xfId="4616" xr:uid="{0F6DA7B4-967B-4D72-BE13-DACE777BB4D3}"/>
    <cellStyle name="Input 13 4 14" xfId="4617" xr:uid="{8684E1A4-B52E-4043-B9E8-B3020C4E1FF5}"/>
    <cellStyle name="Input 13 4 15" xfId="4618" xr:uid="{3EFC0A6C-A56B-4AB3-B8C2-2166CBA421DA}"/>
    <cellStyle name="Input 13 4 2" xfId="4619" xr:uid="{16C8B998-C196-435A-9BD3-8E40C1DE7AB2}"/>
    <cellStyle name="Input 13 4 2 2" xfId="4620" xr:uid="{87C05BA7-32A9-4470-8B8A-0E53A5108E6C}"/>
    <cellStyle name="Input 13 4 2 2 2" xfId="4621" xr:uid="{B5BC8A07-8711-4391-A8D3-821144C87FE4}"/>
    <cellStyle name="Input 13 4 2 3" xfId="4622" xr:uid="{73C13094-65D8-4A04-857F-DCC017AC75F2}"/>
    <cellStyle name="Input 13 4 2 4" xfId="4623" xr:uid="{88918118-FECA-4D93-920A-F090D2B17387}"/>
    <cellStyle name="Input 13 4 2 5" xfId="4624" xr:uid="{0025FE75-05A5-4024-BD01-7500530E1800}"/>
    <cellStyle name="Input 13 4 3" xfId="4625" xr:uid="{D171B6F7-F04F-4EBE-AC4A-A426366CCB73}"/>
    <cellStyle name="Input 13 4 3 2" xfId="4626" xr:uid="{03EE39A8-28E8-4206-A052-E80010565219}"/>
    <cellStyle name="Input 13 4 3 2 2" xfId="4627" xr:uid="{F6124DF0-B942-4F14-88EE-20E7FD1B09B9}"/>
    <cellStyle name="Input 13 4 3 3" xfId="4628" xr:uid="{4587E89D-D70A-4B96-847B-5738175C05F7}"/>
    <cellStyle name="Input 13 4 3 4" xfId="4629" xr:uid="{17FB54D7-47C8-4FC5-8FE6-16CBF97ADAA9}"/>
    <cellStyle name="Input 13 4 3 5" xfId="4630" xr:uid="{8381B177-FEDD-47C0-B468-7EBCC8998022}"/>
    <cellStyle name="Input 13 4 4" xfId="4631" xr:uid="{49D57EAA-A856-467D-B77F-1891F6008AA3}"/>
    <cellStyle name="Input 13 4 4 2" xfId="4632" xr:uid="{3D67B1D8-912F-48F1-83CC-4D18B9944356}"/>
    <cellStyle name="Input 13 4 4 2 2" xfId="4633" xr:uid="{70C69F52-3C60-4FA6-A284-2566F2377F41}"/>
    <cellStyle name="Input 13 4 4 3" xfId="4634" xr:uid="{99DCBCED-39B7-4429-B41D-1A2960F357FA}"/>
    <cellStyle name="Input 13 4 4 4" xfId="4635" xr:uid="{55544FE3-204C-484E-A082-E2D810FCD4B2}"/>
    <cellStyle name="Input 13 4 4 5" xfId="4636" xr:uid="{B00F7486-316E-4DAA-ACCF-820462B350EC}"/>
    <cellStyle name="Input 13 4 5" xfId="4637" xr:uid="{3444B8E0-F074-404A-8080-CCF14927907F}"/>
    <cellStyle name="Input 13 4 5 2" xfId="4638" xr:uid="{A39476C5-9743-4A93-A31A-B1BC8A59A6BC}"/>
    <cellStyle name="Input 13 4 6" xfId="4639" xr:uid="{8455EDCB-DF2C-4D18-BDC4-3333053B853A}"/>
    <cellStyle name="Input 13 4 6 2" xfId="4640" xr:uid="{15665D37-0D52-451D-96F4-F7BA28F7530F}"/>
    <cellStyle name="Input 13 4 7" xfId="4641" xr:uid="{0EC56D1A-91EE-4B9E-81C0-C876FB843BDA}"/>
    <cellStyle name="Input 13 4 7 2" xfId="4642" xr:uid="{E9CED85E-09AA-4026-949A-D0D7DE792DBE}"/>
    <cellStyle name="Input 13 4 8" xfId="4643" xr:uid="{D85FFC6C-2C6C-4D9B-8709-7CCEF2C5B829}"/>
    <cellStyle name="Input 13 4 9" xfId="4644" xr:uid="{1B981DD1-0ABD-4A38-BBE9-67FB44A73751}"/>
    <cellStyle name="Input 13 5" xfId="4645" xr:uid="{3D2E27BB-B612-429B-A28A-034BBBE47878}"/>
    <cellStyle name="Input 13 5 2" xfId="4646" xr:uid="{D12EFB9E-096C-4D85-A47C-7B608E4F90B7}"/>
    <cellStyle name="Input 13 5 2 2" xfId="4647" xr:uid="{F473B124-6653-4310-803E-B6C9815FA8B3}"/>
    <cellStyle name="Input 13 5 3" xfId="4648" xr:uid="{4D101D5F-623E-4DD2-8623-7ACC456FA7F0}"/>
    <cellStyle name="Input 13 5 4" xfId="4649" xr:uid="{5864D41E-3E98-45DD-B604-1D16A91470E8}"/>
    <cellStyle name="Input 13 5 5" xfId="4650" xr:uid="{90D84778-76BF-4463-B922-3FABEE4D5488}"/>
    <cellStyle name="Input 13 6" xfId="4651" xr:uid="{20639387-7989-4403-884C-E21C7E1E0F07}"/>
    <cellStyle name="Input 13 6 2" xfId="4652" xr:uid="{A19FBE69-0FDB-4C75-9CD9-1385D8C05AF5}"/>
    <cellStyle name="Input 13 6 2 2" xfId="4653" xr:uid="{5DBA0B19-6080-4A65-9CD1-0B5CCE43C4C7}"/>
    <cellStyle name="Input 13 6 3" xfId="4654" xr:uid="{4A6964C1-9AD9-4B96-9EC9-527461AC37B8}"/>
    <cellStyle name="Input 13 6 4" xfId="4655" xr:uid="{E7F251FB-B3FA-4880-91E5-F1A88AB20485}"/>
    <cellStyle name="Input 13 6 5" xfId="4656" xr:uid="{EBA49CB3-01AE-4F8A-9AD2-E3CC356D93C8}"/>
    <cellStyle name="Input 13 7" xfId="4657" xr:uid="{F226C24A-0FC0-4DD0-A916-424691490B49}"/>
    <cellStyle name="Input 13 7 2" xfId="4658" xr:uid="{671DA440-0E47-4682-A476-EBEB16F914E9}"/>
    <cellStyle name="Input 13 7 2 2" xfId="4659" xr:uid="{3A7FDC66-32B0-4CC1-B5B4-6DFFD928C7D3}"/>
    <cellStyle name="Input 13 7 3" xfId="4660" xr:uid="{BCDD686D-89AF-45DB-9948-7D4BD414F29E}"/>
    <cellStyle name="Input 13 7 4" xfId="4661" xr:uid="{39886290-0C9B-4BAD-971B-97AC35838741}"/>
    <cellStyle name="Input 13 7 5" xfId="4662" xr:uid="{A65906D3-E1DC-4D14-8EFB-17B395AE8CA2}"/>
    <cellStyle name="Input 13 8" xfId="4663" xr:uid="{A3D560C8-68F3-4E7A-862D-35FA3480B9AB}"/>
    <cellStyle name="Input 13 8 2" xfId="4664" xr:uid="{BC68A573-0A9F-495F-80E4-37EA3CEE6A9C}"/>
    <cellStyle name="Input 13 9" xfId="4665" xr:uid="{508EB033-EF71-4B80-AD13-610F00932E89}"/>
    <cellStyle name="Input 13 9 2" xfId="4666" xr:uid="{A18AABF6-4FBE-46D6-B700-B3535AF7C02F}"/>
    <cellStyle name="Input 14" xfId="4667" xr:uid="{3CE59805-5684-4324-B67D-67535BD0D5CA}"/>
    <cellStyle name="Input 14 10" xfId="4668" xr:uid="{540735CA-61BB-45FF-B225-612DCE29E3A4}"/>
    <cellStyle name="Input 14 10 2" xfId="4669" xr:uid="{D79E8963-0639-4903-BAC5-0B68421A2935}"/>
    <cellStyle name="Input 14 11" xfId="4670" xr:uid="{2C173F57-5AE2-437F-8B22-98939E38027E}"/>
    <cellStyle name="Input 14 12" xfId="4671" xr:uid="{7C1B4E70-3B4C-400A-B279-CD8FBA6EF405}"/>
    <cellStyle name="Input 14 13" xfId="4672" xr:uid="{64F71B54-4086-4E0C-A2EE-E9EE0F4B7CD5}"/>
    <cellStyle name="Input 14 14" xfId="4673" xr:uid="{26A807EB-4D8F-4074-A027-D947F9435DED}"/>
    <cellStyle name="Input 14 15" xfId="4674" xr:uid="{185871F6-BA53-4BFB-8015-D0A5876D5936}"/>
    <cellStyle name="Input 14 16" xfId="4675" xr:uid="{45EEA687-5FAD-4758-96E0-B91914EAE4D6}"/>
    <cellStyle name="Input 14 17" xfId="4676" xr:uid="{4D0A02A0-DF8E-4CA6-A3C4-13E47C49C836}"/>
    <cellStyle name="Input 14 18" xfId="4677" xr:uid="{9B6AD21B-6F36-4D27-BEA9-2AA619113A92}"/>
    <cellStyle name="Input 14 2" xfId="4678" xr:uid="{91BC4D69-4A60-47A9-AFAE-E679531709EF}"/>
    <cellStyle name="Input 14 2 10" xfId="4679" xr:uid="{9EB249BB-0443-48CB-8E53-1B763E50AB85}"/>
    <cellStyle name="Input 14 2 11" xfId="4680" xr:uid="{AA45FC1D-8220-4432-8783-DCCB6722CEC4}"/>
    <cellStyle name="Input 14 2 12" xfId="4681" xr:uid="{08F4FCEC-5E98-42A1-BCD0-C1E0EF020DE5}"/>
    <cellStyle name="Input 14 2 13" xfId="4682" xr:uid="{F8459814-2BA3-488C-A8FE-999D03687A1D}"/>
    <cellStyle name="Input 14 2 14" xfId="4683" xr:uid="{E7990B1B-F978-432E-8187-8F79C5D685D8}"/>
    <cellStyle name="Input 14 2 15" xfId="4684" xr:uid="{0010D010-C6C4-46BE-B937-3D6FBD07DE66}"/>
    <cellStyle name="Input 14 2 2" xfId="4685" xr:uid="{4841967B-17CB-4DC8-8068-B85436F99083}"/>
    <cellStyle name="Input 14 2 2 2" xfId="4686" xr:uid="{D01497B3-1F50-489E-AF7D-F81CFD9D468D}"/>
    <cellStyle name="Input 14 2 2 2 2" xfId="4687" xr:uid="{FCE5E5ED-922C-4988-86A4-19FAF99FF066}"/>
    <cellStyle name="Input 14 2 2 3" xfId="4688" xr:uid="{7D63F619-0DD9-4B87-B836-D63B78BECD57}"/>
    <cellStyle name="Input 14 2 2 4" xfId="4689" xr:uid="{F4B250A8-F81E-41D5-A326-7B5630A0894D}"/>
    <cellStyle name="Input 14 2 2 5" xfId="4690" xr:uid="{977BBC0A-3C64-4618-AA7C-D27E05271ED9}"/>
    <cellStyle name="Input 14 2 3" xfId="4691" xr:uid="{50EA0F68-1508-42EB-8931-55424C192872}"/>
    <cellStyle name="Input 14 2 3 2" xfId="4692" xr:uid="{CB15ED9C-DBB1-40C2-98B6-55EF044B0AC1}"/>
    <cellStyle name="Input 14 2 3 2 2" xfId="4693" xr:uid="{B27A26AE-3D6E-4924-93F3-29AA3D2585C0}"/>
    <cellStyle name="Input 14 2 3 3" xfId="4694" xr:uid="{3E59E1D3-F8C4-4DEC-AB6C-B09FF36E5107}"/>
    <cellStyle name="Input 14 2 3 4" xfId="4695" xr:uid="{AD5AF153-BB3A-47E2-91D9-A32004D718F5}"/>
    <cellStyle name="Input 14 2 3 5" xfId="4696" xr:uid="{BD8CC3BA-06C5-4790-981A-DE53C491C9A8}"/>
    <cellStyle name="Input 14 2 4" xfId="4697" xr:uid="{502B1810-5B15-4728-977C-4EF1729F7348}"/>
    <cellStyle name="Input 14 2 4 2" xfId="4698" xr:uid="{7B089110-90B2-4C53-B7E9-05569E9CC2FE}"/>
    <cellStyle name="Input 14 2 4 2 2" xfId="4699" xr:uid="{B9CA87FA-1A29-49CC-8FF1-307CFC89A12F}"/>
    <cellStyle name="Input 14 2 4 3" xfId="4700" xr:uid="{E7CD35E5-C5F4-4BA3-BB0C-D413087368BB}"/>
    <cellStyle name="Input 14 2 4 4" xfId="4701" xr:uid="{0946BC60-CD85-4136-B278-CC91257A192F}"/>
    <cellStyle name="Input 14 2 4 5" xfId="4702" xr:uid="{8B44F40F-E487-4EED-AE30-87923F439366}"/>
    <cellStyle name="Input 14 2 5" xfId="4703" xr:uid="{76E31E04-17D3-4792-A6F0-2CC363EA8771}"/>
    <cellStyle name="Input 14 2 5 2" xfId="4704" xr:uid="{BEF39A85-42F0-4FC5-87ED-14A335495995}"/>
    <cellStyle name="Input 14 2 5 2 2" xfId="4705" xr:uid="{348D77CD-58EC-4374-895A-347BA37016C4}"/>
    <cellStyle name="Input 14 2 5 3" xfId="4706" xr:uid="{3F77BA0D-5C95-476C-89D0-A474A3023479}"/>
    <cellStyle name="Input 14 2 5 4" xfId="4707" xr:uid="{F6D60CC8-D77D-48C1-A260-CDDB64B53AB6}"/>
    <cellStyle name="Input 14 2 5 5" xfId="4708" xr:uid="{9C7D0D13-DD40-4528-AB6B-136E468A0348}"/>
    <cellStyle name="Input 14 2 6" xfId="4709" xr:uid="{9B30D029-03E2-49C1-B134-86D94FE241C7}"/>
    <cellStyle name="Input 14 2 6 2" xfId="4710" xr:uid="{A2C8BAEE-661F-476C-A6EC-8B6F7C86567C}"/>
    <cellStyle name="Input 14 2 7" xfId="4711" xr:uid="{2B75E390-94CC-40B2-8786-EBF20DBE557F}"/>
    <cellStyle name="Input 14 2 7 2" xfId="4712" xr:uid="{E80C28C5-B7EC-44D6-A99B-31B0A0ECBC47}"/>
    <cellStyle name="Input 14 2 8" xfId="4713" xr:uid="{AAE810ED-0C1F-4E38-9977-88DFAF38ACD0}"/>
    <cellStyle name="Input 14 2 8 2" xfId="4714" xr:uid="{455FB8A4-615A-485F-AA5A-D7BEC60019F5}"/>
    <cellStyle name="Input 14 2 9" xfId="4715" xr:uid="{891166D2-BDA0-4E78-97FB-700A3EA4A923}"/>
    <cellStyle name="Input 14 3" xfId="4716" xr:uid="{DF4B09F8-47B2-431F-80B2-D3D6212198F6}"/>
    <cellStyle name="Input 14 3 10" xfId="4717" xr:uid="{3EE5A36E-FECD-42C7-9C8D-AD9B94AAE03F}"/>
    <cellStyle name="Input 14 3 11" xfId="4718" xr:uid="{3E2954F8-AFD4-45C2-8F56-2D50139DAC41}"/>
    <cellStyle name="Input 14 3 12" xfId="4719" xr:uid="{32C7AE47-CD03-4AEC-80E3-0FAFB5C5AAEF}"/>
    <cellStyle name="Input 14 3 13" xfId="4720" xr:uid="{8F84BBCC-7889-4F54-8FAD-25F324D9F043}"/>
    <cellStyle name="Input 14 3 14" xfId="4721" xr:uid="{CEC42DDB-082C-4376-A207-732DD27C2935}"/>
    <cellStyle name="Input 14 3 15" xfId="4722" xr:uid="{7F733343-A019-4D72-9C21-7D4C8AB89752}"/>
    <cellStyle name="Input 14 3 2" xfId="4723" xr:uid="{51878F69-02FD-4AB7-8752-1ADD4019EDE2}"/>
    <cellStyle name="Input 14 3 2 2" xfId="4724" xr:uid="{33CC3B64-843F-45B3-BEB9-141D4C4C961D}"/>
    <cellStyle name="Input 14 3 2 2 2" xfId="4725" xr:uid="{1062EFF3-C3F8-40B8-8B1D-A4B4CEE0F379}"/>
    <cellStyle name="Input 14 3 2 3" xfId="4726" xr:uid="{C6E15A92-43BA-484C-B05C-D415B32A009B}"/>
    <cellStyle name="Input 14 3 2 4" xfId="4727" xr:uid="{8B564125-DEF2-49D7-A2B0-030446DD28B4}"/>
    <cellStyle name="Input 14 3 2 5" xfId="4728" xr:uid="{C6A9A384-53F4-4918-A3D4-81D1DC3B1097}"/>
    <cellStyle name="Input 14 3 3" xfId="4729" xr:uid="{AA247875-7220-49F6-81D7-6BF9AC4E28F1}"/>
    <cellStyle name="Input 14 3 3 2" xfId="4730" xr:uid="{B5DD235A-2793-4DC7-932E-B657661F37EB}"/>
    <cellStyle name="Input 14 3 3 2 2" xfId="4731" xr:uid="{75964E55-E834-4AEC-9F89-AF721E0B1BFA}"/>
    <cellStyle name="Input 14 3 3 3" xfId="4732" xr:uid="{96136DFF-A945-4AF1-943B-9B7FA6044DF6}"/>
    <cellStyle name="Input 14 3 3 4" xfId="4733" xr:uid="{DC27D096-ED6A-4F1E-836B-C3148D0CA289}"/>
    <cellStyle name="Input 14 3 3 5" xfId="4734" xr:uid="{59380B3F-79A5-447D-BD5B-9C4BECE72DF2}"/>
    <cellStyle name="Input 14 3 4" xfId="4735" xr:uid="{01909684-1348-4E9F-A478-98CA404A239B}"/>
    <cellStyle name="Input 14 3 4 2" xfId="4736" xr:uid="{B98BD530-7A4C-4A5C-8E46-5F508E3373AD}"/>
    <cellStyle name="Input 14 3 4 2 2" xfId="4737" xr:uid="{9CEF55E3-04E4-4C42-98F9-A846381AB764}"/>
    <cellStyle name="Input 14 3 4 3" xfId="4738" xr:uid="{376BDEC9-9423-4E1C-BE80-08E7369298E3}"/>
    <cellStyle name="Input 14 3 4 4" xfId="4739" xr:uid="{47A1DEFB-6ADD-49B8-A602-B5D1F710D16D}"/>
    <cellStyle name="Input 14 3 4 5" xfId="4740" xr:uid="{CBE036AE-AAED-4FDB-96F6-436112638C66}"/>
    <cellStyle name="Input 14 3 5" xfId="4741" xr:uid="{E0044930-B590-4F21-B4C7-9D63943B0968}"/>
    <cellStyle name="Input 14 3 5 2" xfId="4742" xr:uid="{A80FB26C-4685-4ED4-9C8A-022A415FA843}"/>
    <cellStyle name="Input 14 3 6" xfId="4743" xr:uid="{FE64AB8F-D15B-4CC0-85D6-0BF239BFCDE8}"/>
    <cellStyle name="Input 14 3 6 2" xfId="4744" xr:uid="{C721E769-420F-4FA5-9487-87B33A39D29B}"/>
    <cellStyle name="Input 14 3 7" xfId="4745" xr:uid="{558B4442-2C95-4150-A720-7F4B1650E97D}"/>
    <cellStyle name="Input 14 3 7 2" xfId="4746" xr:uid="{09033037-F2D5-4C9B-A815-299B23ECC250}"/>
    <cellStyle name="Input 14 3 8" xfId="4747" xr:uid="{BB12A955-56B5-4673-91DF-7636174993A6}"/>
    <cellStyle name="Input 14 3 9" xfId="4748" xr:uid="{28D32D66-D745-42F1-A552-A3974B4805AF}"/>
    <cellStyle name="Input 14 4" xfId="4749" xr:uid="{1A1FB6E9-E091-4C54-914F-6FF87931AA34}"/>
    <cellStyle name="Input 14 4 10" xfId="4750" xr:uid="{6C8FD75D-E763-4DCA-B003-9CCF006D5A97}"/>
    <cellStyle name="Input 14 4 11" xfId="4751" xr:uid="{2F940629-6371-4A5D-9A1D-49E96BA0898D}"/>
    <cellStyle name="Input 14 4 12" xfId="4752" xr:uid="{7F745356-EB3A-4AB9-9363-2C2E863C57EE}"/>
    <cellStyle name="Input 14 4 13" xfId="4753" xr:uid="{23A38B32-EF66-4B89-9DD4-3A49902B7587}"/>
    <cellStyle name="Input 14 4 14" xfId="4754" xr:uid="{71DA9C2F-3EED-4B28-8852-9EA37EDDCDEF}"/>
    <cellStyle name="Input 14 4 15" xfId="4755" xr:uid="{DAA134B1-9966-4080-B271-6177E1B146AB}"/>
    <cellStyle name="Input 14 4 2" xfId="4756" xr:uid="{C8F4C3A9-C2ED-45F2-B980-F5C3DF7290D0}"/>
    <cellStyle name="Input 14 4 2 2" xfId="4757" xr:uid="{DF294B69-6555-47B8-8A3C-AC88D49407A5}"/>
    <cellStyle name="Input 14 4 2 2 2" xfId="4758" xr:uid="{37D989AB-DF7D-464A-82FD-0D028AFFE4A3}"/>
    <cellStyle name="Input 14 4 2 3" xfId="4759" xr:uid="{FF8F5B29-D58C-4DAD-8D85-C5973C24F8E1}"/>
    <cellStyle name="Input 14 4 2 4" xfId="4760" xr:uid="{62017A9B-742F-427C-A48B-12E8C5BAEFBB}"/>
    <cellStyle name="Input 14 4 2 5" xfId="4761" xr:uid="{05875922-2304-4C58-8C82-236A0A73D192}"/>
    <cellStyle name="Input 14 4 3" xfId="4762" xr:uid="{E3D85B53-81E2-4D1E-B23E-59723EE387CB}"/>
    <cellStyle name="Input 14 4 3 2" xfId="4763" xr:uid="{4045470D-0594-4F6B-B38C-D47820CAEBE4}"/>
    <cellStyle name="Input 14 4 3 2 2" xfId="4764" xr:uid="{1F95AC49-C35C-4497-86F8-CB6306C59484}"/>
    <cellStyle name="Input 14 4 3 3" xfId="4765" xr:uid="{1C9B1313-80D7-4A34-8669-D8D0F283BE54}"/>
    <cellStyle name="Input 14 4 3 4" xfId="4766" xr:uid="{FF29A920-B383-416C-A500-F2AB37360D52}"/>
    <cellStyle name="Input 14 4 3 5" xfId="4767" xr:uid="{1C3DF374-7890-4E2A-8510-5D17EE33D0C6}"/>
    <cellStyle name="Input 14 4 4" xfId="4768" xr:uid="{C896867F-2EA4-4447-94C9-D6AFF24EF4C0}"/>
    <cellStyle name="Input 14 4 4 2" xfId="4769" xr:uid="{954958B9-163B-46FB-9E1F-95FC24BF8E5E}"/>
    <cellStyle name="Input 14 4 4 2 2" xfId="4770" xr:uid="{A2500D87-5D3E-4D6D-9EFC-DAC37F24199D}"/>
    <cellStyle name="Input 14 4 4 3" xfId="4771" xr:uid="{F457D817-3A08-4097-A0C3-6B598EC1A7FF}"/>
    <cellStyle name="Input 14 4 4 4" xfId="4772" xr:uid="{ED9EAE7C-03C1-4C75-A8F6-E8742F71187F}"/>
    <cellStyle name="Input 14 4 4 5" xfId="4773" xr:uid="{4E567AE7-32C5-4B01-9000-2AE3686A3B0E}"/>
    <cellStyle name="Input 14 4 5" xfId="4774" xr:uid="{E78BACB1-9F02-4CCC-88B7-89B3C868E9AB}"/>
    <cellStyle name="Input 14 4 5 2" xfId="4775" xr:uid="{703474BF-7C6A-49DE-874B-50128FF52F1D}"/>
    <cellStyle name="Input 14 4 6" xfId="4776" xr:uid="{3B67789F-F90B-4FD3-9029-A8A04BD35CA8}"/>
    <cellStyle name="Input 14 4 6 2" xfId="4777" xr:uid="{C4DC407C-9382-4879-A50A-94CEED167A0E}"/>
    <cellStyle name="Input 14 4 7" xfId="4778" xr:uid="{1A3D3B63-C81E-456B-BB72-D35315573AA1}"/>
    <cellStyle name="Input 14 4 7 2" xfId="4779" xr:uid="{ECEBED7F-11A3-444B-87FC-79C4B4FEF521}"/>
    <cellStyle name="Input 14 4 8" xfId="4780" xr:uid="{00474E1D-60B0-4382-AD52-77C326FAE1FB}"/>
    <cellStyle name="Input 14 4 9" xfId="4781" xr:uid="{2193D789-8AE0-4C86-B1FD-96A72D3FB460}"/>
    <cellStyle name="Input 14 5" xfId="4782" xr:uid="{3514692B-F787-4788-ACDE-560DF911A5E7}"/>
    <cellStyle name="Input 14 5 2" xfId="4783" xr:uid="{B9A54EA9-9953-4C96-826C-0EB8DC057166}"/>
    <cellStyle name="Input 14 5 2 2" xfId="4784" xr:uid="{CB014D30-56CD-4328-BD48-EA9DE2B5A04F}"/>
    <cellStyle name="Input 14 5 3" xfId="4785" xr:uid="{900717B7-F193-4175-BD22-BAE2B088E8E8}"/>
    <cellStyle name="Input 14 5 4" xfId="4786" xr:uid="{F686B204-C130-47AC-B4F3-BAC3BB926B03}"/>
    <cellStyle name="Input 14 5 5" xfId="4787" xr:uid="{0E90586C-44A2-4757-AF4D-370D6508A348}"/>
    <cellStyle name="Input 14 6" xfId="4788" xr:uid="{C1A5E5F8-C2EC-4BA9-A97D-1073B4076612}"/>
    <cellStyle name="Input 14 6 2" xfId="4789" xr:uid="{9D44FE20-6603-462C-9E16-F575CB7DE1B2}"/>
    <cellStyle name="Input 14 6 2 2" xfId="4790" xr:uid="{E9324A6D-6BA6-4A68-94BF-6EDFED6F14CE}"/>
    <cellStyle name="Input 14 6 3" xfId="4791" xr:uid="{8328B32A-7954-46C7-8EB2-FBAD73CC614B}"/>
    <cellStyle name="Input 14 6 4" xfId="4792" xr:uid="{13F5881D-8776-4B3F-8C64-D9E4864AFD6A}"/>
    <cellStyle name="Input 14 6 5" xfId="4793" xr:uid="{4A7FBF34-CCAE-4E80-AE22-A59919161ACF}"/>
    <cellStyle name="Input 14 7" xfId="4794" xr:uid="{750A3448-49F9-4FAC-89A2-07D9DA0C6317}"/>
    <cellStyle name="Input 14 7 2" xfId="4795" xr:uid="{F03FF5D5-F4F8-41F4-AF87-838BA58BD2BA}"/>
    <cellStyle name="Input 14 7 2 2" xfId="4796" xr:uid="{9C082B3D-786A-4371-BD06-F42CB68392B1}"/>
    <cellStyle name="Input 14 7 3" xfId="4797" xr:uid="{343F1C99-543C-4B1D-B7EF-DD4165940341}"/>
    <cellStyle name="Input 14 7 4" xfId="4798" xr:uid="{A826F9C4-89AE-4613-87F5-09738C08294E}"/>
    <cellStyle name="Input 14 7 5" xfId="4799" xr:uid="{98BEF464-AC65-4EB9-B6E3-2B56A2E44278}"/>
    <cellStyle name="Input 14 8" xfId="4800" xr:uid="{145F6B18-7AE3-4C6D-8CAC-B9782119029F}"/>
    <cellStyle name="Input 14 8 2" xfId="4801" xr:uid="{F9241DB7-7934-4169-960C-A7DEE1406AD5}"/>
    <cellStyle name="Input 14 9" xfId="4802" xr:uid="{D19C6932-3524-4A31-ABCB-DAD2415910BD}"/>
    <cellStyle name="Input 14 9 2" xfId="4803" xr:uid="{0AAF4DBD-854F-4D9A-89C9-B780721F8C26}"/>
    <cellStyle name="Input 15" xfId="4804" xr:uid="{AD486317-C29D-4BA1-AB86-925D6DECBC5A}"/>
    <cellStyle name="Input 15 10" xfId="4805" xr:uid="{6568347A-C16A-43CB-A8DC-604C953AF8A8}"/>
    <cellStyle name="Input 15 11" xfId="4806" xr:uid="{531C4C08-D4B3-4960-87FC-3812D021C19A}"/>
    <cellStyle name="Input 15 2" xfId="4807" xr:uid="{55FB54DA-C034-4449-8080-3E23C4560524}"/>
    <cellStyle name="Input 15 2 10" xfId="4808" xr:uid="{5E0C6135-C897-44E6-BC77-C3DD4871EE15}"/>
    <cellStyle name="Input 15 2 11" xfId="4809" xr:uid="{F302CA60-C2AD-4530-9057-260040906613}"/>
    <cellStyle name="Input 15 2 12" xfId="4810" xr:uid="{3B9B922D-34C2-42EC-93CD-E6EDB71C9B07}"/>
    <cellStyle name="Input 15 2 13" xfId="4811" xr:uid="{984E1210-7E22-4336-B3B8-112578F98078}"/>
    <cellStyle name="Input 15 2 14" xfId="4812" xr:uid="{008E344C-809B-4166-8FFF-64ACDA2D8662}"/>
    <cellStyle name="Input 15 2 15" xfId="4813" xr:uid="{8D61DEC4-724A-49CC-94D2-1900706B4794}"/>
    <cellStyle name="Input 15 2 2" xfId="4814" xr:uid="{AF0F4B9C-AB86-4D4E-9E44-EE30D752189C}"/>
    <cellStyle name="Input 15 2 2 2" xfId="4815" xr:uid="{5805C88E-7A20-4132-9704-A40C797799D5}"/>
    <cellStyle name="Input 15 2 2 2 2" xfId="4816" xr:uid="{F64EB6A7-60F7-4B87-8F75-767EEEEEC41E}"/>
    <cellStyle name="Input 15 2 2 3" xfId="4817" xr:uid="{667576AE-47A9-41FF-9554-EB5614B7BBFC}"/>
    <cellStyle name="Input 15 2 2 4" xfId="4818" xr:uid="{91E88ABE-663A-4ED7-B638-433ABED17D88}"/>
    <cellStyle name="Input 15 2 2 5" xfId="4819" xr:uid="{8E3CC7E6-F1D0-46C7-8B11-42F13EF7F1B5}"/>
    <cellStyle name="Input 15 2 3" xfId="4820" xr:uid="{CDD05665-5970-4719-8D0C-6886FA5FB2B2}"/>
    <cellStyle name="Input 15 2 3 2" xfId="4821" xr:uid="{BBFD3A3C-6A9F-4C23-B10B-35F1CCEFA244}"/>
    <cellStyle name="Input 15 2 3 2 2" xfId="4822" xr:uid="{90046E56-6064-43A1-9D1F-088CB11A164E}"/>
    <cellStyle name="Input 15 2 3 3" xfId="4823" xr:uid="{1A4BAF04-090C-4A45-B9CF-DD6B24D97905}"/>
    <cellStyle name="Input 15 2 3 4" xfId="4824" xr:uid="{73D3CACF-D00F-4B1A-8A97-70459C02B969}"/>
    <cellStyle name="Input 15 2 3 5" xfId="4825" xr:uid="{0DD31A57-8999-4053-91C1-59C519DB3BB0}"/>
    <cellStyle name="Input 15 2 4" xfId="4826" xr:uid="{49E63758-415E-4B5A-9684-A0AA587A3897}"/>
    <cellStyle name="Input 15 2 4 2" xfId="4827" xr:uid="{F786F098-03B9-4D3D-A05B-4EF91C85C873}"/>
    <cellStyle name="Input 15 2 4 2 2" xfId="4828" xr:uid="{168CB984-D102-453B-8EEA-1E22BF95D709}"/>
    <cellStyle name="Input 15 2 4 3" xfId="4829" xr:uid="{38007D5C-6138-402F-8C82-E3A199729490}"/>
    <cellStyle name="Input 15 2 4 4" xfId="4830" xr:uid="{168E0AFF-A97F-4EB5-B0F7-26C19B756E2D}"/>
    <cellStyle name="Input 15 2 4 5" xfId="4831" xr:uid="{26F39747-DFFC-4CE9-8D00-501088D7C7C3}"/>
    <cellStyle name="Input 15 2 5" xfId="4832" xr:uid="{654AC5FD-0C55-4A4E-AB1F-0BB8424A15A6}"/>
    <cellStyle name="Input 15 2 5 2" xfId="4833" xr:uid="{1076C3AD-6FA8-4DCD-A568-F4790C3D836E}"/>
    <cellStyle name="Input 15 2 5 2 2" xfId="4834" xr:uid="{BB5BF8BE-969D-4EC5-A3C9-B16B941C626D}"/>
    <cellStyle name="Input 15 2 5 3" xfId="4835" xr:uid="{3592998F-4127-487B-A8F7-E918F5BC6E24}"/>
    <cellStyle name="Input 15 2 5 4" xfId="4836" xr:uid="{1E1014A0-9860-4EB3-8AC1-BD0C3E2ADFC7}"/>
    <cellStyle name="Input 15 2 5 5" xfId="4837" xr:uid="{63D242C6-A94F-4A6D-A793-CCA28BE59131}"/>
    <cellStyle name="Input 15 2 6" xfId="4838" xr:uid="{8351E12D-EBEA-415A-892F-F97724BB011C}"/>
    <cellStyle name="Input 15 2 6 2" xfId="4839" xr:uid="{BCB2F34B-17D0-40D0-9D8D-5C0A848DB63E}"/>
    <cellStyle name="Input 15 2 7" xfId="4840" xr:uid="{035947C5-230B-43DE-9639-978AC5B53EA4}"/>
    <cellStyle name="Input 15 2 7 2" xfId="4841" xr:uid="{4CE0938B-8A75-4C51-8EDB-3A3388834640}"/>
    <cellStyle name="Input 15 2 8" xfId="4842" xr:uid="{F2091A8C-A9F0-411F-A051-04784BF6F006}"/>
    <cellStyle name="Input 15 2 8 2" xfId="4843" xr:uid="{EC357A3A-A614-4B0D-BD16-CF7818E2CA1B}"/>
    <cellStyle name="Input 15 2 9" xfId="4844" xr:uid="{E907545C-E0B5-45C2-804A-993DA33D611A}"/>
    <cellStyle name="Input 15 3" xfId="4845" xr:uid="{EAE8BAB6-71C3-4688-9761-62EA21982725}"/>
    <cellStyle name="Input 15 3 2" xfId="4846" xr:uid="{7ABB1AD3-A8C3-47A3-B731-8C9234D38731}"/>
    <cellStyle name="Input 15 3 2 2" xfId="4847" xr:uid="{27368D22-A5C6-453D-A9B9-E6DB01DD6B61}"/>
    <cellStyle name="Input 15 3 3" xfId="4848" xr:uid="{2F749E95-EF02-45A2-A9A5-C04565DE5236}"/>
    <cellStyle name="Input 15 3 4" xfId="4849" xr:uid="{B118E560-2D79-42EC-983F-B057BBBE5CF1}"/>
    <cellStyle name="Input 15 3 5" xfId="4850" xr:uid="{696E27E6-344A-4D22-9B35-5D60A5A82257}"/>
    <cellStyle name="Input 15 4" xfId="4851" xr:uid="{873A3FEC-1A30-489A-AF83-4CCA4E30D6AE}"/>
    <cellStyle name="Input 15 4 2" xfId="4852" xr:uid="{8977D414-03F4-46B6-B128-D8F9BC7CD0A2}"/>
    <cellStyle name="Input 15 4 2 2" xfId="4853" xr:uid="{912F4EF3-6B97-4711-B0E5-75FA8D9FB049}"/>
    <cellStyle name="Input 15 4 3" xfId="4854" xr:uid="{D994E75C-6ECD-4D72-A5A6-F0173FAF1F15}"/>
    <cellStyle name="Input 15 4 4" xfId="4855" xr:uid="{82860D56-990B-4DDA-A7A5-30C87275E011}"/>
    <cellStyle name="Input 15 4 5" xfId="4856" xr:uid="{EBE0F9D3-D424-44AE-AE3A-8EDF1CB0B998}"/>
    <cellStyle name="Input 15 5" xfId="4857" xr:uid="{2F82F1B1-EF56-40B9-A055-AA63293B717E}"/>
    <cellStyle name="Input 15 5 2" xfId="4858" xr:uid="{2E5159D9-D6E8-43B1-8363-FD092183FAC7}"/>
    <cellStyle name="Input 15 5 2 2" xfId="4859" xr:uid="{4626AA3F-44E5-43FD-B21C-DBD69AFE7A97}"/>
    <cellStyle name="Input 15 5 3" xfId="4860" xr:uid="{0908B31F-70B9-45DA-9D69-74F788F349A7}"/>
    <cellStyle name="Input 15 5 4" xfId="4861" xr:uid="{B334210F-B06F-4B16-8EB6-E7E8ABC82ADE}"/>
    <cellStyle name="Input 15 5 5" xfId="4862" xr:uid="{37C48E53-3F59-4804-8EF9-B857C82AE9F4}"/>
    <cellStyle name="Input 15 6" xfId="4863" xr:uid="{896F76E6-49BF-4A44-A2D7-68CE701BD7F3}"/>
    <cellStyle name="Input 15 6 2" xfId="4864" xr:uid="{E1C978F0-F707-4D3B-866B-753D4E5A3CDA}"/>
    <cellStyle name="Input 15 7" xfId="4865" xr:uid="{BB125D7B-7DB4-43BA-9AC7-A6F5E3604F59}"/>
    <cellStyle name="Input 15 7 2" xfId="4866" xr:uid="{AD37596C-1A72-4B07-8142-F8CFC36AB63B}"/>
    <cellStyle name="Input 15 8" xfId="4867" xr:uid="{5125648C-52B7-4996-B44E-03751A00E483}"/>
    <cellStyle name="Input 15 8 2" xfId="4868" xr:uid="{DF018B8D-3AFC-4FB7-9F9C-317E9F9C0188}"/>
    <cellStyle name="Input 15 9" xfId="4869" xr:uid="{FD77E6D1-F65B-4719-A4F9-47D2EEE68AFB}"/>
    <cellStyle name="Input 16" xfId="4870" xr:uid="{93A3EEF2-5E90-492A-8079-53E92D01E59F}"/>
    <cellStyle name="Input 16 10" xfId="4871" xr:uid="{37852ABE-6759-4890-AE2C-43AA255586EF}"/>
    <cellStyle name="Input 16 10 2" xfId="4872" xr:uid="{57105F0F-7E5E-4173-A1F4-2193F61BB32B}"/>
    <cellStyle name="Input 16 11" xfId="4873" xr:uid="{3993F099-65F5-49A2-B743-B6D53FBFD34A}"/>
    <cellStyle name="Input 16 12" xfId="4874" xr:uid="{BDBA7A55-33D8-4445-A7D6-0BC39317E2F8}"/>
    <cellStyle name="Input 16 13" xfId="4875" xr:uid="{EE0B94C8-28CB-41B5-9C27-9451A790E32F}"/>
    <cellStyle name="Input 16 14" xfId="4876" xr:uid="{E6066B22-FC04-4B74-A01C-0F4E7BE69B00}"/>
    <cellStyle name="Input 16 15" xfId="4877" xr:uid="{1865CE11-8A4E-4F27-96B1-C4D25F5059FD}"/>
    <cellStyle name="Input 16 16" xfId="4878" xr:uid="{A2449CAC-0B2F-4590-A8AB-A96C05A2DB8A}"/>
    <cellStyle name="Input 16 17" xfId="4879" xr:uid="{45D57A77-1FB8-4C5C-9DAF-FE4EEF35D510}"/>
    <cellStyle name="Input 16 18" xfId="4880" xr:uid="{8543E7F5-C6E2-49E0-800F-88FCBBE5F9B6}"/>
    <cellStyle name="Input 16 2" xfId="4881" xr:uid="{5AE2B187-5599-4BDE-BFFF-05B2A1F30232}"/>
    <cellStyle name="Input 16 2 10" xfId="4882" xr:uid="{19FE2648-F3B6-4370-9CB5-C329CD8F5478}"/>
    <cellStyle name="Input 16 2 11" xfId="4883" xr:uid="{BA6C480B-56FB-4C27-B6C8-9F8D0BB87F4B}"/>
    <cellStyle name="Input 16 2 12" xfId="4884" xr:uid="{38C3008C-45F3-48E5-8D30-29EE7B36C5A9}"/>
    <cellStyle name="Input 16 2 13" xfId="4885" xr:uid="{70F82E28-DC68-458E-BA56-C2A869D55A59}"/>
    <cellStyle name="Input 16 2 14" xfId="4886" xr:uid="{1C437235-663B-4418-A9B4-E4D704A82F97}"/>
    <cellStyle name="Input 16 2 15" xfId="4887" xr:uid="{A4A9E81D-4D17-47A3-9D5C-925D80FC348C}"/>
    <cellStyle name="Input 16 2 2" xfId="4888" xr:uid="{CA7B933E-DA39-4283-B21C-EC9E600C2DF5}"/>
    <cellStyle name="Input 16 2 2 2" xfId="4889" xr:uid="{146948B6-A145-467E-ADE5-F39E3808FFC5}"/>
    <cellStyle name="Input 16 2 2 2 2" xfId="4890" xr:uid="{C605686B-DB05-494C-B98C-F8677698659C}"/>
    <cellStyle name="Input 16 2 2 3" xfId="4891" xr:uid="{BD164574-09FD-4680-8EF8-44A6DD5A2636}"/>
    <cellStyle name="Input 16 2 2 4" xfId="4892" xr:uid="{51C6C387-AC32-4663-B2A9-20208113D09D}"/>
    <cellStyle name="Input 16 2 2 5" xfId="4893" xr:uid="{02325A4C-93A5-4474-B4BE-20842FA406B8}"/>
    <cellStyle name="Input 16 2 3" xfId="4894" xr:uid="{D425F423-5921-4DF7-8A22-BF6AD1973A0F}"/>
    <cellStyle name="Input 16 2 3 2" xfId="4895" xr:uid="{BBEFCA98-D804-4D95-8CCE-8E0AEEF07494}"/>
    <cellStyle name="Input 16 2 3 2 2" xfId="4896" xr:uid="{2CBD952A-AD6D-4507-871B-27DAFDD256BC}"/>
    <cellStyle name="Input 16 2 3 3" xfId="4897" xr:uid="{33A2D642-7659-4FF3-B924-E94FEA7BE9C3}"/>
    <cellStyle name="Input 16 2 3 4" xfId="4898" xr:uid="{E773F493-28E0-44C4-BAB4-A8C0626230F3}"/>
    <cellStyle name="Input 16 2 3 5" xfId="4899" xr:uid="{A998C08C-14C0-4F42-8282-EE26D5046A2D}"/>
    <cellStyle name="Input 16 2 4" xfId="4900" xr:uid="{6064282C-3AA8-43E6-909D-C10D67326501}"/>
    <cellStyle name="Input 16 2 4 2" xfId="4901" xr:uid="{EEC5B21A-9F2E-4E2A-BC39-388F4EBE9A59}"/>
    <cellStyle name="Input 16 2 4 2 2" xfId="4902" xr:uid="{89762787-3579-464A-AFE9-BAEAE8E8DDCE}"/>
    <cellStyle name="Input 16 2 4 3" xfId="4903" xr:uid="{A4220E20-E830-4681-8226-8098F19BB9F8}"/>
    <cellStyle name="Input 16 2 4 4" xfId="4904" xr:uid="{71566A81-F706-485A-BB24-9BEF9D9F3226}"/>
    <cellStyle name="Input 16 2 4 5" xfId="4905" xr:uid="{3730A92E-E45F-4A2E-8E5F-24D7BA0ACDAB}"/>
    <cellStyle name="Input 16 2 5" xfId="4906" xr:uid="{51C9AECA-DE68-4744-84EB-DCB3AA9FD59C}"/>
    <cellStyle name="Input 16 2 5 2" xfId="4907" xr:uid="{230DB469-CBA7-496E-96E9-DBFEB54AA5F0}"/>
    <cellStyle name="Input 16 2 5 2 2" xfId="4908" xr:uid="{E02B1E03-82C2-49A6-82F5-74FAA59746B8}"/>
    <cellStyle name="Input 16 2 5 3" xfId="4909" xr:uid="{4104E502-965C-43F7-B314-76ED07AD42DE}"/>
    <cellStyle name="Input 16 2 5 4" xfId="4910" xr:uid="{88FA2B20-7D64-4E45-B1E5-777CE245D47E}"/>
    <cellStyle name="Input 16 2 5 5" xfId="4911" xr:uid="{21918885-1AB2-4F57-852C-AB83E29402A6}"/>
    <cellStyle name="Input 16 2 6" xfId="4912" xr:uid="{49CCB4E6-5EC6-47AF-BEC9-FFBB4B01EFDB}"/>
    <cellStyle name="Input 16 2 6 2" xfId="4913" xr:uid="{3612CBCE-EFCF-409E-BA82-58A1B27454E3}"/>
    <cellStyle name="Input 16 2 7" xfId="4914" xr:uid="{5425C6E2-4AAD-4937-AE92-84E3F17043BD}"/>
    <cellStyle name="Input 16 2 7 2" xfId="4915" xr:uid="{BE69B260-B146-4055-A9B7-18DD49BC8514}"/>
    <cellStyle name="Input 16 2 8" xfId="4916" xr:uid="{82C65C04-4885-4268-BF2F-C5FE5800299E}"/>
    <cellStyle name="Input 16 2 8 2" xfId="4917" xr:uid="{C3240FD2-E088-4CF4-BE62-C4D9D8E21A37}"/>
    <cellStyle name="Input 16 2 9" xfId="4918" xr:uid="{495D58EC-5AA9-44F0-B8CF-50C37207B826}"/>
    <cellStyle name="Input 16 3" xfId="4919" xr:uid="{BC81064E-1507-4565-BD1C-219B9D0AA4E8}"/>
    <cellStyle name="Input 16 3 10" xfId="4920" xr:uid="{F4A4BE8B-69B4-4179-A6F3-50DCD8FDBEF8}"/>
    <cellStyle name="Input 16 3 11" xfId="4921" xr:uid="{6828DC1F-4211-42A1-9CFD-21B52568E574}"/>
    <cellStyle name="Input 16 3 12" xfId="4922" xr:uid="{1E36365D-77D5-4728-8EB8-4032BED99A01}"/>
    <cellStyle name="Input 16 3 13" xfId="4923" xr:uid="{125590A6-7A1D-4B06-B9F6-A9B98DB6214D}"/>
    <cellStyle name="Input 16 3 14" xfId="4924" xr:uid="{DF93C3FA-EF09-47B7-9CC8-C55E8DCB4336}"/>
    <cellStyle name="Input 16 3 15" xfId="4925" xr:uid="{26327A66-CF1D-43DB-89CC-A802CA8A342A}"/>
    <cellStyle name="Input 16 3 2" xfId="4926" xr:uid="{60EF6CD9-9B75-4EA5-A455-AF1B8065B6A9}"/>
    <cellStyle name="Input 16 3 2 2" xfId="4927" xr:uid="{ED522197-5A24-4D5D-9E10-617CAAD15AEA}"/>
    <cellStyle name="Input 16 3 2 2 2" xfId="4928" xr:uid="{2BD8B013-FBBB-48D1-BA2C-1568D4E3B923}"/>
    <cellStyle name="Input 16 3 2 3" xfId="4929" xr:uid="{81230D09-33F1-40EC-84B9-E14F47A36BF7}"/>
    <cellStyle name="Input 16 3 2 4" xfId="4930" xr:uid="{177A07E9-0BFA-468D-85A9-D894CB1EE067}"/>
    <cellStyle name="Input 16 3 2 5" xfId="4931" xr:uid="{7FBD1486-D25F-45A2-A8A6-32B59AFA87F8}"/>
    <cellStyle name="Input 16 3 3" xfId="4932" xr:uid="{5FA239CA-1CA4-4563-8CC2-A85DE8FA20D7}"/>
    <cellStyle name="Input 16 3 3 2" xfId="4933" xr:uid="{3C9F86B1-EAEB-48E4-A395-4AB46558175C}"/>
    <cellStyle name="Input 16 3 3 2 2" xfId="4934" xr:uid="{12F7C872-F1B3-47E0-9B47-8761F20814C0}"/>
    <cellStyle name="Input 16 3 3 3" xfId="4935" xr:uid="{8517F523-B2E5-4163-BBD2-837856A184B1}"/>
    <cellStyle name="Input 16 3 3 4" xfId="4936" xr:uid="{831C571B-0E77-4876-8323-277424E257A3}"/>
    <cellStyle name="Input 16 3 3 5" xfId="4937" xr:uid="{46D285CF-E77E-4EDB-BCD4-EA95B4BBDA37}"/>
    <cellStyle name="Input 16 3 4" xfId="4938" xr:uid="{3AF6A059-6563-4893-8583-36C023966308}"/>
    <cellStyle name="Input 16 3 4 2" xfId="4939" xr:uid="{DECB5FD7-3B43-47EE-938D-1A0F48EBA42F}"/>
    <cellStyle name="Input 16 3 4 2 2" xfId="4940" xr:uid="{B478686A-2B18-4F27-9564-FA33036EFA98}"/>
    <cellStyle name="Input 16 3 4 3" xfId="4941" xr:uid="{387C3291-F676-4F98-A4F8-97E7A65AC2CA}"/>
    <cellStyle name="Input 16 3 4 4" xfId="4942" xr:uid="{A93019D6-9EF9-49B9-933B-56A2E62DE4AB}"/>
    <cellStyle name="Input 16 3 4 5" xfId="4943" xr:uid="{2C9E72C5-D7B0-45A6-AAA6-8261166701E6}"/>
    <cellStyle name="Input 16 3 5" xfId="4944" xr:uid="{3585131E-DA93-4465-BAB9-6C63E4888426}"/>
    <cellStyle name="Input 16 3 5 2" xfId="4945" xr:uid="{AFCA52FF-3F82-422D-9584-57CDC7A3DAA9}"/>
    <cellStyle name="Input 16 3 6" xfId="4946" xr:uid="{2E606C65-BF12-43DD-8B09-6662B624DA33}"/>
    <cellStyle name="Input 16 3 6 2" xfId="4947" xr:uid="{989A01E8-756D-41AE-BBCF-CF9855188CFF}"/>
    <cellStyle name="Input 16 3 7" xfId="4948" xr:uid="{DF21ACB3-7F45-4FA5-8F2F-9283B51BE60E}"/>
    <cellStyle name="Input 16 3 7 2" xfId="4949" xr:uid="{9C41910A-E1E8-4AF9-AA55-228C5C3FB3D3}"/>
    <cellStyle name="Input 16 3 8" xfId="4950" xr:uid="{31F94DB9-92E4-438A-908B-A660518602A2}"/>
    <cellStyle name="Input 16 3 9" xfId="4951" xr:uid="{78782A6A-DAF1-4AB4-B52A-CC10DEA2F2DF}"/>
    <cellStyle name="Input 16 4" xfId="4952" xr:uid="{FF1ADB72-22EF-4326-90D3-45C5372BDDBF}"/>
    <cellStyle name="Input 16 4 10" xfId="4953" xr:uid="{EE1FB037-5319-4F0C-BE63-C51C27764C0E}"/>
    <cellStyle name="Input 16 4 11" xfId="4954" xr:uid="{77B15B2D-9130-48AC-AE22-D4AE514DBE6E}"/>
    <cellStyle name="Input 16 4 12" xfId="4955" xr:uid="{83BF4A26-688D-42D2-9E48-345DDACB4216}"/>
    <cellStyle name="Input 16 4 13" xfId="4956" xr:uid="{8AC3D4D3-6AF8-4223-864B-0668AE44FBA0}"/>
    <cellStyle name="Input 16 4 14" xfId="4957" xr:uid="{D88F2B2F-1525-4AAA-804E-CDA05E6C3B15}"/>
    <cellStyle name="Input 16 4 15" xfId="4958" xr:uid="{FC060A6E-7AD8-41C7-AEDD-8BD16B22D373}"/>
    <cellStyle name="Input 16 4 2" xfId="4959" xr:uid="{F33E4D2C-FD50-489E-928E-0DA9EF5815A8}"/>
    <cellStyle name="Input 16 4 2 2" xfId="4960" xr:uid="{A54CAA03-6978-408B-9BB3-D4429E799EE2}"/>
    <cellStyle name="Input 16 4 2 2 2" xfId="4961" xr:uid="{766D5451-296C-4EAE-8640-99F4596EAC25}"/>
    <cellStyle name="Input 16 4 2 3" xfId="4962" xr:uid="{8CFCE8FB-64F8-4459-ACEB-4F0B85ECD09D}"/>
    <cellStyle name="Input 16 4 2 4" xfId="4963" xr:uid="{8C8B3188-041F-49CA-AA2C-BA6BF20069DA}"/>
    <cellStyle name="Input 16 4 2 5" xfId="4964" xr:uid="{E002CAA1-17B7-48EC-9B48-0172CBAD675A}"/>
    <cellStyle name="Input 16 4 3" xfId="4965" xr:uid="{F116F65D-D733-437A-A2E3-E91609D59A41}"/>
    <cellStyle name="Input 16 4 3 2" xfId="4966" xr:uid="{C047ADD8-7C6D-400F-B422-4BC5F21B60EC}"/>
    <cellStyle name="Input 16 4 3 2 2" xfId="4967" xr:uid="{D526BD12-677E-4934-9087-EE87E5453DFD}"/>
    <cellStyle name="Input 16 4 3 3" xfId="4968" xr:uid="{05495224-F7E4-4D71-AB56-0F64A5CF044E}"/>
    <cellStyle name="Input 16 4 3 4" xfId="4969" xr:uid="{1F16F8BF-CC58-466F-A69E-5ACBEB41B9C2}"/>
    <cellStyle name="Input 16 4 3 5" xfId="4970" xr:uid="{21BB176F-FFDA-4D38-98B5-9ADE8B1D4D1D}"/>
    <cellStyle name="Input 16 4 4" xfId="4971" xr:uid="{29603F69-FD78-4F48-94C1-1909F83AEDC2}"/>
    <cellStyle name="Input 16 4 4 2" xfId="4972" xr:uid="{515EE10D-D856-4651-96CC-488E98889BC1}"/>
    <cellStyle name="Input 16 4 4 2 2" xfId="4973" xr:uid="{A09FA188-0566-4964-887C-E634EA64FBDE}"/>
    <cellStyle name="Input 16 4 4 3" xfId="4974" xr:uid="{C525769A-52DD-4C77-BF95-1E8B81F215AD}"/>
    <cellStyle name="Input 16 4 4 4" xfId="4975" xr:uid="{2CE6F37B-62AA-4D10-A07E-4DA8E829D0D6}"/>
    <cellStyle name="Input 16 4 4 5" xfId="4976" xr:uid="{9A7A04BF-51C8-4AE3-AF12-EA9EC0D988E8}"/>
    <cellStyle name="Input 16 4 5" xfId="4977" xr:uid="{F5020DF0-A148-4E91-A296-83C0B1CD5219}"/>
    <cellStyle name="Input 16 4 5 2" xfId="4978" xr:uid="{CED3071D-80D0-449C-A3F8-F2C1060DE2B9}"/>
    <cellStyle name="Input 16 4 6" xfId="4979" xr:uid="{E7893707-2D3E-4C30-AA74-BFAE89259C39}"/>
    <cellStyle name="Input 16 4 6 2" xfId="4980" xr:uid="{92BA2C56-EDEC-4D3E-A1CB-026D2D498EBB}"/>
    <cellStyle name="Input 16 4 7" xfId="4981" xr:uid="{6ABCA556-E9EF-4F20-B16B-8F34121E8B5D}"/>
    <cellStyle name="Input 16 4 7 2" xfId="4982" xr:uid="{73AA5CD3-F853-4692-995E-6E4B12E2FFC8}"/>
    <cellStyle name="Input 16 4 8" xfId="4983" xr:uid="{DCF1D319-334C-441C-A612-70D4E4E93B41}"/>
    <cellStyle name="Input 16 4 9" xfId="4984" xr:uid="{06E8DD6F-53D7-499A-96DE-C444EF1A6098}"/>
    <cellStyle name="Input 16 5" xfId="4985" xr:uid="{73652C26-38C7-4C6C-8890-8654C537EDA3}"/>
    <cellStyle name="Input 16 5 2" xfId="4986" xr:uid="{F0700FB8-2136-4F7E-9099-2B80DDAD4669}"/>
    <cellStyle name="Input 16 5 2 2" xfId="4987" xr:uid="{E293473C-D14A-44DA-A49D-3FF35B676F56}"/>
    <cellStyle name="Input 16 5 3" xfId="4988" xr:uid="{A771DBD1-B142-4C31-8281-9511228434FB}"/>
    <cellStyle name="Input 16 5 4" xfId="4989" xr:uid="{25CD546D-8DD5-420C-9592-A911A00444D3}"/>
    <cellStyle name="Input 16 5 5" xfId="4990" xr:uid="{AA162E14-A896-4827-8E27-638DED83A526}"/>
    <cellStyle name="Input 16 6" xfId="4991" xr:uid="{094CD9F2-F47D-4B03-A1B3-F20B6DF90450}"/>
    <cellStyle name="Input 16 6 2" xfId="4992" xr:uid="{098B44E9-AEC3-4430-8061-66047D0B7DDE}"/>
    <cellStyle name="Input 16 6 2 2" xfId="4993" xr:uid="{6497B3D0-46BE-47D9-A1B4-7EAEBE600F1B}"/>
    <cellStyle name="Input 16 6 3" xfId="4994" xr:uid="{D85C670F-E783-4B84-9548-FAE0A97BC2E9}"/>
    <cellStyle name="Input 16 6 4" xfId="4995" xr:uid="{11083004-54F2-4C4C-9AB6-B76FFBDFEA34}"/>
    <cellStyle name="Input 16 6 5" xfId="4996" xr:uid="{B47A0B9D-6264-4006-8623-F715A3AF980B}"/>
    <cellStyle name="Input 16 7" xfId="4997" xr:uid="{C10491B8-028B-4984-8328-998702A5648A}"/>
    <cellStyle name="Input 16 7 2" xfId="4998" xr:uid="{E5C1D386-B66E-4E14-9DCD-CC8DAEB9B0B1}"/>
    <cellStyle name="Input 16 7 2 2" xfId="4999" xr:uid="{2EF4E909-D263-491D-AB2E-9E7ED8FC69CE}"/>
    <cellStyle name="Input 16 7 3" xfId="5000" xr:uid="{B01259FF-D207-46FD-B20E-4A84DA3D2A7B}"/>
    <cellStyle name="Input 16 7 4" xfId="5001" xr:uid="{458BCE53-6237-47A5-972C-29315AA1DE35}"/>
    <cellStyle name="Input 16 7 5" xfId="5002" xr:uid="{317A53E3-A980-4446-8A06-084748BDA419}"/>
    <cellStyle name="Input 16 8" xfId="5003" xr:uid="{5968D86A-08D1-4E40-8F86-53CF0CDD9E02}"/>
    <cellStyle name="Input 16 8 2" xfId="5004" xr:uid="{3A5B0DBF-89C9-48F8-BE8B-2B483DAECA79}"/>
    <cellStyle name="Input 16 9" xfId="5005" xr:uid="{E897C6DF-B64D-4085-BA02-B289458F9724}"/>
    <cellStyle name="Input 16 9 2" xfId="5006" xr:uid="{5EC23143-34DF-40F6-AB76-0D80879E1727}"/>
    <cellStyle name="Input 17" xfId="5007" xr:uid="{98A34BBB-F804-4F61-9756-4010C27D6246}"/>
    <cellStyle name="Input 17 10" xfId="5008" xr:uid="{2B062E3B-48F7-499E-9B52-1708029A6843}"/>
    <cellStyle name="Input 17 11" xfId="5009" xr:uid="{CB1A26B2-8706-494B-BABA-3FA00232DBA3}"/>
    <cellStyle name="Input 17 12" xfId="5010" xr:uid="{50D59A57-8C98-45E9-83C7-9722F731A495}"/>
    <cellStyle name="Input 17 13" xfId="5011" xr:uid="{F73B5059-0811-44C3-A2C2-16CD6FEE8A1B}"/>
    <cellStyle name="Input 17 14" xfId="5012" xr:uid="{1D655350-14ED-484C-95A0-786EAB7E4041}"/>
    <cellStyle name="Input 17 15" xfId="5013" xr:uid="{8CECCCE5-6981-4ECA-8BF7-ED0E1259FF28}"/>
    <cellStyle name="Input 17 2" xfId="5014" xr:uid="{5D757207-84CF-4E99-B60D-5E174B8A4F61}"/>
    <cellStyle name="Input 17 2 2" xfId="5015" xr:uid="{95A50266-94C6-4680-B308-6FBD51CD81C6}"/>
    <cellStyle name="Input 17 2 2 2" xfId="5016" xr:uid="{1586F0B5-6E4E-4850-B33B-6BC9049FBBF5}"/>
    <cellStyle name="Input 17 2 3" xfId="5017" xr:uid="{C202A9C2-6319-4F82-97C5-ACA506522DDB}"/>
    <cellStyle name="Input 17 2 4" xfId="5018" xr:uid="{6089CD95-9A67-4FCC-8360-E4CF08D04161}"/>
    <cellStyle name="Input 17 2 5" xfId="5019" xr:uid="{90594A08-2371-4F3F-B96F-7EE160438429}"/>
    <cellStyle name="Input 17 3" xfId="5020" xr:uid="{BF5A832C-CFC6-46B3-B179-EDBE19359CA6}"/>
    <cellStyle name="Input 17 3 2" xfId="5021" xr:uid="{4119E6B0-F20D-4C0A-AF3F-8FCA5A3C52AA}"/>
    <cellStyle name="Input 17 3 2 2" xfId="5022" xr:uid="{D4AF7810-2FE5-49C1-8D3E-4BBEB682F7DD}"/>
    <cellStyle name="Input 17 3 3" xfId="5023" xr:uid="{D51EF362-3E50-4DE5-88F8-6CAEDEB2D7D9}"/>
    <cellStyle name="Input 17 3 4" xfId="5024" xr:uid="{32F8721F-30E1-4170-9D84-448440D8AEC8}"/>
    <cellStyle name="Input 17 3 5" xfId="5025" xr:uid="{7170E622-E8AF-4E51-83DA-6CB2EFC8175F}"/>
    <cellStyle name="Input 17 4" xfId="5026" xr:uid="{E2206179-6A6A-4305-9137-0E47935F39D5}"/>
    <cellStyle name="Input 17 4 2" xfId="5027" xr:uid="{151DB735-6A7B-47B5-9269-F838A747C2F7}"/>
    <cellStyle name="Input 17 4 2 2" xfId="5028" xr:uid="{2B899DAE-C9DD-4D2D-9F44-D9350038B449}"/>
    <cellStyle name="Input 17 4 3" xfId="5029" xr:uid="{9E348D98-99FD-4E4B-8F15-9C8CC65583AE}"/>
    <cellStyle name="Input 17 4 4" xfId="5030" xr:uid="{076DC239-1867-4417-A210-0544E46CA3D0}"/>
    <cellStyle name="Input 17 4 5" xfId="5031" xr:uid="{08DB0568-3386-45C8-808C-9F8386BE93DF}"/>
    <cellStyle name="Input 17 5" xfId="5032" xr:uid="{8CC85F71-E75D-496F-90ED-A0CDCA4531A2}"/>
    <cellStyle name="Input 17 5 2" xfId="5033" xr:uid="{0B7E852B-3842-4698-8093-006DAEFA75DC}"/>
    <cellStyle name="Input 17 5 2 2" xfId="5034" xr:uid="{3A53A111-1C59-4D00-8C48-DADAFA15798C}"/>
    <cellStyle name="Input 17 5 3" xfId="5035" xr:uid="{F8BAC740-9346-4636-90C6-3AAB61A93190}"/>
    <cellStyle name="Input 17 5 4" xfId="5036" xr:uid="{1A1AC6F5-E826-4206-BF78-E6DB66AAD00E}"/>
    <cellStyle name="Input 17 5 5" xfId="5037" xr:uid="{5E13E15E-FFD1-4716-827F-3AB293036A3B}"/>
    <cellStyle name="Input 17 6" xfId="5038" xr:uid="{132B767A-E04A-4C8E-B71B-2E4D5802B57B}"/>
    <cellStyle name="Input 17 6 2" xfId="5039" xr:uid="{2B94CAA4-BCF4-4962-9BDD-65850479357E}"/>
    <cellStyle name="Input 17 7" xfId="5040" xr:uid="{E4181251-B7EC-4150-A58A-9D7F685F020E}"/>
    <cellStyle name="Input 17 7 2" xfId="5041" xr:uid="{F5940965-729A-4565-B374-6C4ACE90DC98}"/>
    <cellStyle name="Input 17 8" xfId="5042" xr:uid="{479296D4-1558-4C6B-97CD-4ED789AFB18E}"/>
    <cellStyle name="Input 17 8 2" xfId="5043" xr:uid="{A7C07D9E-E804-44DB-806A-50C57297A8A4}"/>
    <cellStyle name="Input 17 9" xfId="5044" xr:uid="{90330F56-B6C0-4A76-97FC-B770CD00CE7D}"/>
    <cellStyle name="Input 18" xfId="5045" xr:uid="{651CFB6B-556F-47D6-99BD-4EDC4D2933A5}"/>
    <cellStyle name="Input 18 2" xfId="5046" xr:uid="{97C7C0F1-D7B7-4422-9E19-06E8EDC32F9F}"/>
    <cellStyle name="Input 18 2 2" xfId="5047" xr:uid="{861699B5-A0B8-46B0-B1AC-781B06FCF892}"/>
    <cellStyle name="Input 18 3" xfId="5048" xr:uid="{4023DBCA-A8B4-43B4-9201-D7294F5F71A9}"/>
    <cellStyle name="Input 18 4" xfId="5049" xr:uid="{1B7325E9-8938-4048-9494-C2803599442F}"/>
    <cellStyle name="Input 18 5" xfId="5050" xr:uid="{DDEAE627-441E-4F0B-8BF3-265756FFC246}"/>
    <cellStyle name="Input 19" xfId="5051" xr:uid="{28280F84-DD2F-414C-B823-C1C687DE9F47}"/>
    <cellStyle name="Input 19 2" xfId="5052" xr:uid="{0D11D0E6-30D9-4D92-A4A8-E9A0DD4B2194}"/>
    <cellStyle name="Input 19 2 2" xfId="5053" xr:uid="{34AF77D4-71E5-4C69-A0F3-F7E36846A386}"/>
    <cellStyle name="Input 19 3" xfId="5054" xr:uid="{836A33A3-6CAE-455D-8484-9D6655EF02D3}"/>
    <cellStyle name="Input 19 4" xfId="5055" xr:uid="{7D055BAD-0525-4F6A-B43E-C6D278B04AC6}"/>
    <cellStyle name="Input 19 5" xfId="5056" xr:uid="{412E8DC4-368B-48A4-9AB2-FCB592505C24}"/>
    <cellStyle name="Input 2" xfId="115" xr:uid="{00000000-0005-0000-0000-000049000000}"/>
    <cellStyle name="Input 2 10" xfId="5058" xr:uid="{65051E2B-9DE8-41E5-A292-AA5170D9C1C3}"/>
    <cellStyle name="Input 2 10 2" xfId="5059" xr:uid="{59090089-FA04-45C2-9724-EAC61ADD1727}"/>
    <cellStyle name="Input 2 11" xfId="5060" xr:uid="{43E82ED1-FD28-4508-979D-F7E5873BD626}"/>
    <cellStyle name="Input 2 11 2" xfId="5061" xr:uid="{036E9298-F503-4619-A26C-2566717D53B1}"/>
    <cellStyle name="Input 2 12" xfId="5062" xr:uid="{F8DF3EE4-A6F9-4E57-92E4-A79C6D141EEF}"/>
    <cellStyle name="Input 2 13" xfId="5063" xr:uid="{F3FB8D27-0C4A-4D30-B230-E3A4DDDCB851}"/>
    <cellStyle name="Input 2 14" xfId="5064" xr:uid="{D215A1AD-4C2B-43B9-AE1F-08868D518457}"/>
    <cellStyle name="Input 2 2" xfId="5065" xr:uid="{B92EB680-A880-458E-B25F-CA4A4BDD2846}"/>
    <cellStyle name="Input 2 2 10" xfId="5066" xr:uid="{63CA7FA0-C59A-4331-9B20-EEF567CD1BFA}"/>
    <cellStyle name="Input 2 2 11" xfId="5067" xr:uid="{2742F6DA-6AAE-4396-ABEE-222B6D94CE94}"/>
    <cellStyle name="Input 2 2 12" xfId="5068" xr:uid="{3D9D5A32-94D6-420B-B66B-28E6BF9AE1DE}"/>
    <cellStyle name="Input 2 2 13" xfId="5069" xr:uid="{C31EAB75-FDDB-497F-81DA-1B718BE3D9AA}"/>
    <cellStyle name="Input 2 2 14" xfId="5070" xr:uid="{9C9CD31C-7039-46DC-A0C9-DFAA1D976F86}"/>
    <cellStyle name="Input 2 2 15" xfId="5071" xr:uid="{06D72F78-EDF9-4523-A1EC-9BE7148383D9}"/>
    <cellStyle name="Input 2 2 2" xfId="5072" xr:uid="{22BD9303-86B2-45B7-AE5A-DCF1C21C9DE2}"/>
    <cellStyle name="Input 2 2 2 2" xfId="5073" xr:uid="{73AB2BBF-9EEB-49EE-9A5B-C004920E32E3}"/>
    <cellStyle name="Input 2 2 2 2 2" xfId="5074" xr:uid="{2CFC9B88-8F1F-4484-BE71-0F292DDB174B}"/>
    <cellStyle name="Input 2 2 2 3" xfId="5075" xr:uid="{D38B8A58-47CA-41A8-AF9A-A42BE5C1A8E2}"/>
    <cellStyle name="Input 2 2 2 4" xfId="5076" xr:uid="{3BBE3AE1-C71A-49CA-8E80-44F58996C656}"/>
    <cellStyle name="Input 2 2 2 5" xfId="5077" xr:uid="{FC434AD0-F9D0-4345-9C40-5BC821756197}"/>
    <cellStyle name="Input 2 2 3" xfId="5078" xr:uid="{C414F1BC-B5C0-44D6-842E-E8D6755F74DD}"/>
    <cellStyle name="Input 2 2 3 2" xfId="5079" xr:uid="{80941053-3AF6-42B1-9317-2D62F0EC6573}"/>
    <cellStyle name="Input 2 2 3 2 2" xfId="5080" xr:uid="{74083E0B-DCCD-4FB6-959D-45B190E4974D}"/>
    <cellStyle name="Input 2 2 3 3" xfId="5081" xr:uid="{83BF300B-D51E-48F0-9C8E-ED373B52DC6E}"/>
    <cellStyle name="Input 2 2 3 4" xfId="5082" xr:uid="{FA21DF61-976C-4185-AC65-9A0C29BC2987}"/>
    <cellStyle name="Input 2 2 3 5" xfId="5083" xr:uid="{46F04B88-EDC0-4941-A3AA-9AD67F36642A}"/>
    <cellStyle name="Input 2 2 4" xfId="5084" xr:uid="{4FD45C73-7014-4E05-8A36-A09F7098BADC}"/>
    <cellStyle name="Input 2 2 4 2" xfId="5085" xr:uid="{033B131F-4D04-4125-A711-319D05F7018C}"/>
    <cellStyle name="Input 2 2 4 2 2" xfId="5086" xr:uid="{CB159BF4-B313-437C-AC5C-698A2D198355}"/>
    <cellStyle name="Input 2 2 4 3" xfId="5087" xr:uid="{77EB9E50-F859-4464-8260-89A9DECF7469}"/>
    <cellStyle name="Input 2 2 4 4" xfId="5088" xr:uid="{159F145F-E710-4EC5-8798-A1292C1C68D6}"/>
    <cellStyle name="Input 2 2 4 5" xfId="5089" xr:uid="{58CE0D46-9B7C-404F-AFC5-625F7C479E57}"/>
    <cellStyle name="Input 2 2 5" xfId="5090" xr:uid="{D5DF1D65-91C6-454D-BF77-EC2241A40E64}"/>
    <cellStyle name="Input 2 2 5 2" xfId="5091" xr:uid="{47F28C7C-BFCA-4A26-8E94-FCE38A49F817}"/>
    <cellStyle name="Input 2 2 5 2 2" xfId="5092" xr:uid="{F6A5AC94-E5AE-4253-960A-FCAFA3ADB047}"/>
    <cellStyle name="Input 2 2 5 3" xfId="5093" xr:uid="{E6DB16AC-F320-4E47-9E95-138EA2D82977}"/>
    <cellStyle name="Input 2 2 5 4" xfId="5094" xr:uid="{2563FC46-E315-4094-BDBE-212F7191FDB2}"/>
    <cellStyle name="Input 2 2 5 5" xfId="5095" xr:uid="{84DDC7F4-E493-4FCF-9E0F-721D74EAACE3}"/>
    <cellStyle name="Input 2 2 6" xfId="5096" xr:uid="{A28E7B07-54A1-4CC6-8D5B-CC2281C885B1}"/>
    <cellStyle name="Input 2 2 6 2" xfId="5097" xr:uid="{851A0FB7-AC26-4235-AEB6-CDF5A9FB49F5}"/>
    <cellStyle name="Input 2 2 7" xfId="5098" xr:uid="{F53A347C-E081-4E30-A0F9-C236AAC09C5A}"/>
    <cellStyle name="Input 2 2 7 2" xfId="5099" xr:uid="{30076370-D929-4336-ACE8-88745DE5A52E}"/>
    <cellStyle name="Input 2 2 8" xfId="5100" xr:uid="{52180450-46CA-4E86-92E6-F12D8120C488}"/>
    <cellStyle name="Input 2 2 8 2" xfId="5101" xr:uid="{19F532E0-7E7C-4EF7-BDE9-1907566EFCD6}"/>
    <cellStyle name="Input 2 2 9" xfId="5102" xr:uid="{66A391E1-CB10-4334-883E-0EC78B1C1803}"/>
    <cellStyle name="Input 2 3" xfId="5103" xr:uid="{D4E2990D-291A-4CAE-A96B-3187F3C16607}"/>
    <cellStyle name="Input 2 3 10" xfId="5104" xr:uid="{DB467A22-BEF6-442B-B671-6D10DA5A3C97}"/>
    <cellStyle name="Input 2 3 11" xfId="5105" xr:uid="{EC06A4D0-2C78-4DF2-BF11-B8560CE2A1C0}"/>
    <cellStyle name="Input 2 3 12" xfId="5106" xr:uid="{F3ADCA10-6D8E-4018-A080-BAD929816C41}"/>
    <cellStyle name="Input 2 3 13" xfId="5107" xr:uid="{571B3758-6A39-47B2-852E-6FD68FA84A8D}"/>
    <cellStyle name="Input 2 3 14" xfId="5108" xr:uid="{33B48BA3-2C75-4670-99BA-626258A94E06}"/>
    <cellStyle name="Input 2 3 15" xfId="5109" xr:uid="{3E7D404E-6D7E-4448-A34B-E397102ADD2F}"/>
    <cellStyle name="Input 2 3 2" xfId="5110" xr:uid="{62BB3F84-1FF3-411A-835B-533987FE1004}"/>
    <cellStyle name="Input 2 3 2 2" xfId="5111" xr:uid="{1C965914-7AF3-4CD0-961E-FFE0810ED628}"/>
    <cellStyle name="Input 2 3 3" xfId="5112" xr:uid="{F476698F-5909-493B-8342-1602C49DA60E}"/>
    <cellStyle name="Input 2 3 3 2" xfId="5113" xr:uid="{07CE33C2-8470-48DD-B9B3-1901C9D74A79}"/>
    <cellStyle name="Input 2 3 4" xfId="5114" xr:uid="{6148C774-BFCC-4D3B-8507-3C055A711D71}"/>
    <cellStyle name="Input 2 3 4 2" xfId="5115" xr:uid="{738CD0E2-189C-4C61-9788-E01D056AECCF}"/>
    <cellStyle name="Input 2 3 5" xfId="5116" xr:uid="{0D348637-4F8C-4654-A7F5-C4835B3F9580}"/>
    <cellStyle name="Input 2 3 5 2" xfId="5117" xr:uid="{92B737E5-B04D-45FC-87C5-780C1BA7ED9B}"/>
    <cellStyle name="Input 2 3 6" xfId="5118" xr:uid="{2F057E13-CA09-47CD-AA12-DD4FBB417189}"/>
    <cellStyle name="Input 2 3 7" xfId="5119" xr:uid="{A19E433F-EF96-4465-8629-82E1A02E553F}"/>
    <cellStyle name="Input 2 3 8" xfId="5120" xr:uid="{04111F19-F24E-4720-80D1-0A8F42DF531B}"/>
    <cellStyle name="Input 2 3 9" xfId="5121" xr:uid="{9F7D7742-C7CD-4B20-AD27-1559D64483FB}"/>
    <cellStyle name="Input 2 4" xfId="5122" xr:uid="{9DB73CA0-4372-4C8E-8037-A070A39F64CC}"/>
    <cellStyle name="Input 2 4 10" xfId="5123" xr:uid="{C5139201-BD69-41E6-A1A7-8D52B4356B67}"/>
    <cellStyle name="Input 2 4 11" xfId="5124" xr:uid="{574510FF-C7FF-4254-9E1B-282A48AD33EE}"/>
    <cellStyle name="Input 2 4 12" xfId="5125" xr:uid="{512893CB-3C3A-4578-A738-B1070C41C95C}"/>
    <cellStyle name="Input 2 4 13" xfId="5126" xr:uid="{254053D2-4BD0-4FC2-A1AB-33F923681FE0}"/>
    <cellStyle name="Input 2 4 14" xfId="5127" xr:uid="{169015A5-B1AF-48AF-8936-6A20F880503F}"/>
    <cellStyle name="Input 2 4 15" xfId="5128" xr:uid="{C6AAB106-218C-43AC-82A6-AD80DFCAA638}"/>
    <cellStyle name="Input 2 4 16" xfId="5129" xr:uid="{EC140108-34A6-4C0F-9CC0-D9ED1E251570}"/>
    <cellStyle name="Input 2 4 2" xfId="5130" xr:uid="{872B043A-70A3-487F-A88F-24FDEA93FDDB}"/>
    <cellStyle name="Input 2 4 2 2" xfId="5131" xr:uid="{A40E648E-6C12-4DF5-AEC6-A32879784B3D}"/>
    <cellStyle name="Input 2 4 3" xfId="5132" xr:uid="{A058DFB1-D373-4EF6-B496-E1C845B50DFE}"/>
    <cellStyle name="Input 2 4 3 2" xfId="5133" xr:uid="{AE7704E4-616E-4EAD-B52D-B2C2B9E982B4}"/>
    <cellStyle name="Input 2 4 4" xfId="5134" xr:uid="{81476BEC-1858-44E5-AAFC-E1717B9C2C34}"/>
    <cellStyle name="Input 2 4 4 2" xfId="5135" xr:uid="{7BCBCE0D-AC81-4385-AB89-E1E4E67FBCCF}"/>
    <cellStyle name="Input 2 4 5" xfId="5136" xr:uid="{2976AD32-17CE-445D-88EA-57E5C8D312D4}"/>
    <cellStyle name="Input 2 4 5 2" xfId="5137" xr:uid="{AEB5C549-C032-4E11-A340-B5EE20A199FD}"/>
    <cellStyle name="Input 2 4 6" xfId="5138" xr:uid="{F04E7D7A-CBF0-430C-81F1-62D978DDA31B}"/>
    <cellStyle name="Input 2 4 7" xfId="5139" xr:uid="{A416E261-F4E3-4EC2-8DEF-0CF54F1843DA}"/>
    <cellStyle name="Input 2 4 8" xfId="5140" xr:uid="{398E27DA-549B-4969-A8A1-DC8014D95C78}"/>
    <cellStyle name="Input 2 4 9" xfId="5141" xr:uid="{A2FC4700-CCAD-4296-BCD5-99061F4884D7}"/>
    <cellStyle name="Input 2 5" xfId="5142" xr:uid="{B53A47CB-C03B-4C70-89F6-4824DC38D774}"/>
    <cellStyle name="Input 2 5 2" xfId="5143" xr:uid="{3453DE2D-02CA-4278-BC2F-9C83E89F0421}"/>
    <cellStyle name="Input 2 5 2 2" xfId="5144" xr:uid="{0265F767-74BC-4D1B-9A89-CC108D059026}"/>
    <cellStyle name="Input 2 5 3" xfId="5145" xr:uid="{E02EFD1D-2EDA-4AAA-9DC0-158600A06E44}"/>
    <cellStyle name="Input 2 5 4" xfId="5146" xr:uid="{F2F937E1-E646-4821-A74C-6BEC71C8047A}"/>
    <cellStyle name="Input 2 5 5" xfId="5147" xr:uid="{AA9445B3-5E68-4E90-9CBF-6450FED4FCA3}"/>
    <cellStyle name="Input 2 6" xfId="5148" xr:uid="{22A14706-1B9A-4DA6-9B93-219F51F5688E}"/>
    <cellStyle name="Input 2 6 2" xfId="5149" xr:uid="{DD85CD48-E6AC-4F15-BCE1-813A5E497E67}"/>
    <cellStyle name="Input 2 6 2 2" xfId="5150" xr:uid="{E6DDF362-C12E-42E8-9073-3DCF60764EF8}"/>
    <cellStyle name="Input 2 6 3" xfId="5151" xr:uid="{B51FEDAB-A19A-4D23-9557-D6D4EB33D69D}"/>
    <cellStyle name="Input 2 6 4" xfId="5152" xr:uid="{9F996C20-B2D7-4B47-B0CF-8013906A3374}"/>
    <cellStyle name="Input 2 6 5" xfId="5153" xr:uid="{023E6A93-81CA-4C44-BA62-0C23DD378FFC}"/>
    <cellStyle name="Input 2 7" xfId="5154" xr:uid="{AB00CC89-EA20-4149-A3DF-3E1C2E88093D}"/>
    <cellStyle name="Input 2 7 2" xfId="5155" xr:uid="{989201A2-72A0-4971-A0B3-33D2A413A999}"/>
    <cellStyle name="Input 2 7 2 2" xfId="5156" xr:uid="{C66A7C75-192B-4283-BE78-9B873B00F196}"/>
    <cellStyle name="Input 2 7 3" xfId="5157" xr:uid="{878B0C81-74BC-4EB1-9566-6C1E5149583D}"/>
    <cellStyle name="Input 2 7 4" xfId="5158" xr:uid="{32BAFD3E-137B-496B-8308-E39972388C1B}"/>
    <cellStyle name="Input 2 7 5" xfId="5159" xr:uid="{820FFEB3-441F-4753-AB4A-2022D0E014C7}"/>
    <cellStyle name="Input 2 8" xfId="5160" xr:uid="{F00AD463-3F6D-4DC2-8A9D-0015DA4670D4}"/>
    <cellStyle name="Input 2 8 2" xfId="5161" xr:uid="{2AE0BF97-5BDE-4524-AFC2-73CEEB44984E}"/>
    <cellStyle name="Input 2 8 2 2" xfId="5162" xr:uid="{E97424FF-A19C-42E9-8A15-794ABC45AC8F}"/>
    <cellStyle name="Input 2 8 3" xfId="5163" xr:uid="{20FA8D45-DDEA-40FB-8D60-97CC6AF7A389}"/>
    <cellStyle name="Input 2 8 4" xfId="5164" xr:uid="{C4DDEF74-1412-4B18-BF67-28185F8D8F08}"/>
    <cellStyle name="Input 2 8 5" xfId="5165" xr:uid="{2762E843-353D-4643-8CD5-1784E1D4E779}"/>
    <cellStyle name="Input 2 9" xfId="5166" xr:uid="{C4C0357E-B3AF-4446-9A64-0ECEA019243E}"/>
    <cellStyle name="Input 2 9 2" xfId="5167" xr:uid="{59DB8E8C-677F-4B67-938D-4611AED3DB30}"/>
    <cellStyle name="Input 2_Nordea Group" xfId="5057" xr:uid="{1ED7E66A-5DE3-478E-BEBE-D22102C251C4}"/>
    <cellStyle name="Input 20" xfId="5168" xr:uid="{26273783-EB58-42AF-ABB6-F8262C383D61}"/>
    <cellStyle name="Input 20 2" xfId="5169" xr:uid="{A0D44903-D7EF-43C8-9FAB-108F2E08EE17}"/>
    <cellStyle name="Input 20 2 2" xfId="5170" xr:uid="{C1E79E15-F505-4456-AE97-AEEBCF2F659E}"/>
    <cellStyle name="Input 20 3" xfId="5171" xr:uid="{25C5099F-DBB6-4E47-B72B-DADD6EC040D4}"/>
    <cellStyle name="Input 20 4" xfId="5172" xr:uid="{BE557258-3690-4A0A-ABCE-9F1C9AACC201}"/>
    <cellStyle name="Input 20 5" xfId="5173" xr:uid="{88CAA4AE-0AE8-48ED-89CA-12DA550CFEB6}"/>
    <cellStyle name="Input 21" xfId="5174" xr:uid="{C0ACB60D-A749-4C01-B593-20012CC26F49}"/>
    <cellStyle name="Input 21 2" xfId="5175" xr:uid="{D7E64E3F-9C32-4E2A-91A3-B7A964A4895E}"/>
    <cellStyle name="Input 21 2 2" xfId="5176" xr:uid="{437D048B-B5F5-4C22-A7E9-5327B0DA6F0E}"/>
    <cellStyle name="Input 21 3" xfId="5177" xr:uid="{5CC29D4B-9C55-44C5-AF65-D950E94B0DA0}"/>
    <cellStyle name="Input 21 4" xfId="5178" xr:uid="{221BDD36-D79B-4AC4-89CC-DA2219547817}"/>
    <cellStyle name="Input 21 5" xfId="5179" xr:uid="{C8A23701-2593-4F95-A6AF-E2D179897387}"/>
    <cellStyle name="Input 22" xfId="5180" xr:uid="{38AC1AB5-2FF1-43CF-9318-6E06F081D359}"/>
    <cellStyle name="Input 22 2" xfId="5181" xr:uid="{8C94E836-ACF2-40B1-B921-A98F78CD4C29}"/>
    <cellStyle name="Input 23" xfId="5182" xr:uid="{5D5FF562-B94D-46E5-9ED4-98679C33C6CA}"/>
    <cellStyle name="Input 23 2" xfId="5183" xr:uid="{B327A375-81AA-4449-A147-BB3C98FE60E0}"/>
    <cellStyle name="Input 24" xfId="5184" xr:uid="{0D467866-A7CE-4317-934E-000A3118E3CC}"/>
    <cellStyle name="Input 24 2" xfId="5185" xr:uid="{882D9C95-FB35-4EFB-9A73-A67F1FAB405B}"/>
    <cellStyle name="Input 25" xfId="5186" xr:uid="{2BDCF3D6-EBB1-49D1-B1B4-07A1CF1C6D51}"/>
    <cellStyle name="Input 26" xfId="5187" xr:uid="{1F86F41D-1E8F-4317-9A6A-CAA377F7131A}"/>
    <cellStyle name="Input 27" xfId="5188" xr:uid="{70ED3EFF-5E6D-4BBB-8A9A-B4D8E7821F43}"/>
    <cellStyle name="Input 3" xfId="5189" xr:uid="{2F325BA2-FE91-4522-B79F-2809FCF2E641}"/>
    <cellStyle name="Input 3 10" xfId="5190" xr:uid="{63FE89E7-7C74-47E1-AC7B-D9DDFEBA8907}"/>
    <cellStyle name="Input 3 10 2" xfId="5191" xr:uid="{E4D7120E-E099-4B57-86EB-BA06FF248099}"/>
    <cellStyle name="Input 3 11" xfId="5192" xr:uid="{DFF5479A-26AD-496D-BCE6-33CA7B2836B1}"/>
    <cellStyle name="Input 3 11 2" xfId="5193" xr:uid="{A4208EDB-2E3D-464D-A43D-CC674210D344}"/>
    <cellStyle name="Input 3 12" xfId="5194" xr:uid="{23ED517A-E2C9-432D-8BCD-40C030941A04}"/>
    <cellStyle name="Input 3 12 2" xfId="5195" xr:uid="{77CF03B1-920B-4BBE-9866-D4ADCFD4DE61}"/>
    <cellStyle name="Input 3 13" xfId="5196" xr:uid="{88B1542A-D845-413C-9C9D-51CCABDE97D0}"/>
    <cellStyle name="Input 3 14" xfId="5197" xr:uid="{AF73AE42-3BC4-4E4D-A4AB-4FF2ACEED703}"/>
    <cellStyle name="Input 3 15" xfId="5198" xr:uid="{4A22F8E9-AA59-4318-BFD8-C337AF9614DD}"/>
    <cellStyle name="Input 3 16" xfId="5199" xr:uid="{FDAF7A08-5DB3-4B91-AE5B-46C1D40013E6}"/>
    <cellStyle name="Input 3 17" xfId="5200" xr:uid="{11DD4977-D9BF-4AF6-A9B5-4F2017625FDA}"/>
    <cellStyle name="Input 3 18" xfId="5201" xr:uid="{C5AF0876-F5FE-4D58-8DA8-0F7F2FDFDA3E}"/>
    <cellStyle name="Input 3 19" xfId="5202" xr:uid="{0D738E58-3A14-49A8-B2E3-0D159B719672}"/>
    <cellStyle name="Input 3 2" xfId="5203" xr:uid="{E8B92C19-0E9A-4372-806F-678A69A83887}"/>
    <cellStyle name="Input 3 2 10" xfId="5204" xr:uid="{38ACEA78-5301-40F6-B061-B18D19ABBD8F}"/>
    <cellStyle name="Input 3 2 11" xfId="5205" xr:uid="{CF108C2A-4FC0-4C98-86DC-584C61C59B64}"/>
    <cellStyle name="Input 3 2 12" xfId="5206" xr:uid="{16BB1B55-4485-4E89-8247-2D3BC764B006}"/>
    <cellStyle name="Input 3 2 13" xfId="5207" xr:uid="{F8AE3FC8-37DB-4018-AD52-94548429097E}"/>
    <cellStyle name="Input 3 2 14" xfId="5208" xr:uid="{2698E935-61A4-4A17-B26D-CF57FF77C969}"/>
    <cellStyle name="Input 3 2 15" xfId="5209" xr:uid="{B580EE24-EA0E-4549-97C4-A1E0A4C988E1}"/>
    <cellStyle name="Input 3 2 2" xfId="5210" xr:uid="{A4EB40F4-CAE5-41C2-ABFA-3ADB7B3E4FAD}"/>
    <cellStyle name="Input 3 2 2 2" xfId="5211" xr:uid="{344AC20F-A0D6-4C4A-984E-B9976F8DCC0E}"/>
    <cellStyle name="Input 3 2 2 2 2" xfId="5212" xr:uid="{89DF3815-D58E-435F-9BF3-8278C2A9BA13}"/>
    <cellStyle name="Input 3 2 2 3" xfId="5213" xr:uid="{5EDC9482-FE96-41AB-9B87-1690D6DE91DC}"/>
    <cellStyle name="Input 3 2 2 4" xfId="5214" xr:uid="{3C2BDCC9-0BD7-46B1-9084-C94BD3396401}"/>
    <cellStyle name="Input 3 2 2 5" xfId="5215" xr:uid="{97AEF19E-B04E-4FD5-A62A-E3A56E858361}"/>
    <cellStyle name="Input 3 2 3" xfId="5216" xr:uid="{8E223F80-9EDC-4894-8F67-61CD37CD61A9}"/>
    <cellStyle name="Input 3 2 3 2" xfId="5217" xr:uid="{224F3E26-E378-48B2-B858-197915D5DDE9}"/>
    <cellStyle name="Input 3 2 3 2 2" xfId="5218" xr:uid="{5B7E5D86-CB41-4812-A66B-3A8548C06919}"/>
    <cellStyle name="Input 3 2 3 3" xfId="5219" xr:uid="{E2C85CAA-43DA-40FC-8EEC-1C5F47BA2F1B}"/>
    <cellStyle name="Input 3 2 3 4" xfId="5220" xr:uid="{E27B38E4-6CBD-467F-A617-173F973514E2}"/>
    <cellStyle name="Input 3 2 3 5" xfId="5221" xr:uid="{EF7E55DA-D3CA-42D7-AE64-18AE1F2AE0E7}"/>
    <cellStyle name="Input 3 2 4" xfId="5222" xr:uid="{A3E6D152-A556-45B2-84B1-0CD801BFBAD9}"/>
    <cellStyle name="Input 3 2 4 2" xfId="5223" xr:uid="{0F70730B-B82A-4864-9988-4405547B064D}"/>
    <cellStyle name="Input 3 2 4 2 2" xfId="5224" xr:uid="{3F7FB948-1237-4EE6-9243-3969B2A73B4A}"/>
    <cellStyle name="Input 3 2 4 3" xfId="5225" xr:uid="{CC01180A-0641-4765-BEC3-239959E0CB28}"/>
    <cellStyle name="Input 3 2 4 4" xfId="5226" xr:uid="{2C7E327A-AE9D-44F8-849F-66592BB3E38F}"/>
    <cellStyle name="Input 3 2 4 5" xfId="5227" xr:uid="{45453D0F-320B-4ACE-A4D8-E70999846231}"/>
    <cellStyle name="Input 3 2 5" xfId="5228" xr:uid="{19BFE5CF-2D9E-46EF-93C6-BC018267B95D}"/>
    <cellStyle name="Input 3 2 5 2" xfId="5229" xr:uid="{28CA46F4-8B6C-4DF7-8647-685BFB1D160F}"/>
    <cellStyle name="Input 3 2 5 2 2" xfId="5230" xr:uid="{58DAD49B-6246-4FF2-8720-BB15F2B3E889}"/>
    <cellStyle name="Input 3 2 5 3" xfId="5231" xr:uid="{45F849ED-7B42-4D04-922D-E308C477E50F}"/>
    <cellStyle name="Input 3 2 5 4" xfId="5232" xr:uid="{DBFF5426-44C4-485F-8AA3-8CCF58D6E3EE}"/>
    <cellStyle name="Input 3 2 5 5" xfId="5233" xr:uid="{58F02795-75B4-4B13-A39B-4EEC2C4A3EDC}"/>
    <cellStyle name="Input 3 2 6" xfId="5234" xr:uid="{8F0D9EB6-CDBF-429B-87CD-7DC38A6FC808}"/>
    <cellStyle name="Input 3 2 6 2" xfId="5235" xr:uid="{B7E781BE-B787-4123-B869-968C5335FD81}"/>
    <cellStyle name="Input 3 2 7" xfId="5236" xr:uid="{A5AF3991-5BA1-4D55-8745-3ABE4BCA7C80}"/>
    <cellStyle name="Input 3 2 7 2" xfId="5237" xr:uid="{C3C81AF2-62A3-4A76-A305-C0F327C3A961}"/>
    <cellStyle name="Input 3 2 8" xfId="5238" xr:uid="{DD1D7561-8119-4E6F-9FD3-75851A08AD0C}"/>
    <cellStyle name="Input 3 2 8 2" xfId="5239" xr:uid="{E4C7BF7C-17A1-4F7B-9DEB-E6F65067AEE7}"/>
    <cellStyle name="Input 3 2 9" xfId="5240" xr:uid="{74ABEAEE-C784-4729-B98D-8657701CD378}"/>
    <cellStyle name="Input 3 20" xfId="5241" xr:uid="{2B9245D5-FD6B-4499-87EC-DC382C4B50C0}"/>
    <cellStyle name="Input 3 3" xfId="5242" xr:uid="{C8959ED7-DF1D-405A-B31E-9D7858A5E131}"/>
    <cellStyle name="Input 3 3 10" xfId="5243" xr:uid="{27BEE497-F007-43ED-893E-6501666618C4}"/>
    <cellStyle name="Input 3 3 11" xfId="5244" xr:uid="{BB203383-A104-4615-AC52-51CD6BCE208F}"/>
    <cellStyle name="Input 3 3 12" xfId="5245" xr:uid="{C0E6C723-9AED-4548-9811-55A29A5B24EE}"/>
    <cellStyle name="Input 3 3 13" xfId="5246" xr:uid="{BD0547B3-6CA8-4D2E-9E28-9541C70300AE}"/>
    <cellStyle name="Input 3 3 14" xfId="5247" xr:uid="{2FE98E44-3703-4B22-800F-254FDE3160F5}"/>
    <cellStyle name="Input 3 3 15" xfId="5248" xr:uid="{4E6DC9CC-06FA-4309-ABA1-5B4FB1644144}"/>
    <cellStyle name="Input 3 3 2" xfId="5249" xr:uid="{CC5C5D7D-3E56-4389-A2E1-2AE369FBF4CA}"/>
    <cellStyle name="Input 3 3 2 2" xfId="5250" xr:uid="{97ACDCE9-F395-4BDA-AA32-5CADF83C8845}"/>
    <cellStyle name="Input 3 3 2 2 2" xfId="5251" xr:uid="{EDDE1B4A-2AD1-4025-9081-6388CD0B4F42}"/>
    <cellStyle name="Input 3 3 2 3" xfId="5252" xr:uid="{A7D8B721-34A3-4B7D-98B5-BDAB66881CE8}"/>
    <cellStyle name="Input 3 3 2 4" xfId="5253" xr:uid="{ED389031-66B3-40F7-ABC3-5E5452ABB1FF}"/>
    <cellStyle name="Input 3 3 2 5" xfId="5254" xr:uid="{08F7B6D9-02D4-4733-8234-09ADBACED0EB}"/>
    <cellStyle name="Input 3 3 3" xfId="5255" xr:uid="{DBF23666-38D1-45CC-984F-AB0D2A405C28}"/>
    <cellStyle name="Input 3 3 3 2" xfId="5256" xr:uid="{C5F56093-24E3-4E66-860B-9B85973D32C4}"/>
    <cellStyle name="Input 3 3 3 2 2" xfId="5257" xr:uid="{6667DEE7-1CA1-4E85-90EE-F73B3F004ED0}"/>
    <cellStyle name="Input 3 3 3 3" xfId="5258" xr:uid="{A16B7552-B561-44E2-828A-096D89B3B25F}"/>
    <cellStyle name="Input 3 3 3 4" xfId="5259" xr:uid="{B5A03911-6FCA-4DD0-94E1-8FB2D4685E31}"/>
    <cellStyle name="Input 3 3 3 5" xfId="5260" xr:uid="{9C1F25AB-E21F-417B-A3D5-566B84C348F6}"/>
    <cellStyle name="Input 3 3 4" xfId="5261" xr:uid="{889B8B96-41BE-45E0-B1C2-3C98E69B00AE}"/>
    <cellStyle name="Input 3 3 4 2" xfId="5262" xr:uid="{39082922-51B8-428B-A4A6-D5D23AEDDB56}"/>
    <cellStyle name="Input 3 3 4 2 2" xfId="5263" xr:uid="{DE29E343-4878-43F4-AFBB-493110CD6A31}"/>
    <cellStyle name="Input 3 3 4 3" xfId="5264" xr:uid="{D03F2063-7BFB-4EE9-ADB4-CDFE1B630E2A}"/>
    <cellStyle name="Input 3 3 4 4" xfId="5265" xr:uid="{1662269C-01D2-47F3-9C53-1ADC32505902}"/>
    <cellStyle name="Input 3 3 4 5" xfId="5266" xr:uid="{8E6070E7-A52E-4E40-8D50-684E371FA51F}"/>
    <cellStyle name="Input 3 3 5" xfId="5267" xr:uid="{2A8AEE8A-B7A2-40B0-84DF-889625F6EFF7}"/>
    <cellStyle name="Input 3 3 5 2" xfId="5268" xr:uid="{265563A3-DD00-47B1-8AA4-28BBDC87632B}"/>
    <cellStyle name="Input 3 3 6" xfId="5269" xr:uid="{1E0EDBB7-087B-4481-8988-B4CC52C015AA}"/>
    <cellStyle name="Input 3 3 6 2" xfId="5270" xr:uid="{9319E173-4C78-4FA7-8354-0C5FF323A73D}"/>
    <cellStyle name="Input 3 3 7" xfId="5271" xr:uid="{E29EC33D-92D5-43A7-8C14-8288B1B5CA40}"/>
    <cellStyle name="Input 3 3 7 2" xfId="5272" xr:uid="{09406258-C353-452C-8632-AE6E37FF7CA5}"/>
    <cellStyle name="Input 3 3 8" xfId="5273" xr:uid="{3259A477-2EBB-42CD-BBB4-749A4623C5EC}"/>
    <cellStyle name="Input 3 3 9" xfId="5274" xr:uid="{0C721AC8-43D8-4227-BDE6-54B00B346731}"/>
    <cellStyle name="Input 3 4" xfId="5275" xr:uid="{A2BDE7BB-5E43-41A4-870D-033BAD0953A3}"/>
    <cellStyle name="Input 3 4 10" xfId="5276" xr:uid="{C3C91B54-06A9-479F-9533-14DD78511986}"/>
    <cellStyle name="Input 3 4 11" xfId="5277" xr:uid="{E9AE0B62-0A9C-492F-BEDF-8497B43BD690}"/>
    <cellStyle name="Input 3 4 12" xfId="5278" xr:uid="{D5BAAE20-DB54-4968-A170-3E82B9C140E2}"/>
    <cellStyle name="Input 3 4 13" xfId="5279" xr:uid="{0ED9636B-170E-4269-93A0-80EF69D24FE0}"/>
    <cellStyle name="Input 3 4 14" xfId="5280" xr:uid="{3DBC8662-3351-47D9-961C-3F418094837D}"/>
    <cellStyle name="Input 3 4 15" xfId="5281" xr:uid="{70BE689F-AECF-431F-A0E8-B34BFAF78F9B}"/>
    <cellStyle name="Input 3 4 2" xfId="5282" xr:uid="{7B29717A-B83A-47F6-B9BB-DC85F6DCD01A}"/>
    <cellStyle name="Input 3 4 2 2" xfId="5283" xr:uid="{A0AC5590-14F5-4781-AAE8-F35FB7F086A8}"/>
    <cellStyle name="Input 3 4 2 2 2" xfId="5284" xr:uid="{A8194237-D350-4994-ADA3-4689B3410AFC}"/>
    <cellStyle name="Input 3 4 2 3" xfId="5285" xr:uid="{DA31C40D-A666-4C58-92D9-45FC9B16B577}"/>
    <cellStyle name="Input 3 4 2 4" xfId="5286" xr:uid="{F3EA70BE-6C25-4FBC-9FFE-E0C6A3B11379}"/>
    <cellStyle name="Input 3 4 2 5" xfId="5287" xr:uid="{44A6320F-0480-46CD-96E8-45CDCB5EF807}"/>
    <cellStyle name="Input 3 4 3" xfId="5288" xr:uid="{7D5F6E19-C053-42EE-BFD5-9B05EEE174E8}"/>
    <cellStyle name="Input 3 4 3 2" xfId="5289" xr:uid="{1BC39BC1-4581-45C2-80D1-11EB83FE76B9}"/>
    <cellStyle name="Input 3 4 3 2 2" xfId="5290" xr:uid="{523635F0-236C-4719-A9FD-63106AC3EE31}"/>
    <cellStyle name="Input 3 4 3 3" xfId="5291" xr:uid="{FAD8F1C1-AA84-4FA9-BAB6-31E8D93B1FAE}"/>
    <cellStyle name="Input 3 4 3 4" xfId="5292" xr:uid="{D53C8BE0-590D-4D9E-B7B9-FEA34472DD78}"/>
    <cellStyle name="Input 3 4 3 5" xfId="5293" xr:uid="{DC452014-C0CB-4849-8960-3C145814881C}"/>
    <cellStyle name="Input 3 4 4" xfId="5294" xr:uid="{2B2DC6BF-C053-4108-88B5-F4498FE8FCB7}"/>
    <cellStyle name="Input 3 4 4 2" xfId="5295" xr:uid="{319E1AB8-6AD3-444B-8E6F-8F22F1D13549}"/>
    <cellStyle name="Input 3 4 4 2 2" xfId="5296" xr:uid="{0D4500C5-6D8E-4989-B02B-2D1D04B13D5B}"/>
    <cellStyle name="Input 3 4 4 3" xfId="5297" xr:uid="{B96A561E-2138-4A29-9302-45D46D56C4A2}"/>
    <cellStyle name="Input 3 4 4 4" xfId="5298" xr:uid="{E2F88EEF-E557-471C-BCB8-398F0AF1A42D}"/>
    <cellStyle name="Input 3 4 4 5" xfId="5299" xr:uid="{FC87F83F-8610-4CBB-BDC1-8EDFC5639E1F}"/>
    <cellStyle name="Input 3 4 5" xfId="5300" xr:uid="{A33D40A3-EAE2-4295-B494-2F528F1AA96B}"/>
    <cellStyle name="Input 3 4 5 2" xfId="5301" xr:uid="{DAE4C6DA-8684-4778-AABD-EFCC84B4EACA}"/>
    <cellStyle name="Input 3 4 6" xfId="5302" xr:uid="{27D9402D-B368-47F0-9DBB-19FB27CE801F}"/>
    <cellStyle name="Input 3 4 6 2" xfId="5303" xr:uid="{E70DB510-3AB3-4629-837C-6F36DDEB075E}"/>
    <cellStyle name="Input 3 4 7" xfId="5304" xr:uid="{D893CB62-203B-4B87-B9B9-2F4BE9CA1E7C}"/>
    <cellStyle name="Input 3 4 7 2" xfId="5305" xr:uid="{CAA39C98-8CBC-435B-9D2D-AE38110F017B}"/>
    <cellStyle name="Input 3 4 8" xfId="5306" xr:uid="{7D54F00A-67F0-4BB9-AD60-9763352A69FC}"/>
    <cellStyle name="Input 3 4 9" xfId="5307" xr:uid="{EEFC67CA-99EF-43DD-8ECB-1A6644E911F8}"/>
    <cellStyle name="Input 3 5" xfId="5308" xr:uid="{49B9CDE2-9167-4957-AEFB-305EA81E3D4B}"/>
    <cellStyle name="Input 3 5 10" xfId="5309" xr:uid="{7CCE8C6D-7291-4912-BA71-B9BE12353780}"/>
    <cellStyle name="Input 3 5 11" xfId="5310" xr:uid="{BABAEAED-1C62-4717-9042-C749D0A75577}"/>
    <cellStyle name="Input 3 5 12" xfId="5311" xr:uid="{DE50D5EF-A31F-48AF-B081-02CA511A7393}"/>
    <cellStyle name="Input 3 5 13" xfId="5312" xr:uid="{E12512AA-A00F-4C33-8440-825282099A37}"/>
    <cellStyle name="Input 3 5 14" xfId="5313" xr:uid="{71C836E7-BFAB-4D15-BBBD-16554E41EBD8}"/>
    <cellStyle name="Input 3 5 15" xfId="5314" xr:uid="{0BC4EC98-2E89-421B-B1F0-8732386C520B}"/>
    <cellStyle name="Input 3 5 2" xfId="5315" xr:uid="{60C1E158-DF75-4631-97F6-0AB45E0B3FA6}"/>
    <cellStyle name="Input 3 5 2 2" xfId="5316" xr:uid="{2494680C-9C6A-4888-AB1B-A6FC8BAAF881}"/>
    <cellStyle name="Input 3 5 3" xfId="5317" xr:uid="{1B5EFF40-62A3-41BF-A203-766C2372AE79}"/>
    <cellStyle name="Input 3 5 3 2" xfId="5318" xr:uid="{1C0C3F19-8CE4-49D7-9F81-7526F10FF8FA}"/>
    <cellStyle name="Input 3 5 4" xfId="5319" xr:uid="{B372788D-28C4-4C1B-9A23-6CE2E871482F}"/>
    <cellStyle name="Input 3 5 4 2" xfId="5320" xr:uid="{5B14BCD4-83FD-4E8B-887A-F0EAA1A9796F}"/>
    <cellStyle name="Input 3 5 5" xfId="5321" xr:uid="{AA478149-AC35-4C7D-810C-3D9BE3FEC65D}"/>
    <cellStyle name="Input 3 5 5 2" xfId="5322" xr:uid="{E7F8F497-D5E8-43C3-BBAF-57F37DE993E5}"/>
    <cellStyle name="Input 3 5 6" xfId="5323" xr:uid="{383B16CB-8FE1-4BDD-B94B-572ADF7C77D0}"/>
    <cellStyle name="Input 3 5 7" xfId="5324" xr:uid="{6E802766-1EF9-405E-AC8D-947F5AA7AC64}"/>
    <cellStyle name="Input 3 5 8" xfId="5325" xr:uid="{FB3920A9-17DF-4B17-8457-DD9E3FBE0624}"/>
    <cellStyle name="Input 3 5 9" xfId="5326" xr:uid="{3A86BB4F-5B7E-4399-9E7A-898D2F484EBE}"/>
    <cellStyle name="Input 3 6" xfId="5327" xr:uid="{AFDA617D-53F9-4B77-80F9-8A02AA056DD1}"/>
    <cellStyle name="Input 3 6 10" xfId="5328" xr:uid="{335DCF0A-C6C2-4980-B952-927554CD90CC}"/>
    <cellStyle name="Input 3 6 11" xfId="5329" xr:uid="{A87B8CDB-C41B-45BF-A656-8AEA657E6C06}"/>
    <cellStyle name="Input 3 6 12" xfId="5330" xr:uid="{CACED926-7FFE-4271-83D2-9DBED3E003E3}"/>
    <cellStyle name="Input 3 6 13" xfId="5331" xr:uid="{9F527A94-2522-49B3-8D7E-7E5AED9119DE}"/>
    <cellStyle name="Input 3 6 14" xfId="5332" xr:uid="{08AA11CF-0BF8-4A83-AE17-6F423F58D32A}"/>
    <cellStyle name="Input 3 6 15" xfId="5333" xr:uid="{0131375A-CBB7-4812-A568-E6BEA620B0C8}"/>
    <cellStyle name="Input 3 6 16" xfId="5334" xr:uid="{F8EB2E92-D994-4B19-BDD6-BD2D777FBFBA}"/>
    <cellStyle name="Input 3 6 2" xfId="5335" xr:uid="{A40A9EF9-B0A4-4FE2-8CE3-FC049A16DBC8}"/>
    <cellStyle name="Input 3 6 2 2" xfId="5336" xr:uid="{EC35CA2B-56CB-4EFE-9E05-BCFD226E4732}"/>
    <cellStyle name="Input 3 6 3" xfId="5337" xr:uid="{B8737689-164A-4559-AB48-BCF5AF41BE9B}"/>
    <cellStyle name="Input 3 6 3 2" xfId="5338" xr:uid="{BCA41DCA-E580-4DD8-AA41-C0DA7550D639}"/>
    <cellStyle name="Input 3 6 4" xfId="5339" xr:uid="{898EDB24-7397-424E-AC79-BE840FDBE351}"/>
    <cellStyle name="Input 3 6 4 2" xfId="5340" xr:uid="{68881D3A-5FBE-4AA5-A1BC-281A5A5499C9}"/>
    <cellStyle name="Input 3 6 5" xfId="5341" xr:uid="{B553985E-6D36-4940-AAEC-AD600FD37F39}"/>
    <cellStyle name="Input 3 6 5 2" xfId="5342" xr:uid="{AF09E00F-021F-4548-B918-001FF8085718}"/>
    <cellStyle name="Input 3 6 6" xfId="5343" xr:uid="{F84197FE-54D4-491B-9C78-E092935B2160}"/>
    <cellStyle name="Input 3 6 7" xfId="5344" xr:uid="{487C5AD5-AC42-45AE-B232-C19ED4B15901}"/>
    <cellStyle name="Input 3 6 8" xfId="5345" xr:uid="{104E39D8-B07E-454D-96C8-C5A02AD2EBB4}"/>
    <cellStyle name="Input 3 6 9" xfId="5346" xr:uid="{7529C0FA-64A8-48E8-96D1-5C842753ED92}"/>
    <cellStyle name="Input 3 7" xfId="5347" xr:uid="{31E1FEDD-81AD-47F8-94BE-3864F0B5A8A8}"/>
    <cellStyle name="Input 3 7 2" xfId="5348" xr:uid="{744DCE37-F815-4D35-B156-787C75C9EC20}"/>
    <cellStyle name="Input 3 7 2 2" xfId="5349" xr:uid="{32089161-5818-488A-BDBC-C3C32191948C}"/>
    <cellStyle name="Input 3 7 3" xfId="5350" xr:uid="{CF0E8677-1BEB-49EB-8A08-663D579A2EFF}"/>
    <cellStyle name="Input 3 7 4" xfId="5351" xr:uid="{72262D79-8584-4502-8D4C-DDE6E77F408F}"/>
    <cellStyle name="Input 3 7 5" xfId="5352" xr:uid="{0657380E-3043-4726-A298-C6CE8CFCF687}"/>
    <cellStyle name="Input 3 8" xfId="5353" xr:uid="{2E797DA0-9EED-427F-A66B-1B67A48F45F9}"/>
    <cellStyle name="Input 3 8 2" xfId="5354" xr:uid="{62CBA2EE-AEC4-4D0C-9710-4D4D2ADEBC97}"/>
    <cellStyle name="Input 3 8 2 2" xfId="5355" xr:uid="{001FCB6B-7995-4AC2-812F-E97A1F952489}"/>
    <cellStyle name="Input 3 8 3" xfId="5356" xr:uid="{1A757ED2-3A12-4A4E-8CF9-96DEA45112D4}"/>
    <cellStyle name="Input 3 8 4" xfId="5357" xr:uid="{C5D51A7B-1E7C-4913-8BDC-033B4DFAEF9D}"/>
    <cellStyle name="Input 3 8 5" xfId="5358" xr:uid="{324D4BB3-EF33-4370-ACBC-3C3CFDBB6152}"/>
    <cellStyle name="Input 3 9" xfId="5359" xr:uid="{41E8569E-9E4C-4FF2-B47E-31D3536009E1}"/>
    <cellStyle name="Input 3 9 2" xfId="5360" xr:uid="{89695BB3-9CA9-45AB-AD6F-27A29334B0CB}"/>
    <cellStyle name="Input 3 9 2 2" xfId="5361" xr:uid="{D53199EF-E4F1-4B90-A5D4-8ED5D46B5A11}"/>
    <cellStyle name="Input 3 9 3" xfId="5362" xr:uid="{ECD5AF63-094D-4E52-8F74-C9C086C50599}"/>
    <cellStyle name="Input 3 9 4" xfId="5363" xr:uid="{307CCD61-E71A-4CB0-A584-CC30713AC8E4}"/>
    <cellStyle name="Input 3 9 5" xfId="5364" xr:uid="{1E1F104D-D004-4575-BE85-A50F39312300}"/>
    <cellStyle name="Input 4" xfId="5365" xr:uid="{F556A1A7-6C9C-428E-9BA3-AB49B45B806D}"/>
    <cellStyle name="Input 4 10" xfId="5366" xr:uid="{BDA4428D-7619-406F-8124-E20198BC03FF}"/>
    <cellStyle name="Input 4 10 2" xfId="5367" xr:uid="{43FE3BD4-3CE6-42A2-8B7F-F28EBBA2A0DC}"/>
    <cellStyle name="Input 4 11" xfId="5368" xr:uid="{BCA86B70-1538-4DDF-B5E0-C2ADBC498D1E}"/>
    <cellStyle name="Input 4 11 2" xfId="5369" xr:uid="{A5F1CDFC-590A-435F-87A9-CC4B1DDEFF38}"/>
    <cellStyle name="Input 4 12" xfId="5370" xr:uid="{2015945E-6C90-4396-A6A6-B774B107BE0D}"/>
    <cellStyle name="Input 4 13" xfId="5371" xr:uid="{A17B53A8-E6B8-4DB8-BDC1-A9E24E585C79}"/>
    <cellStyle name="Input 4 14" xfId="5372" xr:uid="{39E94DD6-0ECC-4B67-845B-C72F5E775BC0}"/>
    <cellStyle name="Input 4 15" xfId="5373" xr:uid="{29B321A0-5165-4CD1-960E-96A95E99E7F4}"/>
    <cellStyle name="Input 4 16" xfId="5374" xr:uid="{2A41FCD1-AB61-45C1-AA6B-12BFB4F9FBCE}"/>
    <cellStyle name="Input 4 17" xfId="5375" xr:uid="{71104815-484A-4C4B-944C-504760DA2F76}"/>
    <cellStyle name="Input 4 18" xfId="5376" xr:uid="{A3CC6D71-C20F-4987-BBC7-1F9342909D3C}"/>
    <cellStyle name="Input 4 19" xfId="5377" xr:uid="{9132D14B-7EEE-4B37-893A-8B2237F2AB58}"/>
    <cellStyle name="Input 4 2" xfId="5378" xr:uid="{E746F855-E996-4C1C-89CF-770D04452890}"/>
    <cellStyle name="Input 4 2 10" xfId="5379" xr:uid="{C5DBD3FF-C5A4-4137-BCC2-40275F62246D}"/>
    <cellStyle name="Input 4 2 11" xfId="5380" xr:uid="{A35A32EE-5BD5-420F-B34A-97E81F2ED943}"/>
    <cellStyle name="Input 4 2 12" xfId="5381" xr:uid="{F6102B6D-B8FD-4720-BEE9-766BD9253ACB}"/>
    <cellStyle name="Input 4 2 13" xfId="5382" xr:uid="{0E03D92D-BC70-4A0D-ABD8-5E61491B74CD}"/>
    <cellStyle name="Input 4 2 14" xfId="5383" xr:uid="{5252CF5F-7947-48C9-8552-8E402A3F525D}"/>
    <cellStyle name="Input 4 2 15" xfId="5384" xr:uid="{98DD951E-5AAD-49FE-86F0-49768DE66DA4}"/>
    <cellStyle name="Input 4 2 2" xfId="5385" xr:uid="{0791E00D-A6CE-4402-84C6-376F75D4397F}"/>
    <cellStyle name="Input 4 2 2 2" xfId="5386" xr:uid="{C5807B80-DE5F-4EA3-B6EE-BCDB68661920}"/>
    <cellStyle name="Input 4 2 2 2 2" xfId="5387" xr:uid="{41C10012-D9BB-4C6F-98D1-64B6966390DE}"/>
    <cellStyle name="Input 4 2 2 3" xfId="5388" xr:uid="{D5CF04E8-BFCD-4C07-B17A-0EF2A835A49C}"/>
    <cellStyle name="Input 4 2 2 4" xfId="5389" xr:uid="{D93E9BC7-E1FD-4247-BC9D-A50AFD90FF46}"/>
    <cellStyle name="Input 4 2 2 5" xfId="5390" xr:uid="{D5C4F292-BC53-4148-A7DF-C440D1BBEA45}"/>
    <cellStyle name="Input 4 2 3" xfId="5391" xr:uid="{2E909663-B660-4150-A14C-AAB9BF5ED79E}"/>
    <cellStyle name="Input 4 2 3 2" xfId="5392" xr:uid="{767546C6-F385-4690-853F-836A7877F9E8}"/>
    <cellStyle name="Input 4 2 3 2 2" xfId="5393" xr:uid="{6427A4CB-1195-4BB5-BA4C-84E668AE7457}"/>
    <cellStyle name="Input 4 2 3 3" xfId="5394" xr:uid="{511DDABE-AECD-45DA-8C44-44AB290C41AC}"/>
    <cellStyle name="Input 4 2 3 4" xfId="5395" xr:uid="{E2E6F6EE-01D9-4E6E-A007-E33002460420}"/>
    <cellStyle name="Input 4 2 3 5" xfId="5396" xr:uid="{0D52508C-F367-4FA2-9445-DC0546EAC939}"/>
    <cellStyle name="Input 4 2 4" xfId="5397" xr:uid="{F069F619-10B6-4E90-B2C0-D8396D0304C5}"/>
    <cellStyle name="Input 4 2 4 2" xfId="5398" xr:uid="{A6D8FB3E-9113-47F6-BCB9-034E218D9797}"/>
    <cellStyle name="Input 4 2 4 2 2" xfId="5399" xr:uid="{C999F610-E9EB-4FA7-A314-D73FBCFC00B5}"/>
    <cellStyle name="Input 4 2 4 3" xfId="5400" xr:uid="{07CFF490-6067-4548-BDA8-E85E307854C3}"/>
    <cellStyle name="Input 4 2 4 4" xfId="5401" xr:uid="{C901A143-6052-42E1-847A-DA418C0B2A50}"/>
    <cellStyle name="Input 4 2 4 5" xfId="5402" xr:uid="{15DEAD40-D543-47D8-BF70-CAE2CACA804A}"/>
    <cellStyle name="Input 4 2 5" xfId="5403" xr:uid="{CA2D81D5-D468-4F8C-BCF3-764958C788BF}"/>
    <cellStyle name="Input 4 2 5 2" xfId="5404" xr:uid="{05B70497-5815-4F23-B15B-AB2E77BB7FAD}"/>
    <cellStyle name="Input 4 2 5 2 2" xfId="5405" xr:uid="{AC1E4821-BB35-427D-AA7D-B7979395A317}"/>
    <cellStyle name="Input 4 2 5 3" xfId="5406" xr:uid="{DB945402-5BC9-4E62-BB36-706DB23DE281}"/>
    <cellStyle name="Input 4 2 5 4" xfId="5407" xr:uid="{158659D7-85D1-4605-A6E7-E23A66BBBB09}"/>
    <cellStyle name="Input 4 2 5 5" xfId="5408" xr:uid="{0B26986B-F22E-4676-B2A4-8526CA91A996}"/>
    <cellStyle name="Input 4 2 6" xfId="5409" xr:uid="{4787779C-F311-4979-A265-5197DC0FB3E8}"/>
    <cellStyle name="Input 4 2 6 2" xfId="5410" xr:uid="{0E3AB22B-16A8-4A08-B1B5-EA08D078CC5A}"/>
    <cellStyle name="Input 4 2 7" xfId="5411" xr:uid="{8B39B541-1469-49CE-8458-9360F0BB6B8E}"/>
    <cellStyle name="Input 4 2 7 2" xfId="5412" xr:uid="{BCDD2738-35E4-434C-A19E-C97D3E3BF932}"/>
    <cellStyle name="Input 4 2 8" xfId="5413" xr:uid="{9C9F7530-C474-4FC5-B460-1367AE3D9351}"/>
    <cellStyle name="Input 4 2 8 2" xfId="5414" xr:uid="{2257FF26-D751-406E-8B47-54E3DF8EF185}"/>
    <cellStyle name="Input 4 2 9" xfId="5415" xr:uid="{D4C3F0BC-A03A-473A-BD94-F3DB22D5B9A3}"/>
    <cellStyle name="Input 4 3" xfId="5416" xr:uid="{2BA107D7-E7E9-4D90-A0BC-1882423D0848}"/>
    <cellStyle name="Input 4 3 10" xfId="5417" xr:uid="{5CC807BA-54D0-4C84-953D-FC4623F938EB}"/>
    <cellStyle name="Input 4 3 11" xfId="5418" xr:uid="{ECFD6F5A-C8B2-4CC6-AC7B-3D3A15956C09}"/>
    <cellStyle name="Input 4 3 12" xfId="5419" xr:uid="{BA6CD628-19E1-42A4-86D4-0A7FEF890852}"/>
    <cellStyle name="Input 4 3 13" xfId="5420" xr:uid="{4261F6D9-2C50-44E1-9B48-822F5779FD21}"/>
    <cellStyle name="Input 4 3 14" xfId="5421" xr:uid="{E3719F13-CB14-46D0-9A21-250F6CD46FC9}"/>
    <cellStyle name="Input 4 3 15" xfId="5422" xr:uid="{EF898849-7FDE-4C3F-A986-30679C53F3E0}"/>
    <cellStyle name="Input 4 3 2" xfId="5423" xr:uid="{016F49E5-04C2-4DF9-A8B9-89016373C964}"/>
    <cellStyle name="Input 4 3 2 2" xfId="5424" xr:uid="{9C3AC0C8-E084-499B-8452-A74C09D52A54}"/>
    <cellStyle name="Input 4 3 2 2 2" xfId="5425" xr:uid="{952CB1E1-B146-4FB7-9C36-6528FB503444}"/>
    <cellStyle name="Input 4 3 2 3" xfId="5426" xr:uid="{D6F19259-F37D-4D96-939F-6A4A9B1464FA}"/>
    <cellStyle name="Input 4 3 2 4" xfId="5427" xr:uid="{12AC26A1-2CB9-46C3-9108-6F86B74C68E7}"/>
    <cellStyle name="Input 4 3 2 5" xfId="5428" xr:uid="{E742E579-3C8A-44F1-BE0C-37D8734D8AF1}"/>
    <cellStyle name="Input 4 3 3" xfId="5429" xr:uid="{9846736C-F502-4D29-958E-67BEDCE3D668}"/>
    <cellStyle name="Input 4 3 3 2" xfId="5430" xr:uid="{2635B6B7-AD73-4387-A074-F0E8D14AF6E0}"/>
    <cellStyle name="Input 4 3 3 2 2" xfId="5431" xr:uid="{9B9B9628-AD80-47EC-A42D-FC00C45695F8}"/>
    <cellStyle name="Input 4 3 3 3" xfId="5432" xr:uid="{771918A8-5816-42A5-8DBB-2934410ACFF3}"/>
    <cellStyle name="Input 4 3 3 4" xfId="5433" xr:uid="{402876DF-9795-4165-B2A3-09084D76ABC0}"/>
    <cellStyle name="Input 4 3 3 5" xfId="5434" xr:uid="{A3CA032F-B458-4094-BF73-5475DB0DCFCA}"/>
    <cellStyle name="Input 4 3 4" xfId="5435" xr:uid="{58C003CD-1CBF-42A3-8091-B03CA6CD8882}"/>
    <cellStyle name="Input 4 3 4 2" xfId="5436" xr:uid="{B26B7981-B8A8-46EE-AE98-57720F0928AE}"/>
    <cellStyle name="Input 4 3 4 2 2" xfId="5437" xr:uid="{C5FCC17B-AD2F-452F-AD05-7CE4AA21F7C9}"/>
    <cellStyle name="Input 4 3 4 3" xfId="5438" xr:uid="{A327613B-6576-43AF-8B2F-9453B511D26F}"/>
    <cellStyle name="Input 4 3 4 4" xfId="5439" xr:uid="{661C3F48-D7CC-4124-BDBE-BC885A4E1F18}"/>
    <cellStyle name="Input 4 3 4 5" xfId="5440" xr:uid="{D10168C3-FF29-4028-9FF8-1D6E5318E6B4}"/>
    <cellStyle name="Input 4 3 5" xfId="5441" xr:uid="{083E27F8-7795-442C-A78A-CD9C96D73890}"/>
    <cellStyle name="Input 4 3 5 2" xfId="5442" xr:uid="{20EA8AEC-B241-4C16-AE3C-87E27F5D02E2}"/>
    <cellStyle name="Input 4 3 6" xfId="5443" xr:uid="{2231AFE9-5877-4687-BE83-955C9B2A071A}"/>
    <cellStyle name="Input 4 3 6 2" xfId="5444" xr:uid="{9C949DDE-2F9F-404B-A249-F76AC084B21D}"/>
    <cellStyle name="Input 4 3 7" xfId="5445" xr:uid="{BA010912-45B5-4A95-AD5D-756F450C285F}"/>
    <cellStyle name="Input 4 3 7 2" xfId="5446" xr:uid="{1062BF36-82E3-4468-BE53-1F929E9E0634}"/>
    <cellStyle name="Input 4 3 8" xfId="5447" xr:uid="{C94FDB8C-3CE6-4E5A-B268-713B0CBDE0A3}"/>
    <cellStyle name="Input 4 3 9" xfId="5448" xr:uid="{A836D33F-22CF-4A02-9D04-6D21984A40C9}"/>
    <cellStyle name="Input 4 4" xfId="5449" xr:uid="{125AC804-5734-4897-A7AB-5FB2E592D65F}"/>
    <cellStyle name="Input 4 4 10" xfId="5450" xr:uid="{FE2C6B1B-F667-49F2-9A90-7B9D65F1F877}"/>
    <cellStyle name="Input 4 4 11" xfId="5451" xr:uid="{854C1E25-A0CE-4ABA-B8F2-094BFB55866C}"/>
    <cellStyle name="Input 4 4 12" xfId="5452" xr:uid="{EB02F92B-FD0B-416E-8BD0-1DDAD6D8F7F2}"/>
    <cellStyle name="Input 4 4 13" xfId="5453" xr:uid="{5F028707-C9F7-4791-905F-8A38741B0DD9}"/>
    <cellStyle name="Input 4 4 14" xfId="5454" xr:uid="{2CC922DD-FE09-457A-8E57-814CE8163D02}"/>
    <cellStyle name="Input 4 4 15" xfId="5455" xr:uid="{C87001CB-008B-4988-9981-6E7EDAB1E64E}"/>
    <cellStyle name="Input 4 4 2" xfId="5456" xr:uid="{B7DDC4B3-9BC8-454D-833F-145F712F9712}"/>
    <cellStyle name="Input 4 4 2 2" xfId="5457" xr:uid="{4951D3FA-39CE-45D4-BEC3-8E65A8CEA0BD}"/>
    <cellStyle name="Input 4 4 2 2 2" xfId="5458" xr:uid="{E52F5F59-0983-4DBB-8FC8-8331D11C5694}"/>
    <cellStyle name="Input 4 4 2 3" xfId="5459" xr:uid="{ADDD5468-50E4-4A5D-95FE-B9BDB07E98D7}"/>
    <cellStyle name="Input 4 4 2 4" xfId="5460" xr:uid="{32517B4F-6B1B-44DD-94D8-021988AFA1DF}"/>
    <cellStyle name="Input 4 4 2 5" xfId="5461" xr:uid="{C7465E4E-46CB-4CCB-BD44-0105D3275087}"/>
    <cellStyle name="Input 4 4 3" xfId="5462" xr:uid="{480ED7AD-1388-4DA9-B64E-7BD884FBD7F8}"/>
    <cellStyle name="Input 4 4 3 2" xfId="5463" xr:uid="{C5C98C2C-9472-4EFE-A64C-CDE6E70390F6}"/>
    <cellStyle name="Input 4 4 3 2 2" xfId="5464" xr:uid="{33FBF7FB-93E3-41AC-A69F-FCCF99DA20A1}"/>
    <cellStyle name="Input 4 4 3 3" xfId="5465" xr:uid="{F2CD7819-952C-426F-BCD0-FDC5F9FB8A6A}"/>
    <cellStyle name="Input 4 4 3 4" xfId="5466" xr:uid="{24C1C5F7-9801-48B2-B126-B4B56BB13D07}"/>
    <cellStyle name="Input 4 4 3 5" xfId="5467" xr:uid="{E05CE6E3-2B18-4474-BC52-D9C8FAA00237}"/>
    <cellStyle name="Input 4 4 4" xfId="5468" xr:uid="{B4A8F7B5-45E7-4CAA-8CE1-340B8617F691}"/>
    <cellStyle name="Input 4 4 4 2" xfId="5469" xr:uid="{1DFAE3C0-7BC9-420F-8D57-F58350A532B4}"/>
    <cellStyle name="Input 4 4 4 2 2" xfId="5470" xr:uid="{8C3A636E-41AC-4366-A88F-815F2CF5303B}"/>
    <cellStyle name="Input 4 4 4 3" xfId="5471" xr:uid="{C000CC4B-698F-4A9B-81D7-9FF772CBA9DA}"/>
    <cellStyle name="Input 4 4 4 4" xfId="5472" xr:uid="{3144ADFC-1BFF-4292-9096-3D2BC9918961}"/>
    <cellStyle name="Input 4 4 4 5" xfId="5473" xr:uid="{F1FAC8C0-8311-4F20-8B87-B7C5E5539823}"/>
    <cellStyle name="Input 4 4 5" xfId="5474" xr:uid="{5550312C-1F8D-476F-9874-1531A4FB4CBC}"/>
    <cellStyle name="Input 4 4 5 2" xfId="5475" xr:uid="{2CD8A536-738C-4359-B183-7E2A4DB16627}"/>
    <cellStyle name="Input 4 4 6" xfId="5476" xr:uid="{22D6E9F2-2350-4D59-9C5F-B07079E4EB29}"/>
    <cellStyle name="Input 4 4 6 2" xfId="5477" xr:uid="{47F0C3F5-4BC6-49D6-B801-CB891053486C}"/>
    <cellStyle name="Input 4 4 7" xfId="5478" xr:uid="{74DD0077-D588-40C8-A0E3-AA718FA1AB1D}"/>
    <cellStyle name="Input 4 4 7 2" xfId="5479" xr:uid="{B5A96094-342C-48B5-A2DA-91C3BA976D07}"/>
    <cellStyle name="Input 4 4 8" xfId="5480" xr:uid="{59825039-F7F5-40F4-A3AB-78A6FBE25B9D}"/>
    <cellStyle name="Input 4 4 9" xfId="5481" xr:uid="{3E732E81-0918-4DA6-BE57-8B2814B5BEBF}"/>
    <cellStyle name="Input 4 5" xfId="5482" xr:uid="{5A921016-DAAF-4AA9-87C5-EFD74C14F79A}"/>
    <cellStyle name="Input 4 5 2" xfId="5483" xr:uid="{F7AAC5E1-1A02-4F56-BB67-DA732E247E9A}"/>
    <cellStyle name="Input 4 5 3" xfId="5484" xr:uid="{3F34F8B0-C27A-4F29-B94D-070CC68AD59B}"/>
    <cellStyle name="Input 4 5 4" xfId="5485" xr:uid="{DC5B1C3B-00DA-4FB2-9BDC-999B8F590C58}"/>
    <cellStyle name="Input 4 5 5" xfId="5486" xr:uid="{3110D12D-56A0-440D-B7B1-98AF3AA387B4}"/>
    <cellStyle name="Input 4 5 5 2" xfId="5487" xr:uid="{118F7F95-2763-4BF6-9A40-ED34383B93C3}"/>
    <cellStyle name="Input 4 5 6" xfId="5488" xr:uid="{B1B60660-8FC9-4F72-8AF7-BE8E3C27EC01}"/>
    <cellStyle name="Input 4 5 7" xfId="5489" xr:uid="{D0FAEC55-7E55-430D-895F-9A718155A039}"/>
    <cellStyle name="Input 4 5 8" xfId="5490" xr:uid="{C1CD7C12-828C-4FB6-A0D0-85D3A47C634D}"/>
    <cellStyle name="Input 4 6" xfId="5491" xr:uid="{BA64F712-66AE-4B8D-8753-A8546042EBE6}"/>
    <cellStyle name="Input 4 6 2" xfId="5492" xr:uid="{6D91374C-EE97-4478-BAF5-E1BDC2DFAD06}"/>
    <cellStyle name="Input 4 6 2 2" xfId="5493" xr:uid="{6131EAEC-C698-47E1-A8B8-5772B8B6CA4E}"/>
    <cellStyle name="Input 4 6 3" xfId="5494" xr:uid="{B82C2A73-F9F6-4301-AF2F-76E3557108F3}"/>
    <cellStyle name="Input 4 6 4" xfId="5495" xr:uid="{39882D96-0890-4251-80C0-F029C37C4577}"/>
    <cellStyle name="Input 4 6 5" xfId="5496" xr:uid="{0A87A8E7-62B2-4AA5-9C48-3F566CB6FB99}"/>
    <cellStyle name="Input 4 7" xfId="5497" xr:uid="{CEF5627C-10B1-4624-975F-ABF0EB5673E2}"/>
    <cellStyle name="Input 4 7 2" xfId="5498" xr:uid="{E51D93A0-641B-4636-BB6F-448CCCBA3077}"/>
    <cellStyle name="Input 4 7 2 2" xfId="5499" xr:uid="{ABABFC43-3021-4E42-857B-8A96361A9815}"/>
    <cellStyle name="Input 4 7 3" xfId="5500" xr:uid="{B655B342-E3E7-4B68-8236-F8E27C3F0C0C}"/>
    <cellStyle name="Input 4 7 4" xfId="5501" xr:uid="{E58AB411-9921-49E9-87EE-3D29F1EB27F9}"/>
    <cellStyle name="Input 4 7 5" xfId="5502" xr:uid="{84978B49-8863-42D8-AF88-41EA145C61E5}"/>
    <cellStyle name="Input 4 8" xfId="5503" xr:uid="{C780D69F-1CA5-4B3F-A91F-CDB92CE0BC72}"/>
    <cellStyle name="Input 4 8 2" xfId="5504" xr:uid="{9C47E540-72E9-46CA-9BE0-08DDAE35C648}"/>
    <cellStyle name="Input 4 8 2 2" xfId="5505" xr:uid="{F0620D6E-7792-47AB-861A-2D5B252FB40E}"/>
    <cellStyle name="Input 4 8 3" xfId="5506" xr:uid="{D596F61C-370F-449A-8844-9B3C2F11038F}"/>
    <cellStyle name="Input 4 8 4" xfId="5507" xr:uid="{3D01C224-3168-47DD-9FE5-EF86035BA562}"/>
    <cellStyle name="Input 4 8 5" xfId="5508" xr:uid="{52A5E65B-C1CB-4F59-8D7F-DA75344C6A4D}"/>
    <cellStyle name="Input 4 9" xfId="5509" xr:uid="{427F4AB5-5049-4768-9C82-4512C3519D82}"/>
    <cellStyle name="Input 4 9 2" xfId="5510" xr:uid="{C9C4A290-7668-4964-B158-3085839BB448}"/>
    <cellStyle name="Input 5" xfId="5511" xr:uid="{A6E41256-3950-4AC2-BF5C-5BB069B809C3}"/>
    <cellStyle name="Input 5 10" xfId="5512" xr:uid="{8C9A1FCF-8B92-482B-8F4D-238DA85D39CD}"/>
    <cellStyle name="Input 5 10 2" xfId="5513" xr:uid="{C34125C0-D38B-47EC-8C23-334C35271951}"/>
    <cellStyle name="Input 5 11" xfId="5514" xr:uid="{D144BFD2-990D-47D1-9664-2F0587A1B1A2}"/>
    <cellStyle name="Input 5 11 2" xfId="5515" xr:uid="{C63111A8-BB66-46DD-8407-96FD38EFAE24}"/>
    <cellStyle name="Input 5 12" xfId="5516" xr:uid="{1B19FF0A-EBFF-4900-BB89-333171C6448A}"/>
    <cellStyle name="Input 5 12 2" xfId="5517" xr:uid="{0335EDAF-31A2-42F1-9563-3C5F69A1ABDB}"/>
    <cellStyle name="Input 5 13" xfId="5518" xr:uid="{D9466B44-C205-47E9-9F80-CE136B7968CF}"/>
    <cellStyle name="Input 5 14" xfId="5519" xr:uid="{AEBEFE9C-1AE8-45C7-A339-B306379D311C}"/>
    <cellStyle name="Input 5 15" xfId="5520" xr:uid="{FD6DBD54-1CD7-4117-8887-0F3A48912BF5}"/>
    <cellStyle name="Input 5 16" xfId="5521" xr:uid="{428BCA9D-507D-4419-894A-2EA3BA5BAE85}"/>
    <cellStyle name="Input 5 17" xfId="5522" xr:uid="{43E7DFD9-5EEC-4C1C-9037-6DFA4142E193}"/>
    <cellStyle name="Input 5 18" xfId="5523" xr:uid="{320348E2-D1C9-4BF4-9955-0912D29BDFF5}"/>
    <cellStyle name="Input 5 19" xfId="5524" xr:uid="{202FAC36-6B1A-4685-8C4A-C3CD8C880232}"/>
    <cellStyle name="Input 5 2" xfId="5525" xr:uid="{1CF0C4DA-2D6E-4AF3-BC4C-E82430F8059A}"/>
    <cellStyle name="Input 5 2 10" xfId="5526" xr:uid="{E44AC612-BA18-4C06-8408-6EEA61EA2B49}"/>
    <cellStyle name="Input 5 2 11" xfId="5527" xr:uid="{1495982E-B3DC-4494-9E46-E35A36F21007}"/>
    <cellStyle name="Input 5 2 12" xfId="5528" xr:uid="{03C928BE-08AB-47E0-8419-2A8E9AE65E20}"/>
    <cellStyle name="Input 5 2 13" xfId="5529" xr:uid="{8A84DCDA-8200-4257-B562-CCEA37B4BD63}"/>
    <cellStyle name="Input 5 2 14" xfId="5530" xr:uid="{A82F6563-82B2-4CFB-A8C9-5D82D0A4275B}"/>
    <cellStyle name="Input 5 2 15" xfId="5531" xr:uid="{8FAC87AE-5005-4C53-9FFE-4D5FD10CF2EA}"/>
    <cellStyle name="Input 5 2 2" xfId="5532" xr:uid="{C830435A-5DEB-471E-A11A-06B0C35F6F65}"/>
    <cellStyle name="Input 5 2 2 2" xfId="5533" xr:uid="{0C51637B-9A9D-4BDF-AE03-EE010155756D}"/>
    <cellStyle name="Input 5 2 2 2 2" xfId="5534" xr:uid="{F3652FFA-28A4-43B2-AC18-0CE3E375C491}"/>
    <cellStyle name="Input 5 2 2 3" xfId="5535" xr:uid="{4B2357DF-C59E-4315-92B1-2D6DF3FD9F23}"/>
    <cellStyle name="Input 5 2 2 4" xfId="5536" xr:uid="{FBA5926A-919A-4DB6-81D1-532D4577E139}"/>
    <cellStyle name="Input 5 2 2 5" xfId="5537" xr:uid="{CF91397E-9FD6-41DF-A4F9-D03CD625C34F}"/>
    <cellStyle name="Input 5 2 3" xfId="5538" xr:uid="{EF2F6D37-4BD8-40F2-92F9-184EE240BC8F}"/>
    <cellStyle name="Input 5 2 3 2" xfId="5539" xr:uid="{47266013-B33B-4919-BFDA-7B85A1FBA615}"/>
    <cellStyle name="Input 5 2 3 2 2" xfId="5540" xr:uid="{C539EFF5-675E-4A78-8BC9-669F2C584715}"/>
    <cellStyle name="Input 5 2 3 3" xfId="5541" xr:uid="{668CA2FB-0E01-47E0-947E-51D0BFE069CD}"/>
    <cellStyle name="Input 5 2 3 4" xfId="5542" xr:uid="{4FB198EA-DEE6-4503-AFA2-33EC92CE5A3B}"/>
    <cellStyle name="Input 5 2 3 5" xfId="5543" xr:uid="{CDFA07C8-3E72-4B0B-9A60-D13078690736}"/>
    <cellStyle name="Input 5 2 4" xfId="5544" xr:uid="{879E3E2D-FF52-4B56-8374-2DA9EA331A8A}"/>
    <cellStyle name="Input 5 2 4 2" xfId="5545" xr:uid="{FC061AE0-C0CA-41D1-879A-25DF814444DE}"/>
    <cellStyle name="Input 5 2 4 2 2" xfId="5546" xr:uid="{64B6AD68-31F7-431F-BA29-C21EB14AD347}"/>
    <cellStyle name="Input 5 2 4 3" xfId="5547" xr:uid="{7DD549A7-9481-4247-B76D-3855D1119FDC}"/>
    <cellStyle name="Input 5 2 4 4" xfId="5548" xr:uid="{DBAA1225-69DA-4351-A4E9-E5C8D497DA56}"/>
    <cellStyle name="Input 5 2 4 5" xfId="5549" xr:uid="{D67C9801-499C-41BA-BC0E-F272132BE065}"/>
    <cellStyle name="Input 5 2 5" xfId="5550" xr:uid="{6D9E6B22-93B0-479F-B2B6-79E4F376D371}"/>
    <cellStyle name="Input 5 2 5 2" xfId="5551" xr:uid="{E2BC2C32-E6FD-4A39-8AA0-5E6DBDAB6973}"/>
    <cellStyle name="Input 5 2 5 2 2" xfId="5552" xr:uid="{E230A243-CF5F-4CCA-A6F4-8E273E97D824}"/>
    <cellStyle name="Input 5 2 5 3" xfId="5553" xr:uid="{707156F8-D362-49F6-885B-278579A11FA2}"/>
    <cellStyle name="Input 5 2 5 4" xfId="5554" xr:uid="{22BEB809-7173-4EE6-9BEE-1B6AF5A5C6E3}"/>
    <cellStyle name="Input 5 2 5 5" xfId="5555" xr:uid="{0844C95F-94E0-4877-BD28-572E3EDE80CB}"/>
    <cellStyle name="Input 5 2 6" xfId="5556" xr:uid="{9E088135-930D-40C2-8837-26DE6F2BD05B}"/>
    <cellStyle name="Input 5 2 6 2" xfId="5557" xr:uid="{50511CEA-9E56-4381-9D1F-0F4489FC255D}"/>
    <cellStyle name="Input 5 2 7" xfId="5558" xr:uid="{EB95D43F-98B3-4436-8722-9C25A5FC51A5}"/>
    <cellStyle name="Input 5 2 7 2" xfId="5559" xr:uid="{8B3EA588-7A12-4E81-9C51-6C34E08D10C7}"/>
    <cellStyle name="Input 5 2 8" xfId="5560" xr:uid="{896F6615-4C24-45B7-A630-6819ACD953CB}"/>
    <cellStyle name="Input 5 2 8 2" xfId="5561" xr:uid="{C37B6DE2-D8E8-4E86-A8EB-03A840329883}"/>
    <cellStyle name="Input 5 2 9" xfId="5562" xr:uid="{78E55276-E63B-4EFF-B0B0-19C024252CC3}"/>
    <cellStyle name="Input 5 20" xfId="5563" xr:uid="{4E72516F-C493-48B5-AB40-42E685A46B5F}"/>
    <cellStyle name="Input 5 3" xfId="5564" xr:uid="{1E949E34-A6BD-4DB0-9531-6B5C2B1D9A1B}"/>
    <cellStyle name="Input 5 3 10" xfId="5565" xr:uid="{CD661255-5A93-44BF-9F60-3864F3603160}"/>
    <cellStyle name="Input 5 3 11" xfId="5566" xr:uid="{98A92868-2F27-457C-AD19-98921CD2E5FA}"/>
    <cellStyle name="Input 5 3 12" xfId="5567" xr:uid="{4DAE8042-926C-4C12-9C62-9E033C1CBDD3}"/>
    <cellStyle name="Input 5 3 13" xfId="5568" xr:uid="{3B27734D-A146-4607-B360-B055CC1CFE23}"/>
    <cellStyle name="Input 5 3 14" xfId="5569" xr:uid="{F2A4CFC9-87E0-45AA-9DBC-2B7D2636925D}"/>
    <cellStyle name="Input 5 3 15" xfId="5570" xr:uid="{0BB917CE-46D6-4264-95A6-7447420E5C50}"/>
    <cellStyle name="Input 5 3 2" xfId="5571" xr:uid="{2CE0B88A-B551-42D0-850D-E6F5BFF46391}"/>
    <cellStyle name="Input 5 3 2 2" xfId="5572" xr:uid="{DF331BEF-E5FF-4496-BE73-85B5B93811D8}"/>
    <cellStyle name="Input 5 3 2 2 2" xfId="5573" xr:uid="{B457FFA9-296E-4E83-9668-89075560CF35}"/>
    <cellStyle name="Input 5 3 2 3" xfId="5574" xr:uid="{F3EF3882-1523-41A5-975E-A532A28EF2C3}"/>
    <cellStyle name="Input 5 3 2 4" xfId="5575" xr:uid="{1797956D-C999-4CFB-884F-2C70948118E8}"/>
    <cellStyle name="Input 5 3 2 5" xfId="5576" xr:uid="{A152E8FB-DA09-49EF-98A6-F03C64820209}"/>
    <cellStyle name="Input 5 3 3" xfId="5577" xr:uid="{750F7379-DEDA-4F6D-BF35-1A3054188CDC}"/>
    <cellStyle name="Input 5 3 3 2" xfId="5578" xr:uid="{19A37141-3E55-4FD6-8BF8-4253CB61919A}"/>
    <cellStyle name="Input 5 3 3 2 2" xfId="5579" xr:uid="{E2D7A04E-9BFB-4C7A-8F05-7FA359B98ACB}"/>
    <cellStyle name="Input 5 3 3 3" xfId="5580" xr:uid="{432ED1DF-F946-4E08-B6D1-B241B8476648}"/>
    <cellStyle name="Input 5 3 3 4" xfId="5581" xr:uid="{F1214CAD-C92B-42A2-98D0-E6BF4826D01C}"/>
    <cellStyle name="Input 5 3 3 5" xfId="5582" xr:uid="{37AA1710-C295-4B4A-A13A-7770DDCB7D0C}"/>
    <cellStyle name="Input 5 3 4" xfId="5583" xr:uid="{887462EC-E1EB-41F6-BE11-B21330AC57B9}"/>
    <cellStyle name="Input 5 3 4 2" xfId="5584" xr:uid="{FF5D5C9D-ABA5-4B9C-A939-3A083377CEF8}"/>
    <cellStyle name="Input 5 3 4 2 2" xfId="5585" xr:uid="{5A12F128-572A-4819-B244-EF44FB0D74CE}"/>
    <cellStyle name="Input 5 3 4 3" xfId="5586" xr:uid="{1C43543E-9374-4B00-8ABE-8DBBA9F3DB6B}"/>
    <cellStyle name="Input 5 3 4 4" xfId="5587" xr:uid="{35BBB493-C56B-4B77-8279-924504464DD9}"/>
    <cellStyle name="Input 5 3 4 5" xfId="5588" xr:uid="{8AD24A73-92E6-4019-AC6B-42E755AE2738}"/>
    <cellStyle name="Input 5 3 5" xfId="5589" xr:uid="{E5F4DF45-FE2F-468C-8E17-1F4D7D937199}"/>
    <cellStyle name="Input 5 3 5 2" xfId="5590" xr:uid="{F1EA2B25-13A9-49C0-8F19-15347FC8DF2C}"/>
    <cellStyle name="Input 5 3 6" xfId="5591" xr:uid="{A0354EAC-D083-4A8B-8BBA-3D0864F69096}"/>
    <cellStyle name="Input 5 3 6 2" xfId="5592" xr:uid="{507D6E6E-460B-48F4-AD76-35DDD99ECC76}"/>
    <cellStyle name="Input 5 3 7" xfId="5593" xr:uid="{EB0DA05D-0BAC-4AE0-BD8B-DEC2E82849F4}"/>
    <cellStyle name="Input 5 3 7 2" xfId="5594" xr:uid="{749AC590-3A7E-4197-8513-D748682C2E34}"/>
    <cellStyle name="Input 5 3 8" xfId="5595" xr:uid="{1E62207A-811F-41C1-86F9-154693A7CE2F}"/>
    <cellStyle name="Input 5 3 9" xfId="5596" xr:uid="{0B26E39B-9C4D-4BA9-A658-FCEEF274CA66}"/>
    <cellStyle name="Input 5 4" xfId="5597" xr:uid="{62344482-F2ED-4916-9FC0-679A98072E4E}"/>
    <cellStyle name="Input 5 4 10" xfId="5598" xr:uid="{F27105B3-C643-4B93-9990-C28FCC3988C3}"/>
    <cellStyle name="Input 5 4 11" xfId="5599" xr:uid="{518A0677-B9A6-466F-95F2-7A9A74F5B493}"/>
    <cellStyle name="Input 5 4 12" xfId="5600" xr:uid="{622B14EA-3911-4DB6-AF6D-DF6AA3C37E9A}"/>
    <cellStyle name="Input 5 4 13" xfId="5601" xr:uid="{04BE0017-99E3-4673-98AA-D630661FCF58}"/>
    <cellStyle name="Input 5 4 14" xfId="5602" xr:uid="{12D19EBD-7966-4E35-B340-A00BE9ED0C54}"/>
    <cellStyle name="Input 5 4 15" xfId="5603" xr:uid="{CD489CFF-A0A3-405D-87BD-5EC01C8BD5DF}"/>
    <cellStyle name="Input 5 4 2" xfId="5604" xr:uid="{13BE3BD7-C77D-467B-80B5-D7BF913F4798}"/>
    <cellStyle name="Input 5 4 2 2" xfId="5605" xr:uid="{59DCBA69-47B3-445A-954B-05BF4FDF9FE4}"/>
    <cellStyle name="Input 5 4 2 2 2" xfId="5606" xr:uid="{B718768F-0CD6-44F7-AC48-AA719B21C22C}"/>
    <cellStyle name="Input 5 4 2 3" xfId="5607" xr:uid="{E675F9FF-645E-451C-99C7-69D699582D9C}"/>
    <cellStyle name="Input 5 4 2 4" xfId="5608" xr:uid="{F53D63D6-7B2F-486A-AC43-6D72DD193386}"/>
    <cellStyle name="Input 5 4 2 5" xfId="5609" xr:uid="{8AC3CE03-6F18-4964-9AFD-0F325EEC9EB0}"/>
    <cellStyle name="Input 5 4 3" xfId="5610" xr:uid="{106E2F31-8F33-411A-AB51-25096672B887}"/>
    <cellStyle name="Input 5 4 3 2" xfId="5611" xr:uid="{4AF77323-4A6B-4085-A64B-18117C86530C}"/>
    <cellStyle name="Input 5 4 3 2 2" xfId="5612" xr:uid="{992E35AC-DA6E-4F85-A636-87074C7C939A}"/>
    <cellStyle name="Input 5 4 3 3" xfId="5613" xr:uid="{6B7A2C0A-7EF6-4146-B2ED-1AF3A2B596D0}"/>
    <cellStyle name="Input 5 4 3 4" xfId="5614" xr:uid="{B5658475-9003-4D1F-8773-59A9FC60C56D}"/>
    <cellStyle name="Input 5 4 3 5" xfId="5615" xr:uid="{FC4E3E38-BC90-4DC8-99D0-00E4CDAC0176}"/>
    <cellStyle name="Input 5 4 4" xfId="5616" xr:uid="{0B0EBA63-7FA7-4189-BAF8-A79826A45FE3}"/>
    <cellStyle name="Input 5 4 4 2" xfId="5617" xr:uid="{B136667F-89F3-4E01-BB4B-15050931D30C}"/>
    <cellStyle name="Input 5 4 4 2 2" xfId="5618" xr:uid="{B63B46E6-440A-4A7F-B2B1-16DC6BB4FB17}"/>
    <cellStyle name="Input 5 4 4 3" xfId="5619" xr:uid="{3708BEE2-B309-417D-BE67-5EA511E0A901}"/>
    <cellStyle name="Input 5 4 4 4" xfId="5620" xr:uid="{295449ED-5AB8-4CA1-877C-612DC5809DE0}"/>
    <cellStyle name="Input 5 4 4 5" xfId="5621" xr:uid="{563D5191-A221-42B6-98A7-17CFE1922EB9}"/>
    <cellStyle name="Input 5 4 5" xfId="5622" xr:uid="{3D276877-08A3-4941-BB11-FD4E74C01B96}"/>
    <cellStyle name="Input 5 4 5 2" xfId="5623" xr:uid="{3BCB1091-6A9D-4AA8-ABAB-03D91DCF8DAC}"/>
    <cellStyle name="Input 5 4 6" xfId="5624" xr:uid="{3E703ED4-B849-4036-9F97-A7D3A96ED564}"/>
    <cellStyle name="Input 5 4 6 2" xfId="5625" xr:uid="{B8682F6B-CCBB-4A1F-BBFA-662078EA0AE9}"/>
    <cellStyle name="Input 5 4 7" xfId="5626" xr:uid="{575BFCE7-52AF-4662-A8B7-54A6937C072C}"/>
    <cellStyle name="Input 5 4 7 2" xfId="5627" xr:uid="{8F8A259D-640F-40E1-9E0D-EBDA2BA5F942}"/>
    <cellStyle name="Input 5 4 8" xfId="5628" xr:uid="{079D3D92-AE74-4896-BB52-6DF373A84443}"/>
    <cellStyle name="Input 5 4 9" xfId="5629" xr:uid="{A69CE528-9609-4F4B-8C28-F326C5FA9E66}"/>
    <cellStyle name="Input 5 5" xfId="5630" xr:uid="{8AD02E3E-9E84-43D2-B4E3-C81BAF5F5651}"/>
    <cellStyle name="Input 5 5 10" xfId="5631" xr:uid="{AE450DCE-29BE-44E4-A0F3-FDD45B4225B0}"/>
    <cellStyle name="Input 5 5 11" xfId="5632" xr:uid="{66E83F79-2FC6-4A92-9CB9-AD68BA98471C}"/>
    <cellStyle name="Input 5 5 12" xfId="5633" xr:uid="{DCBE3B1E-4006-4311-8560-B5B4A40946FA}"/>
    <cellStyle name="Input 5 5 13" xfId="5634" xr:uid="{B7D5C951-3CD5-469E-9333-3F7E95EFAD67}"/>
    <cellStyle name="Input 5 5 14" xfId="5635" xr:uid="{F4927E9D-88C3-45DC-B1A9-66ABFF1D35DD}"/>
    <cellStyle name="Input 5 5 15" xfId="5636" xr:uid="{A2F64310-E567-4C04-BCBE-6C1D8B7FEDD0}"/>
    <cellStyle name="Input 5 5 2" xfId="5637" xr:uid="{A852A943-72DE-4A41-86C3-9AD8BE9DDC91}"/>
    <cellStyle name="Input 5 5 2 2" xfId="5638" xr:uid="{A5CDFA6F-80C8-49CE-A003-3968C396C3BE}"/>
    <cellStyle name="Input 5 5 3" xfId="5639" xr:uid="{7C96F3E2-7227-4ABB-AA5C-F59024508662}"/>
    <cellStyle name="Input 5 5 3 2" xfId="5640" xr:uid="{F8185EB9-0D77-49E2-9728-EFE988407B00}"/>
    <cellStyle name="Input 5 5 4" xfId="5641" xr:uid="{A8D117BA-E6C7-4B2A-9A4C-D00D4C832FAA}"/>
    <cellStyle name="Input 5 5 4 2" xfId="5642" xr:uid="{77F83570-05F9-4AB4-B492-4193BAE0DC80}"/>
    <cellStyle name="Input 5 5 5" xfId="5643" xr:uid="{2C2E4511-25B5-4693-BF16-73F525A19D51}"/>
    <cellStyle name="Input 5 5 5 2" xfId="5644" xr:uid="{248215A7-FEAB-4D8B-8315-1D9956FF8524}"/>
    <cellStyle name="Input 5 5 6" xfId="5645" xr:uid="{D832F8D2-1914-42A8-9211-C0B47A0E3D2B}"/>
    <cellStyle name="Input 5 5 7" xfId="5646" xr:uid="{37796894-6ADC-4EC7-AA7F-0501A0CBE443}"/>
    <cellStyle name="Input 5 5 8" xfId="5647" xr:uid="{EC4C20B5-A784-42DA-B53B-F1C3041BBA39}"/>
    <cellStyle name="Input 5 5 9" xfId="5648" xr:uid="{7AEE028B-8476-47BE-85C9-B4875B44FA54}"/>
    <cellStyle name="Input 5 6" xfId="5649" xr:uid="{CC3F319F-6426-44D1-8C44-B13A6FF33593}"/>
    <cellStyle name="Input 5 6 10" xfId="5650" xr:uid="{3A5B1423-E094-4E1A-B092-6F49EED7F4AE}"/>
    <cellStyle name="Input 5 6 11" xfId="5651" xr:uid="{B75F02C9-50A2-4A0F-BC1A-340367819CCC}"/>
    <cellStyle name="Input 5 6 12" xfId="5652" xr:uid="{E9125235-AF9C-4B57-ACD5-1D23B5F8994D}"/>
    <cellStyle name="Input 5 6 13" xfId="5653" xr:uid="{78EFE34F-3E57-4666-B43F-FD47E6E8C7D3}"/>
    <cellStyle name="Input 5 6 14" xfId="5654" xr:uid="{2484C246-283C-454C-B6F4-709893878131}"/>
    <cellStyle name="Input 5 6 15" xfId="5655" xr:uid="{274626C2-E002-42ED-B332-5265C5F6A58C}"/>
    <cellStyle name="Input 5 6 16" xfId="5656" xr:uid="{6B8B2B3F-6ACF-4889-8C0E-6DA1582A5C6B}"/>
    <cellStyle name="Input 5 6 2" xfId="5657" xr:uid="{10C1D411-DA1E-4861-A136-5ACFCC3FF8CE}"/>
    <cellStyle name="Input 5 6 2 2" xfId="5658" xr:uid="{93BEB9AD-3B31-477C-8184-E4695C67F1D9}"/>
    <cellStyle name="Input 5 6 3" xfId="5659" xr:uid="{D65B5E57-F9BD-40D4-BAE8-553FD145D359}"/>
    <cellStyle name="Input 5 6 3 2" xfId="5660" xr:uid="{957B0529-D87A-423A-8995-DB15E1A37B72}"/>
    <cellStyle name="Input 5 6 4" xfId="5661" xr:uid="{4CE4B1BE-C3F4-49FA-99E3-CF3D42722B13}"/>
    <cellStyle name="Input 5 6 4 2" xfId="5662" xr:uid="{16A1D5C0-0AC0-4681-AA11-CAA7F66A7B01}"/>
    <cellStyle name="Input 5 6 5" xfId="5663" xr:uid="{6E3EBED8-10F1-427F-BAC3-A6D4E521EA09}"/>
    <cellStyle name="Input 5 6 5 2" xfId="5664" xr:uid="{51FFFC39-4674-4E86-BEE2-BBC6455BDC31}"/>
    <cellStyle name="Input 5 6 6" xfId="5665" xr:uid="{3CC24005-ECBF-4BFE-8721-23A00701072E}"/>
    <cellStyle name="Input 5 6 7" xfId="5666" xr:uid="{D14801FE-BB0C-45E5-97D0-A1041479CCD5}"/>
    <cellStyle name="Input 5 6 8" xfId="5667" xr:uid="{8E6C4ED2-0C78-4544-8FA6-A4E7AC4E70E7}"/>
    <cellStyle name="Input 5 6 9" xfId="5668" xr:uid="{B09B943B-B238-4B59-9016-7CEF5E69364F}"/>
    <cellStyle name="Input 5 7" xfId="5669" xr:uid="{E3F32F6E-E426-4465-AAE8-737F8CC07FA1}"/>
    <cellStyle name="Input 5 7 2" xfId="5670" xr:uid="{B203B02E-3798-4B64-974C-AF4A5CE61FE6}"/>
    <cellStyle name="Input 5 7 2 2" xfId="5671" xr:uid="{3CBF27F8-0546-4C7F-BB02-00E79B8B8E50}"/>
    <cellStyle name="Input 5 7 3" xfId="5672" xr:uid="{F53681CF-985E-4EFE-85F7-06DDB74F2AF0}"/>
    <cellStyle name="Input 5 7 4" xfId="5673" xr:uid="{CBDEEEF1-890F-43D5-8FDE-01AAE1252CB1}"/>
    <cellStyle name="Input 5 7 5" xfId="5674" xr:uid="{CEDE65DD-81DB-4061-8D90-D8F35997F99E}"/>
    <cellStyle name="Input 5 8" xfId="5675" xr:uid="{0C745024-483F-4B2A-AFD7-A664BEB0565C}"/>
    <cellStyle name="Input 5 8 2" xfId="5676" xr:uid="{A1C21131-5991-4070-BB37-7E62D89ED38F}"/>
    <cellStyle name="Input 5 8 2 2" xfId="5677" xr:uid="{FFD2B2A0-BDF2-4FE9-AA1A-140BD450A653}"/>
    <cellStyle name="Input 5 8 3" xfId="5678" xr:uid="{5E95B911-FC47-46F2-8FFE-0D7750C8F752}"/>
    <cellStyle name="Input 5 8 4" xfId="5679" xr:uid="{B5F93CB8-66B4-4324-B14C-2E4B258580C2}"/>
    <cellStyle name="Input 5 8 5" xfId="5680" xr:uid="{7645874F-B67B-45FD-8834-D5D8C99CAF8D}"/>
    <cellStyle name="Input 5 9" xfId="5681" xr:uid="{D339F17C-ADB5-4E41-B280-C79254BB99C6}"/>
    <cellStyle name="Input 5 9 2" xfId="5682" xr:uid="{AED2B8D8-C751-4670-ACD0-04806F46CE53}"/>
    <cellStyle name="Input 5 9 2 2" xfId="5683" xr:uid="{FA219039-43F0-4370-B649-6C9513DF8006}"/>
    <cellStyle name="Input 5 9 3" xfId="5684" xr:uid="{075A1ABB-3A48-4301-9378-97B147089B34}"/>
    <cellStyle name="Input 5 9 4" xfId="5685" xr:uid="{E60E73FB-02DD-4B2F-B13C-73A088547A3B}"/>
    <cellStyle name="Input 5 9 5" xfId="5686" xr:uid="{6596E759-1363-4A00-9791-9CA157F19CE8}"/>
    <cellStyle name="Input 6" xfId="5687" xr:uid="{BB3B5161-2300-4BE4-A310-3994F7145076}"/>
    <cellStyle name="Input 6 10" xfId="5688" xr:uid="{2E26D1FF-539B-452F-9516-D32D6F8464C6}"/>
    <cellStyle name="Input 6 10 2" xfId="5689" xr:uid="{990748CC-E444-4E5A-96CA-EF0A16566C7D}"/>
    <cellStyle name="Input 6 11" xfId="5690" xr:uid="{FFE20339-9EA7-44ED-97DF-CEA3A143E6CC}"/>
    <cellStyle name="Input 6 11 2" xfId="5691" xr:uid="{5FD8CBAB-C97D-4891-8800-0BCA4BBA0C1D}"/>
    <cellStyle name="Input 6 12" xfId="5692" xr:uid="{6ACE504E-0980-4225-90B4-B4D362C44D22}"/>
    <cellStyle name="Input 6 12 2" xfId="5693" xr:uid="{0FBABD31-2D08-4387-AB4F-6F678FEC5B23}"/>
    <cellStyle name="Input 6 13" xfId="5694" xr:uid="{22EB418E-936D-4E8D-AC42-6BFFE87EDE3F}"/>
    <cellStyle name="Input 6 14" xfId="5695" xr:uid="{35FF263E-9625-42C4-8FBD-EE8C1754005F}"/>
    <cellStyle name="Input 6 15" xfId="5696" xr:uid="{22C7B00C-3975-4539-989E-14FC01EA0BFC}"/>
    <cellStyle name="Input 6 16" xfId="5697" xr:uid="{07069BFD-DD8B-4441-942D-2EC315F2CFE9}"/>
    <cellStyle name="Input 6 17" xfId="5698" xr:uid="{7143D631-8268-43DD-AE49-C43CDD552F41}"/>
    <cellStyle name="Input 6 18" xfId="5699" xr:uid="{2A400C63-9AF3-4554-AAA0-AB2CFC37F31B}"/>
    <cellStyle name="Input 6 19" xfId="5700" xr:uid="{6AAC1F9D-9C92-4610-B880-6E618BDE5E33}"/>
    <cellStyle name="Input 6 2" xfId="5701" xr:uid="{14C1C0CC-3EFF-4F55-AADD-2EEB5EC77D7D}"/>
    <cellStyle name="Input 6 2 10" xfId="5702" xr:uid="{8C8276ED-4318-4F2F-879A-7C249D53102B}"/>
    <cellStyle name="Input 6 2 11" xfId="5703" xr:uid="{ABD4CC1B-6675-4AF3-84FE-B9E2479D9984}"/>
    <cellStyle name="Input 6 2 12" xfId="5704" xr:uid="{9B055956-94AE-4F70-B473-F403FEAC3D2C}"/>
    <cellStyle name="Input 6 2 13" xfId="5705" xr:uid="{1B32BA34-1651-49A2-88F0-EF7616A999F5}"/>
    <cellStyle name="Input 6 2 14" xfId="5706" xr:uid="{C91D9E5E-C4A4-4804-803E-9B89D0EEBA1B}"/>
    <cellStyle name="Input 6 2 15" xfId="5707" xr:uid="{71F5EEAF-A459-4566-AE05-3C6C4CF6EF2A}"/>
    <cellStyle name="Input 6 2 2" xfId="5708" xr:uid="{D81FF7FC-8BCB-4778-B4D4-E77BD1392954}"/>
    <cellStyle name="Input 6 2 2 2" xfId="5709" xr:uid="{4C3EDE9D-E0FF-4FF9-9BDF-F327314850C3}"/>
    <cellStyle name="Input 6 2 2 2 2" xfId="5710" xr:uid="{E57D33FE-B1CB-4E3A-A25F-3C7FEEF1F56C}"/>
    <cellStyle name="Input 6 2 2 3" xfId="5711" xr:uid="{D76F741B-45A0-4C2A-9088-1F2C3FED869F}"/>
    <cellStyle name="Input 6 2 2 4" xfId="5712" xr:uid="{7801E7A2-A43C-4DED-864E-DA67F32BC946}"/>
    <cellStyle name="Input 6 2 2 5" xfId="5713" xr:uid="{1EA527FF-5673-46F7-ABCF-83472D319ACE}"/>
    <cellStyle name="Input 6 2 3" xfId="5714" xr:uid="{D7DE3280-2688-4251-BAA9-B9904B7FAC75}"/>
    <cellStyle name="Input 6 2 3 2" xfId="5715" xr:uid="{27B3B445-ECA6-4379-85F6-2DDF9A22ABE2}"/>
    <cellStyle name="Input 6 2 3 2 2" xfId="5716" xr:uid="{41CDC953-E1C0-47C2-9277-F24681E113A3}"/>
    <cellStyle name="Input 6 2 3 3" xfId="5717" xr:uid="{5E9A6604-4B3C-42FC-933A-E0FAF2F161B4}"/>
    <cellStyle name="Input 6 2 3 4" xfId="5718" xr:uid="{BE98B27E-91FB-427A-9D6E-11F594009653}"/>
    <cellStyle name="Input 6 2 3 5" xfId="5719" xr:uid="{4C04A3AD-FBEE-429D-AAA1-F8AF01EAA8A2}"/>
    <cellStyle name="Input 6 2 4" xfId="5720" xr:uid="{A40F4A37-2847-47D7-AC6F-8A8F912EA805}"/>
    <cellStyle name="Input 6 2 4 2" xfId="5721" xr:uid="{862E72B1-5BF9-48EB-9B42-4C3F36AD71B1}"/>
    <cellStyle name="Input 6 2 4 2 2" xfId="5722" xr:uid="{08E6E351-B44A-4B3F-AA52-558FE6975F75}"/>
    <cellStyle name="Input 6 2 4 3" xfId="5723" xr:uid="{5C8CF36F-B5BB-465C-8987-9ECD71D49014}"/>
    <cellStyle name="Input 6 2 4 4" xfId="5724" xr:uid="{338C8BD0-12C6-47D1-A7B6-FD4C16A1D4F2}"/>
    <cellStyle name="Input 6 2 4 5" xfId="5725" xr:uid="{4EBE7026-63FA-4477-8B7F-3F119D3DEC34}"/>
    <cellStyle name="Input 6 2 5" xfId="5726" xr:uid="{5847B51E-96F9-404E-86B8-DB3F176E5438}"/>
    <cellStyle name="Input 6 2 5 2" xfId="5727" xr:uid="{E1151DDB-2433-46CB-8C54-44FDEB0B20D7}"/>
    <cellStyle name="Input 6 2 5 2 2" xfId="5728" xr:uid="{153668C6-ACFA-49D7-956D-8280604268AC}"/>
    <cellStyle name="Input 6 2 5 3" xfId="5729" xr:uid="{F53C8F71-BF30-4692-9C9C-AB235756EBCA}"/>
    <cellStyle name="Input 6 2 5 4" xfId="5730" xr:uid="{61C20DDE-07B3-4C97-BC39-0DDAAEB92198}"/>
    <cellStyle name="Input 6 2 5 5" xfId="5731" xr:uid="{3D5F5640-8F88-41A9-96B5-3D325FFBEE56}"/>
    <cellStyle name="Input 6 2 6" xfId="5732" xr:uid="{1377E388-0F1F-4C19-8E49-A3C6E1D27D40}"/>
    <cellStyle name="Input 6 2 6 2" xfId="5733" xr:uid="{F1A978C9-6099-4188-927A-F996A41BD0C7}"/>
    <cellStyle name="Input 6 2 7" xfId="5734" xr:uid="{86D77682-F3A3-4F22-8509-3ADF4845BD60}"/>
    <cellStyle name="Input 6 2 7 2" xfId="5735" xr:uid="{9ABA6C6F-5A77-4C62-842C-344BF8B8B1F9}"/>
    <cellStyle name="Input 6 2 8" xfId="5736" xr:uid="{CABA9A91-F133-4DCA-BD91-987B7204F494}"/>
    <cellStyle name="Input 6 2 8 2" xfId="5737" xr:uid="{4A99B389-05A3-439C-8C4C-EC0969E4902F}"/>
    <cellStyle name="Input 6 2 9" xfId="5738" xr:uid="{EF922716-DEE7-4AEB-A8B1-49379B9C7B14}"/>
    <cellStyle name="Input 6 20" xfId="5739" xr:uid="{7DED96DE-A382-4061-982D-52BB361D8F82}"/>
    <cellStyle name="Input 6 3" xfId="5740" xr:uid="{C264C8FE-6713-4686-A6A5-9803584A89FA}"/>
    <cellStyle name="Input 6 3 10" xfId="5741" xr:uid="{46193FF5-63B1-42AF-B44E-3681E258D41A}"/>
    <cellStyle name="Input 6 3 11" xfId="5742" xr:uid="{C02353A4-F023-4B70-9948-0C9FD5950BBC}"/>
    <cellStyle name="Input 6 3 12" xfId="5743" xr:uid="{39C00ADE-3F3C-4D00-BCAB-A60A7BCACAE9}"/>
    <cellStyle name="Input 6 3 13" xfId="5744" xr:uid="{7EBCE409-B575-4EA5-AD5B-77BEC46B6A65}"/>
    <cellStyle name="Input 6 3 14" xfId="5745" xr:uid="{C2E95025-DDC4-4EFC-BAC8-959EC13000D5}"/>
    <cellStyle name="Input 6 3 15" xfId="5746" xr:uid="{9A8D93A8-04AD-4237-B35D-9295F9B6E8FB}"/>
    <cellStyle name="Input 6 3 2" xfId="5747" xr:uid="{9493B2A1-6B55-475C-A23E-F50B45B9D11C}"/>
    <cellStyle name="Input 6 3 2 2" xfId="5748" xr:uid="{55502993-C128-4C07-8A75-223908A5C775}"/>
    <cellStyle name="Input 6 3 2 2 2" xfId="5749" xr:uid="{EEC34EEE-3818-4671-A523-855B1AB7AEC1}"/>
    <cellStyle name="Input 6 3 2 3" xfId="5750" xr:uid="{7EF0DCB4-966D-454E-83F2-765CE3845EC7}"/>
    <cellStyle name="Input 6 3 2 4" xfId="5751" xr:uid="{22E91DBB-39C6-497B-AF4A-751E5606ED26}"/>
    <cellStyle name="Input 6 3 2 5" xfId="5752" xr:uid="{B9A30358-6989-49AD-AFF1-99C258B38FB0}"/>
    <cellStyle name="Input 6 3 3" xfId="5753" xr:uid="{8D0CC74F-1035-4BBC-AC7A-89DAAEB1CBDF}"/>
    <cellStyle name="Input 6 3 3 2" xfId="5754" xr:uid="{F09E4619-AE96-409E-902D-7EDEBBD458B1}"/>
    <cellStyle name="Input 6 3 3 2 2" xfId="5755" xr:uid="{AB54EB6D-7FB8-420D-B2C6-AD5A30EB7A8D}"/>
    <cellStyle name="Input 6 3 3 3" xfId="5756" xr:uid="{3148FBCB-AE95-4702-BB48-A3B07F72A35A}"/>
    <cellStyle name="Input 6 3 3 4" xfId="5757" xr:uid="{C960E28F-C4FC-4DBF-B1B0-B8B0B743626F}"/>
    <cellStyle name="Input 6 3 3 5" xfId="5758" xr:uid="{238DAF85-694E-4347-BF3E-F1B217752CBB}"/>
    <cellStyle name="Input 6 3 4" xfId="5759" xr:uid="{669CAE4E-C5EC-47E3-9E52-FA89E1864306}"/>
    <cellStyle name="Input 6 3 4 2" xfId="5760" xr:uid="{299D1F4B-BD80-4F9F-A288-7D70D05CAAF7}"/>
    <cellStyle name="Input 6 3 4 2 2" xfId="5761" xr:uid="{92290BFD-7BE9-4825-B55B-CAF66031E12E}"/>
    <cellStyle name="Input 6 3 4 3" xfId="5762" xr:uid="{212E5B2C-5EBD-46C0-972B-754365E51F46}"/>
    <cellStyle name="Input 6 3 4 4" xfId="5763" xr:uid="{11B5CD3E-E178-4A08-A445-7E628EA26EC5}"/>
    <cellStyle name="Input 6 3 4 5" xfId="5764" xr:uid="{9AA1975E-3179-4DE2-9137-E0087EA5C919}"/>
    <cellStyle name="Input 6 3 5" xfId="5765" xr:uid="{2783A3DC-5F15-4162-8B8E-A290206FBE4D}"/>
    <cellStyle name="Input 6 3 5 2" xfId="5766" xr:uid="{98086D0F-78BB-476E-B101-BFFC22A5FEE8}"/>
    <cellStyle name="Input 6 3 6" xfId="5767" xr:uid="{0BE35ED8-F0AC-4B0C-95C2-DE1718ABA889}"/>
    <cellStyle name="Input 6 3 6 2" xfId="5768" xr:uid="{C431E6CA-5F4C-4383-A7A0-217735151AA0}"/>
    <cellStyle name="Input 6 3 7" xfId="5769" xr:uid="{E7CDFE24-3744-4194-A7F7-DCE23A39572B}"/>
    <cellStyle name="Input 6 3 7 2" xfId="5770" xr:uid="{F15DB583-5A19-4FE6-9E75-80E6D1511AD0}"/>
    <cellStyle name="Input 6 3 8" xfId="5771" xr:uid="{AD639955-2730-409E-8E5F-4FBA74C566CE}"/>
    <cellStyle name="Input 6 3 9" xfId="5772" xr:uid="{C147E317-84E2-4ACF-8CE7-DF910037EB8E}"/>
    <cellStyle name="Input 6 4" xfId="5773" xr:uid="{CD76D19B-9855-442A-ACD4-555A9AA73328}"/>
    <cellStyle name="Input 6 4 10" xfId="5774" xr:uid="{583C95EF-0D21-475A-928F-D9829E152320}"/>
    <cellStyle name="Input 6 4 11" xfId="5775" xr:uid="{9E0A6627-578F-485F-BF78-57555430AC74}"/>
    <cellStyle name="Input 6 4 12" xfId="5776" xr:uid="{ADC5B78F-F6F6-43B4-B554-F4B77DC06B7F}"/>
    <cellStyle name="Input 6 4 13" xfId="5777" xr:uid="{BA9843D9-D5AC-49F4-A837-57FC01D2C9A1}"/>
    <cellStyle name="Input 6 4 14" xfId="5778" xr:uid="{B30A030F-21EB-42A4-B9B9-107BC383C6FA}"/>
    <cellStyle name="Input 6 4 15" xfId="5779" xr:uid="{5FEB523A-F30D-4584-95E4-EDFA99C59060}"/>
    <cellStyle name="Input 6 4 2" xfId="5780" xr:uid="{06949D06-0E29-4A50-9238-870DD3FAC220}"/>
    <cellStyle name="Input 6 4 2 2" xfId="5781" xr:uid="{39B7C003-7378-488C-8B7E-BD89DE768334}"/>
    <cellStyle name="Input 6 4 2 2 2" xfId="5782" xr:uid="{F0FF047A-A70D-4B74-8826-AAE3864CA22C}"/>
    <cellStyle name="Input 6 4 2 3" xfId="5783" xr:uid="{BE40798A-C979-44CC-AFE3-44B39420F8FE}"/>
    <cellStyle name="Input 6 4 2 4" xfId="5784" xr:uid="{FF54FD13-09D1-444E-B43B-B9A6A9BA7C3B}"/>
    <cellStyle name="Input 6 4 2 5" xfId="5785" xr:uid="{4C8F6E48-925A-4139-947F-23F4EEA7D984}"/>
    <cellStyle name="Input 6 4 3" xfId="5786" xr:uid="{28DEE320-6A86-4328-A891-3F2A2C5CF04A}"/>
    <cellStyle name="Input 6 4 3 2" xfId="5787" xr:uid="{C72428A4-7487-4F3F-BF3B-3E05E2DCCA15}"/>
    <cellStyle name="Input 6 4 3 2 2" xfId="5788" xr:uid="{FE4341B6-C177-42C4-9245-8F91FD3D1FAA}"/>
    <cellStyle name="Input 6 4 3 3" xfId="5789" xr:uid="{C64CB350-55DF-4736-8F55-EEA9E1E8B847}"/>
    <cellStyle name="Input 6 4 3 4" xfId="5790" xr:uid="{39316F3F-75A5-40E9-A482-3D87A5290ED3}"/>
    <cellStyle name="Input 6 4 3 5" xfId="5791" xr:uid="{5D1A7043-78FB-4E5D-B94C-B2C0287EAE1E}"/>
    <cellStyle name="Input 6 4 4" xfId="5792" xr:uid="{FA95DA3A-FA06-4EF4-8A40-AC1024D5393B}"/>
    <cellStyle name="Input 6 4 4 2" xfId="5793" xr:uid="{EE7564A2-3662-4C7D-AF58-4934AD75AF7D}"/>
    <cellStyle name="Input 6 4 4 2 2" xfId="5794" xr:uid="{2DFB6D62-A2C9-4E07-962B-FE486FAE3668}"/>
    <cellStyle name="Input 6 4 4 3" xfId="5795" xr:uid="{5D4164F0-3BAB-4682-931B-DC83E514F7D4}"/>
    <cellStyle name="Input 6 4 4 4" xfId="5796" xr:uid="{2926C298-997C-4F58-A1AF-7B6668DF2D28}"/>
    <cellStyle name="Input 6 4 4 5" xfId="5797" xr:uid="{E4ED81A8-4FD0-4597-A950-FCFBCF4AE01A}"/>
    <cellStyle name="Input 6 4 5" xfId="5798" xr:uid="{EC3D36FE-4229-4186-B805-5E40E2CD6A02}"/>
    <cellStyle name="Input 6 4 5 2" xfId="5799" xr:uid="{11F5FC99-9F98-465B-A3DB-DB6C78641FCB}"/>
    <cellStyle name="Input 6 4 6" xfId="5800" xr:uid="{3363858E-4E3E-46A9-A65A-CCEE287906AD}"/>
    <cellStyle name="Input 6 4 6 2" xfId="5801" xr:uid="{98FA6CA4-26E3-4555-9923-D0D819D5658E}"/>
    <cellStyle name="Input 6 4 7" xfId="5802" xr:uid="{903C94AA-D1B6-4970-B097-C97723A5234B}"/>
    <cellStyle name="Input 6 4 7 2" xfId="5803" xr:uid="{C0415A21-6D55-42FB-9A22-AEECD783A565}"/>
    <cellStyle name="Input 6 4 8" xfId="5804" xr:uid="{E209E5AF-1AD3-469B-824F-6D1F30C7FF8E}"/>
    <cellStyle name="Input 6 4 9" xfId="5805" xr:uid="{1E58E312-85A1-4146-A14B-840F5C214A81}"/>
    <cellStyle name="Input 6 5" xfId="5806" xr:uid="{5303FDF8-85BE-42BE-9846-0CB9D536A3CA}"/>
    <cellStyle name="Input 6 5 10" xfId="5807" xr:uid="{CBB8DB49-7882-481A-8736-D27394120B21}"/>
    <cellStyle name="Input 6 5 11" xfId="5808" xr:uid="{2C0BC500-1726-41DC-8CC5-391B73572AE5}"/>
    <cellStyle name="Input 6 5 12" xfId="5809" xr:uid="{7671C40D-4762-4345-9451-75351F00475B}"/>
    <cellStyle name="Input 6 5 13" xfId="5810" xr:uid="{3B7711D0-1443-4503-95A1-9EE555D83BD5}"/>
    <cellStyle name="Input 6 5 14" xfId="5811" xr:uid="{40AC00D7-D91E-4C1E-BA68-00F898FB28A6}"/>
    <cellStyle name="Input 6 5 15" xfId="5812" xr:uid="{3B21112E-F980-4A25-B8D6-1776D123C757}"/>
    <cellStyle name="Input 6 5 16" xfId="5813" xr:uid="{36AF521E-13A2-4A23-8702-25E294156637}"/>
    <cellStyle name="Input 6 5 2" xfId="5814" xr:uid="{1B1B3E2E-109A-4891-8B34-5417B2FAC2B1}"/>
    <cellStyle name="Input 6 5 2 2" xfId="5815" xr:uid="{89D91C52-118C-4EC4-B071-DFBFC3A3E40A}"/>
    <cellStyle name="Input 6 5 3" xfId="5816" xr:uid="{02379F68-39C9-4A1E-8563-D8DF28282AA0}"/>
    <cellStyle name="Input 6 5 3 2" xfId="5817" xr:uid="{56A65810-E950-4AC1-85C0-ED65DAA9E1F7}"/>
    <cellStyle name="Input 6 5 4" xfId="5818" xr:uid="{2F55906D-B730-4CBC-882C-7D7F6051C3A6}"/>
    <cellStyle name="Input 6 5 4 2" xfId="5819" xr:uid="{55567916-D3A3-4150-842E-C7C64CAD12A8}"/>
    <cellStyle name="Input 6 5 5" xfId="5820" xr:uid="{6AF00F0F-D0E2-4723-ADA2-8372920CD240}"/>
    <cellStyle name="Input 6 5 5 2" xfId="5821" xr:uid="{5A2E46DE-95D9-4A8F-9A6E-A25D3B957540}"/>
    <cellStyle name="Input 6 5 6" xfId="5822" xr:uid="{370690B8-E507-4798-864D-0DF107154CD5}"/>
    <cellStyle name="Input 6 5 7" xfId="5823" xr:uid="{5DE0AD74-A8C0-48F1-92CD-9FB4E60D0BE4}"/>
    <cellStyle name="Input 6 5 8" xfId="5824" xr:uid="{9CBEC707-CD3B-41DD-BB9C-27E855DCFFE8}"/>
    <cellStyle name="Input 6 5 9" xfId="5825" xr:uid="{9E9F8416-14E5-4A0D-8304-7197553B928A}"/>
    <cellStyle name="Input 6 6" xfId="5826" xr:uid="{65B1177D-E26B-4002-8A03-770CF702F781}"/>
    <cellStyle name="Input 6 6 10" xfId="5827" xr:uid="{4310EA2D-6792-4491-951B-2E48345B6B3E}"/>
    <cellStyle name="Input 6 6 11" xfId="5828" xr:uid="{A3D3C9F6-EAD7-4888-A915-98FDCCC5FBCC}"/>
    <cellStyle name="Input 6 6 12" xfId="5829" xr:uid="{9C706DAA-C1F7-4D91-A77E-59F2393316C3}"/>
    <cellStyle name="Input 6 6 13" xfId="5830" xr:uid="{A15A4E3B-D80A-4628-98EC-987AEEEA0F31}"/>
    <cellStyle name="Input 6 6 14" xfId="5831" xr:uid="{963C190A-7AD7-4F8E-AE38-C9F058E76833}"/>
    <cellStyle name="Input 6 6 15" xfId="5832" xr:uid="{E9C0A06F-F70D-4E0C-82B1-7AC218ECCE48}"/>
    <cellStyle name="Input 6 6 16" xfId="5833" xr:uid="{99D06F95-F795-492A-ABBF-64176ABDEAED}"/>
    <cellStyle name="Input 6 6 2" xfId="5834" xr:uid="{035E03A2-8BB0-424D-B940-89272F85CF07}"/>
    <cellStyle name="Input 6 6 2 2" xfId="5835" xr:uid="{4A188089-BF98-437A-A25E-36B3B43DB52F}"/>
    <cellStyle name="Input 6 6 3" xfId="5836" xr:uid="{A342C098-F83A-4ED4-B085-D0523FBD4392}"/>
    <cellStyle name="Input 6 6 3 2" xfId="5837" xr:uid="{32859EF4-AF02-431D-9AB3-B97158DA5C83}"/>
    <cellStyle name="Input 6 6 4" xfId="5838" xr:uid="{5ECDAC5D-3CD0-4EF6-B850-DD2B84093803}"/>
    <cellStyle name="Input 6 6 4 2" xfId="5839" xr:uid="{60EFB21A-A432-4981-97A6-C893441CD69C}"/>
    <cellStyle name="Input 6 6 5" xfId="5840" xr:uid="{FF852DEB-CBB8-4F0F-AE05-99CCA582EE5B}"/>
    <cellStyle name="Input 6 6 5 2" xfId="5841" xr:uid="{03C18EA8-5EBF-445E-8251-8848F8EEA948}"/>
    <cellStyle name="Input 6 6 6" xfId="5842" xr:uid="{B1F22600-02BF-4E05-BE89-71DC940B59BB}"/>
    <cellStyle name="Input 6 6 7" xfId="5843" xr:uid="{606D41F4-4AAA-44E7-A30D-819A6184F976}"/>
    <cellStyle name="Input 6 6 8" xfId="5844" xr:uid="{6413B3EC-04A4-415E-AD5D-1F31BB1FC0BA}"/>
    <cellStyle name="Input 6 6 9" xfId="5845" xr:uid="{ADB06ABC-DE99-41DE-B316-72DCBA78BEB9}"/>
    <cellStyle name="Input 6 7" xfId="5846" xr:uid="{BC35730C-906A-4510-B7C3-515538CA2A32}"/>
    <cellStyle name="Input 6 7 2" xfId="5847" xr:uid="{822466B0-3740-4588-B5F4-0BE6350811E1}"/>
    <cellStyle name="Input 6 7 2 2" xfId="5848" xr:uid="{E4F0CC85-85C6-4F67-BE63-997F8D11E1CB}"/>
    <cellStyle name="Input 6 7 3" xfId="5849" xr:uid="{BAEF3A8C-D61C-4D7C-A02C-69DFB702E872}"/>
    <cellStyle name="Input 6 7 4" xfId="5850" xr:uid="{FFA10B2F-DDE0-49D6-AF67-CEB4695ECFC3}"/>
    <cellStyle name="Input 6 7 5" xfId="5851" xr:uid="{9AA81D7E-EBA6-4DCE-91A6-8295E9F4E3CD}"/>
    <cellStyle name="Input 6 8" xfId="5852" xr:uid="{C93549B7-F910-437A-9BDA-ECA2DBB41C2A}"/>
    <cellStyle name="Input 6 8 2" xfId="5853" xr:uid="{C9E0FC1C-BC0A-4526-8467-D942223C466B}"/>
    <cellStyle name="Input 6 8 2 2" xfId="5854" xr:uid="{2F0F8BC2-FE2C-4ECC-8872-F902C6AE1088}"/>
    <cellStyle name="Input 6 8 3" xfId="5855" xr:uid="{6622D0A2-8B8C-4E6B-BED8-143569C3F8D7}"/>
    <cellStyle name="Input 6 8 4" xfId="5856" xr:uid="{0D3663CB-D57A-499C-8996-11DEE416825A}"/>
    <cellStyle name="Input 6 8 5" xfId="5857" xr:uid="{14A1189E-8DA2-4581-88E7-8C3D72D616E9}"/>
    <cellStyle name="Input 6 9" xfId="5858" xr:uid="{CFA57B7C-9F38-42D9-ABB5-083DD444563A}"/>
    <cellStyle name="Input 6 9 2" xfId="5859" xr:uid="{A739074A-EED2-43C2-B1F5-FD34AB64E7BC}"/>
    <cellStyle name="Input 6 9 2 2" xfId="5860" xr:uid="{B88720AB-F6C5-46AA-95AF-CC8210890BF2}"/>
    <cellStyle name="Input 6 9 3" xfId="5861" xr:uid="{4F7684A9-9413-4D84-B910-765423525B75}"/>
    <cellStyle name="Input 6 9 4" xfId="5862" xr:uid="{99858FD4-3E6E-4F07-AD73-AAE367B19905}"/>
    <cellStyle name="Input 6 9 5" xfId="5863" xr:uid="{07D70025-22FB-45C0-B76E-634B72CC489D}"/>
    <cellStyle name="Input 7" xfId="5864" xr:uid="{FFD135C1-890C-4262-B2D1-3069B46076F6}"/>
    <cellStyle name="Input 7 10" xfId="5865" xr:uid="{A0BDF761-4A32-4C11-8A29-8E9B20D46C6A}"/>
    <cellStyle name="Input 7 10 2" xfId="5866" xr:uid="{D4393896-5032-430D-967E-042B31D3216A}"/>
    <cellStyle name="Input 7 11" xfId="5867" xr:uid="{B2B9A223-83A7-43D6-9BCF-8160FE7CD3D6}"/>
    <cellStyle name="Input 7 12" xfId="5868" xr:uid="{E1413815-89CA-4374-87B2-825FEDD781E5}"/>
    <cellStyle name="Input 7 13" xfId="5869" xr:uid="{BF39E410-CEE5-4B8B-9627-84721505D4B8}"/>
    <cellStyle name="Input 7 14" xfId="5870" xr:uid="{79D95668-C3B3-4380-81CA-6925A7D27F13}"/>
    <cellStyle name="Input 7 15" xfId="5871" xr:uid="{004BFA20-D308-42FC-B052-8FD120B5689E}"/>
    <cellStyle name="Input 7 16" xfId="5872" xr:uid="{0F149F71-9707-4B44-A978-9C04C5C0FCD9}"/>
    <cellStyle name="Input 7 17" xfId="5873" xr:uid="{4BBD1825-4024-4B31-B24D-CAA088257121}"/>
    <cellStyle name="Input 7 18" xfId="5874" xr:uid="{2C0B213B-ECAE-4AE1-9E36-3FDE9869E22D}"/>
    <cellStyle name="Input 7 2" xfId="5875" xr:uid="{FFA53F9D-660D-4FD4-B252-1472AD3670B2}"/>
    <cellStyle name="Input 7 2 10" xfId="5876" xr:uid="{C4303217-F82C-4B88-84D7-8F16C33C4580}"/>
    <cellStyle name="Input 7 2 11" xfId="5877" xr:uid="{388BF140-E437-441C-9A33-DAAB1568B79C}"/>
    <cellStyle name="Input 7 2 12" xfId="5878" xr:uid="{C7DFE796-A085-42D8-99E4-AE4CC24C9655}"/>
    <cellStyle name="Input 7 2 13" xfId="5879" xr:uid="{A6F7A331-3E58-4E24-A758-7B43A85018C8}"/>
    <cellStyle name="Input 7 2 14" xfId="5880" xr:uid="{AF17F99E-9741-4AEB-82A1-B11B9E091065}"/>
    <cellStyle name="Input 7 2 15" xfId="5881" xr:uid="{2E01B737-EF5B-4385-89E6-AE15A7CF3B91}"/>
    <cellStyle name="Input 7 2 2" xfId="5882" xr:uid="{0C38F9D7-4323-42C3-9D60-D582714A4561}"/>
    <cellStyle name="Input 7 2 2 2" xfId="5883" xr:uid="{FA5CAE02-1EBC-4823-8CA7-D7F7F9C75C5C}"/>
    <cellStyle name="Input 7 2 2 2 2" xfId="5884" xr:uid="{32CFE64F-B3BD-4F2B-848F-BA8390BF468A}"/>
    <cellStyle name="Input 7 2 2 3" xfId="5885" xr:uid="{60A7F247-BBC0-4D7B-BC16-F840C18FE3C8}"/>
    <cellStyle name="Input 7 2 2 4" xfId="5886" xr:uid="{7E2E2053-0652-4660-8AAE-013F2B8D8A54}"/>
    <cellStyle name="Input 7 2 2 5" xfId="5887" xr:uid="{91589168-FC11-4BEC-B90A-93065ADA1243}"/>
    <cellStyle name="Input 7 2 3" xfId="5888" xr:uid="{DEA7B810-3836-4661-90A5-8D40A8062478}"/>
    <cellStyle name="Input 7 2 3 2" xfId="5889" xr:uid="{63182837-2234-4372-A116-F384EC75B01A}"/>
    <cellStyle name="Input 7 2 3 2 2" xfId="5890" xr:uid="{9404FC3B-8FED-4347-9DA0-9004759DC431}"/>
    <cellStyle name="Input 7 2 3 3" xfId="5891" xr:uid="{1F16A349-CF90-43FD-80F1-E3A712192D98}"/>
    <cellStyle name="Input 7 2 3 4" xfId="5892" xr:uid="{7F9B457B-A129-48BB-B28B-60F7986CA2FF}"/>
    <cellStyle name="Input 7 2 3 5" xfId="5893" xr:uid="{1C75B6BE-DD6A-4DD5-BCAC-E0CD3F546F3C}"/>
    <cellStyle name="Input 7 2 4" xfId="5894" xr:uid="{35A690C7-9087-4AF3-8A7A-B579D2175F37}"/>
    <cellStyle name="Input 7 2 4 2" xfId="5895" xr:uid="{14580D08-AB83-44B3-826F-F762F639E7C0}"/>
    <cellStyle name="Input 7 2 4 2 2" xfId="5896" xr:uid="{46D6AEDD-A864-414D-8F9F-9280936B69A5}"/>
    <cellStyle name="Input 7 2 4 3" xfId="5897" xr:uid="{B8654A71-7199-471E-9845-3D6CFD5AA156}"/>
    <cellStyle name="Input 7 2 4 4" xfId="5898" xr:uid="{3AAAC214-64FD-4D0E-A9A0-E81C0B17E18C}"/>
    <cellStyle name="Input 7 2 4 5" xfId="5899" xr:uid="{46EFAA53-1E01-468D-88B6-192568EEDD95}"/>
    <cellStyle name="Input 7 2 5" xfId="5900" xr:uid="{BECAFC11-E228-4791-B9AB-37A7F7633C91}"/>
    <cellStyle name="Input 7 2 5 2" xfId="5901" xr:uid="{36E30521-0928-4E04-AF8B-85351D5B8024}"/>
    <cellStyle name="Input 7 2 5 2 2" xfId="5902" xr:uid="{6234B356-665F-410B-AF83-119AE850E9EA}"/>
    <cellStyle name="Input 7 2 5 3" xfId="5903" xr:uid="{DC0AF116-221F-44D8-8AC8-3EAB332D2C93}"/>
    <cellStyle name="Input 7 2 5 4" xfId="5904" xr:uid="{B4784FAA-6324-4172-A3F8-0ED2A97F6010}"/>
    <cellStyle name="Input 7 2 5 5" xfId="5905" xr:uid="{1813CD1C-09F4-4CFB-B7A0-CF52248B3E67}"/>
    <cellStyle name="Input 7 2 6" xfId="5906" xr:uid="{EDE86318-5556-43FF-A4E5-72FFD4F2E734}"/>
    <cellStyle name="Input 7 2 6 2" xfId="5907" xr:uid="{00CBD10C-4996-4613-A0B7-C3D277C6E920}"/>
    <cellStyle name="Input 7 2 7" xfId="5908" xr:uid="{B073657D-CF11-44F3-B2FF-1C1EA56A716D}"/>
    <cellStyle name="Input 7 2 7 2" xfId="5909" xr:uid="{13BE52B3-D084-4442-AF2D-14F37E628DED}"/>
    <cellStyle name="Input 7 2 8" xfId="5910" xr:uid="{D74768F5-C5EF-4E5C-9E36-073C3F8B78AB}"/>
    <cellStyle name="Input 7 2 8 2" xfId="5911" xr:uid="{A1BFADFA-7383-4B68-B7BB-FE2CDA59DD2E}"/>
    <cellStyle name="Input 7 2 9" xfId="5912" xr:uid="{6E2A26EF-715F-40CE-8DF8-D927EB1924F2}"/>
    <cellStyle name="Input 7 3" xfId="5913" xr:uid="{C3BC2FA3-8764-43A2-9538-E951CE75D3D9}"/>
    <cellStyle name="Input 7 3 10" xfId="5914" xr:uid="{A8537BF9-AEB6-444C-890C-1179E2F98929}"/>
    <cellStyle name="Input 7 3 11" xfId="5915" xr:uid="{45E348F7-6C51-48EC-B228-F866B4A44C46}"/>
    <cellStyle name="Input 7 3 12" xfId="5916" xr:uid="{29B72529-9158-49DE-9E93-63F8BDEAD297}"/>
    <cellStyle name="Input 7 3 13" xfId="5917" xr:uid="{925AF2FF-E4CF-48F6-AAE4-D91DA0FC16A6}"/>
    <cellStyle name="Input 7 3 14" xfId="5918" xr:uid="{419A7F8D-4FCF-4FF0-B01E-CF38BB7A4856}"/>
    <cellStyle name="Input 7 3 15" xfId="5919" xr:uid="{8AF075EB-53CB-4650-BCA5-2BDDD31E521D}"/>
    <cellStyle name="Input 7 3 2" xfId="5920" xr:uid="{916F5F84-9A9F-4166-9463-C268A9B4E35C}"/>
    <cellStyle name="Input 7 3 2 2" xfId="5921" xr:uid="{0641F500-5D3F-4E69-939C-288055F45960}"/>
    <cellStyle name="Input 7 3 2 2 2" xfId="5922" xr:uid="{89DD9824-E66F-4DED-97E1-D489EDDE5CC0}"/>
    <cellStyle name="Input 7 3 2 3" xfId="5923" xr:uid="{609D61ED-7852-44A5-9DA7-B56E7F0D9359}"/>
    <cellStyle name="Input 7 3 2 4" xfId="5924" xr:uid="{4FE29BF2-4C59-4D00-98CB-A7958905BF15}"/>
    <cellStyle name="Input 7 3 2 5" xfId="5925" xr:uid="{8A773DC1-91DA-4824-9584-1C1381738058}"/>
    <cellStyle name="Input 7 3 3" xfId="5926" xr:uid="{C86A0E24-7083-4426-8D11-EB4B4B5F7785}"/>
    <cellStyle name="Input 7 3 3 2" xfId="5927" xr:uid="{5776DFF2-E136-43F3-A8AC-AEB9F211EF61}"/>
    <cellStyle name="Input 7 3 3 2 2" xfId="5928" xr:uid="{E7F5D3CA-835E-4DCA-A6E5-DB5E596393DF}"/>
    <cellStyle name="Input 7 3 3 3" xfId="5929" xr:uid="{457954B4-6E5A-4C1C-842C-3AC54ABE29FB}"/>
    <cellStyle name="Input 7 3 3 4" xfId="5930" xr:uid="{E1389CA9-6739-4C7C-860F-4A8143CB024F}"/>
    <cellStyle name="Input 7 3 3 5" xfId="5931" xr:uid="{BFB55565-30CB-4214-99E5-8823CB552646}"/>
    <cellStyle name="Input 7 3 4" xfId="5932" xr:uid="{A359B620-0170-45F8-A0D1-AC0597B3A5F8}"/>
    <cellStyle name="Input 7 3 4 2" xfId="5933" xr:uid="{108402EF-7288-4020-9D9D-7A07C96A4B97}"/>
    <cellStyle name="Input 7 3 4 2 2" xfId="5934" xr:uid="{EFE22903-4BB5-4AD0-8648-E2C1028BEC82}"/>
    <cellStyle name="Input 7 3 4 3" xfId="5935" xr:uid="{E7D28E78-86D4-4C64-B17F-8C23D0759D3B}"/>
    <cellStyle name="Input 7 3 4 4" xfId="5936" xr:uid="{65B75F3B-05DC-4AF5-B398-472BD5165EE0}"/>
    <cellStyle name="Input 7 3 4 5" xfId="5937" xr:uid="{14770DD4-5CD9-4E73-AC5F-F63089141C54}"/>
    <cellStyle name="Input 7 3 5" xfId="5938" xr:uid="{13BB01D6-314B-4860-99A2-32C3D747534D}"/>
    <cellStyle name="Input 7 3 5 2" xfId="5939" xr:uid="{CB112A38-434A-464E-A9B9-451E61FCA073}"/>
    <cellStyle name="Input 7 3 6" xfId="5940" xr:uid="{D5D19390-90A6-46C7-85FC-6B4C322EE825}"/>
    <cellStyle name="Input 7 3 6 2" xfId="5941" xr:uid="{354163DC-38A9-41C9-AFCF-0F2771CB0A2E}"/>
    <cellStyle name="Input 7 3 7" xfId="5942" xr:uid="{9EA94B42-6E1C-459E-BE11-9524A2BAF21C}"/>
    <cellStyle name="Input 7 3 7 2" xfId="5943" xr:uid="{97EE4AA5-59CF-4B83-B17C-5F8F61CE7D14}"/>
    <cellStyle name="Input 7 3 8" xfId="5944" xr:uid="{16018911-1E76-4ED0-A943-2A208E019688}"/>
    <cellStyle name="Input 7 3 9" xfId="5945" xr:uid="{3AA5B4D4-BB10-4A35-A5C5-E11C7541487D}"/>
    <cellStyle name="Input 7 4" xfId="5946" xr:uid="{931F1F72-1528-4D10-8630-33A16513D8F1}"/>
    <cellStyle name="Input 7 4 10" xfId="5947" xr:uid="{649C1A5E-70BA-449A-8345-9149E39179F8}"/>
    <cellStyle name="Input 7 4 11" xfId="5948" xr:uid="{24F4FEEE-E4D7-4414-89E7-5FEFFC165AA0}"/>
    <cellStyle name="Input 7 4 12" xfId="5949" xr:uid="{C61017CF-D073-4935-AF86-BC1C5A732DF0}"/>
    <cellStyle name="Input 7 4 13" xfId="5950" xr:uid="{07102DA8-811A-45D0-ACB1-6DB71F17674F}"/>
    <cellStyle name="Input 7 4 14" xfId="5951" xr:uid="{C788FCD3-0A25-4ABB-BF1D-F09E96F4E292}"/>
    <cellStyle name="Input 7 4 15" xfId="5952" xr:uid="{5BD72D0E-45B7-4AC8-A022-E68416A6DB8C}"/>
    <cellStyle name="Input 7 4 2" xfId="5953" xr:uid="{95AD03BE-3F1B-4143-B08B-8CDE5A3A91C2}"/>
    <cellStyle name="Input 7 4 2 2" xfId="5954" xr:uid="{161A5405-4720-48A2-8CAF-BA21364BBD16}"/>
    <cellStyle name="Input 7 4 2 2 2" xfId="5955" xr:uid="{D5053359-60E6-4DF3-8E33-A47420C341EC}"/>
    <cellStyle name="Input 7 4 2 3" xfId="5956" xr:uid="{4E6D8FFC-6890-4675-AC88-C79F3DE46AE0}"/>
    <cellStyle name="Input 7 4 2 4" xfId="5957" xr:uid="{57D8B488-6565-447F-B473-67B160098985}"/>
    <cellStyle name="Input 7 4 2 5" xfId="5958" xr:uid="{45A057BD-0E52-4EE3-8760-9DAD74315A66}"/>
    <cellStyle name="Input 7 4 3" xfId="5959" xr:uid="{DF5AEB7D-A137-4608-9ACD-B598E518727E}"/>
    <cellStyle name="Input 7 4 3 2" xfId="5960" xr:uid="{87155F3A-F06A-47F0-B176-8989AFD2C365}"/>
    <cellStyle name="Input 7 4 3 2 2" xfId="5961" xr:uid="{A8EBACF7-B837-4EB2-A0B6-D6DF317C9A5D}"/>
    <cellStyle name="Input 7 4 3 3" xfId="5962" xr:uid="{026D6EEB-3906-4914-9069-C7A352E1AA7B}"/>
    <cellStyle name="Input 7 4 3 4" xfId="5963" xr:uid="{9CC888A9-64D8-446B-9204-19A7CFEF460D}"/>
    <cellStyle name="Input 7 4 3 5" xfId="5964" xr:uid="{3F366B13-4D99-4C71-8110-5E4A504A0FE5}"/>
    <cellStyle name="Input 7 4 4" xfId="5965" xr:uid="{F687CF0E-F278-4BFE-901B-36A4F5E7CEB8}"/>
    <cellStyle name="Input 7 4 4 2" xfId="5966" xr:uid="{5F3590A1-FA1E-4F4B-97B7-E6308E10348F}"/>
    <cellStyle name="Input 7 4 4 2 2" xfId="5967" xr:uid="{77E3904F-3B06-4323-868D-D231BB9B079D}"/>
    <cellStyle name="Input 7 4 4 3" xfId="5968" xr:uid="{B4398F1F-3783-4BD6-9026-05CBEE9676E6}"/>
    <cellStyle name="Input 7 4 4 4" xfId="5969" xr:uid="{D260AA92-3947-4103-B9DA-0DD09ABC4A0A}"/>
    <cellStyle name="Input 7 4 4 5" xfId="5970" xr:uid="{BAC361FC-4ABF-4281-AA97-C7CF3DC17FC4}"/>
    <cellStyle name="Input 7 4 5" xfId="5971" xr:uid="{FEF6EE5E-137E-4723-9D98-CE0C04BDD1A2}"/>
    <cellStyle name="Input 7 4 5 2" xfId="5972" xr:uid="{905D81D9-650E-4E44-9ABF-8898DF1F593F}"/>
    <cellStyle name="Input 7 4 6" xfId="5973" xr:uid="{3EE05BAE-5281-4929-B74C-2C3D6CC0E041}"/>
    <cellStyle name="Input 7 4 6 2" xfId="5974" xr:uid="{8621FA2D-E21F-476D-B3B9-F6F055CD1BE4}"/>
    <cellStyle name="Input 7 4 7" xfId="5975" xr:uid="{6EDE789D-6C54-4A20-A4B5-8AAA07EA5706}"/>
    <cellStyle name="Input 7 4 7 2" xfId="5976" xr:uid="{F3F410BB-2D7E-453D-A85F-32DD1B29250E}"/>
    <cellStyle name="Input 7 4 8" xfId="5977" xr:uid="{68028DB6-05D0-4AAC-A424-A272F5743266}"/>
    <cellStyle name="Input 7 4 9" xfId="5978" xr:uid="{06ED2628-4FA1-4C82-969E-0B3B087DA088}"/>
    <cellStyle name="Input 7 5" xfId="5979" xr:uid="{E8793EE5-DE99-4476-831C-81403AAB65FD}"/>
    <cellStyle name="Input 7 5 2" xfId="5980" xr:uid="{F2132F71-3C91-4B37-BE10-4CF0D776C831}"/>
    <cellStyle name="Input 7 5 2 2" xfId="5981" xr:uid="{9417D055-85CB-427C-A352-8C680DFFBBD9}"/>
    <cellStyle name="Input 7 5 3" xfId="5982" xr:uid="{83A9BC95-C574-49BB-A635-7A853B14B07A}"/>
    <cellStyle name="Input 7 5 4" xfId="5983" xr:uid="{037DE55D-6D40-4184-8E99-562B82DCE221}"/>
    <cellStyle name="Input 7 5 5" xfId="5984" xr:uid="{8A15EFE6-95EF-4B23-9806-0152E24C32F7}"/>
    <cellStyle name="Input 7 6" xfId="5985" xr:uid="{BC7CC590-4D68-42C0-A261-AE0B4EDD363E}"/>
    <cellStyle name="Input 7 6 2" xfId="5986" xr:uid="{E2CD1B4F-5655-4FA9-AD69-C5EA88486646}"/>
    <cellStyle name="Input 7 6 2 2" xfId="5987" xr:uid="{7B710522-9D87-4677-B56A-D0177F4AE1D9}"/>
    <cellStyle name="Input 7 6 3" xfId="5988" xr:uid="{A88E16D2-66BF-44A1-B40D-6273FC09610F}"/>
    <cellStyle name="Input 7 6 4" xfId="5989" xr:uid="{1BB7A09E-A7C8-4708-911B-87F0A6ACCD2E}"/>
    <cellStyle name="Input 7 6 5" xfId="5990" xr:uid="{13443734-EE85-4B74-99EA-53664F185CD7}"/>
    <cellStyle name="Input 7 7" xfId="5991" xr:uid="{AEA6BC3F-AF24-44EE-9619-F743E6A9E687}"/>
    <cellStyle name="Input 7 7 2" xfId="5992" xr:uid="{558FCDD7-BFDB-4436-A71B-9D8E174E3EDF}"/>
    <cellStyle name="Input 7 7 2 2" xfId="5993" xr:uid="{F0C10F1B-FB4B-4203-B71D-07F941E85758}"/>
    <cellStyle name="Input 7 7 3" xfId="5994" xr:uid="{DE58DDA3-DBEE-44DB-8A70-4075CA121266}"/>
    <cellStyle name="Input 7 7 4" xfId="5995" xr:uid="{B42D0CD0-2683-47BE-AB0C-AF703FCDCA6D}"/>
    <cellStyle name="Input 7 7 5" xfId="5996" xr:uid="{3A6AF300-273A-4217-876F-6A8D2C1D21DF}"/>
    <cellStyle name="Input 7 8" xfId="5997" xr:uid="{0EDDB159-74C1-4C59-B101-155D48A72821}"/>
    <cellStyle name="Input 7 8 2" xfId="5998" xr:uid="{8E78B693-9696-44FA-8750-230269D8E7B8}"/>
    <cellStyle name="Input 7 9" xfId="5999" xr:uid="{1F982697-EF50-4432-B1D1-605CC7876567}"/>
    <cellStyle name="Input 7 9 2" xfId="6000" xr:uid="{AD505A23-DC76-4706-ABBF-D210B1DB37FD}"/>
    <cellStyle name="Input 8" xfId="6001" xr:uid="{CD52D395-BB99-4D42-9B8F-219B1FA4912D}"/>
    <cellStyle name="Input 8 10" xfId="6002" xr:uid="{74709F76-3BAE-4BC8-8973-F46541CFFB17}"/>
    <cellStyle name="Input 8 10 2" xfId="6003" xr:uid="{03E7FA07-2EDC-4909-B2F5-24441F731DF2}"/>
    <cellStyle name="Input 8 11" xfId="6004" xr:uid="{2E5E698A-5534-454D-B086-D035CD4D4F5E}"/>
    <cellStyle name="Input 8 12" xfId="6005" xr:uid="{C579CC84-E096-4EEA-BCF8-C29B038D510B}"/>
    <cellStyle name="Input 8 13" xfId="6006" xr:uid="{B8B2326D-225C-4E65-9621-58EDD050DE1D}"/>
    <cellStyle name="Input 8 14" xfId="6007" xr:uid="{4D13F2DE-949D-408B-BF47-0E6DBE074F49}"/>
    <cellStyle name="Input 8 15" xfId="6008" xr:uid="{ED45400C-8ED0-47F9-82AC-26BCBC45FBF2}"/>
    <cellStyle name="Input 8 16" xfId="6009" xr:uid="{50EC2AD6-21A1-4954-A5CF-99CBAC27CE91}"/>
    <cellStyle name="Input 8 17" xfId="6010" xr:uid="{DDC5C958-3A64-4C3C-BC70-76CF76D16E46}"/>
    <cellStyle name="Input 8 18" xfId="6011" xr:uid="{55EAD076-08EF-40EB-B872-35B8A062C5AB}"/>
    <cellStyle name="Input 8 2" xfId="6012" xr:uid="{94C04676-87DD-4E7A-9C5B-2A9D47E79CCB}"/>
    <cellStyle name="Input 8 2 10" xfId="6013" xr:uid="{97543EC0-6751-49AD-A8A8-64E08E7B82F7}"/>
    <cellStyle name="Input 8 2 11" xfId="6014" xr:uid="{09636434-34DD-4FF4-B91D-FF58669BF7AF}"/>
    <cellStyle name="Input 8 2 12" xfId="6015" xr:uid="{051DC3BF-B963-41D1-8DFD-C5969CD91C44}"/>
    <cellStyle name="Input 8 2 13" xfId="6016" xr:uid="{D36DD768-2D06-42E1-A090-73F9CDE98954}"/>
    <cellStyle name="Input 8 2 14" xfId="6017" xr:uid="{DC6E34B9-62DE-4537-B9A2-D226A036A29F}"/>
    <cellStyle name="Input 8 2 15" xfId="6018" xr:uid="{08C19530-BAC0-4FD6-838C-C5D54E54485B}"/>
    <cellStyle name="Input 8 2 2" xfId="6019" xr:uid="{52DD51DB-8EF3-45CD-A236-9E19E1C711A9}"/>
    <cellStyle name="Input 8 2 2 2" xfId="6020" xr:uid="{E0BD45DB-17DA-4DA6-A01A-079178854AC8}"/>
    <cellStyle name="Input 8 2 2 2 2" xfId="6021" xr:uid="{DD14467F-0D38-48B7-BF7A-AA637D8A1D77}"/>
    <cellStyle name="Input 8 2 2 3" xfId="6022" xr:uid="{1487141B-D5F2-4DDE-94AA-57F0C29D9754}"/>
    <cellStyle name="Input 8 2 2 4" xfId="6023" xr:uid="{B567C1FE-D867-4497-BA3B-9653E977B712}"/>
    <cellStyle name="Input 8 2 2 5" xfId="6024" xr:uid="{B30732C4-7B06-4534-89CF-30445B281D43}"/>
    <cellStyle name="Input 8 2 3" xfId="6025" xr:uid="{3886C706-F950-44C5-A7D7-ED7858120592}"/>
    <cellStyle name="Input 8 2 3 2" xfId="6026" xr:uid="{2AFCE030-9C37-487D-86C5-FE4900FE3317}"/>
    <cellStyle name="Input 8 2 3 2 2" xfId="6027" xr:uid="{4758CE89-34D4-4482-BEC1-1AF4476888B5}"/>
    <cellStyle name="Input 8 2 3 3" xfId="6028" xr:uid="{D96E16F4-9BE9-4D93-8D93-6B0E8884AAAF}"/>
    <cellStyle name="Input 8 2 3 4" xfId="6029" xr:uid="{B64E15A6-08E5-419C-89DD-7D4CCD3987D9}"/>
    <cellStyle name="Input 8 2 3 5" xfId="6030" xr:uid="{7411C7B4-A845-4CF8-AD04-10AE6D7220C5}"/>
    <cellStyle name="Input 8 2 4" xfId="6031" xr:uid="{856AE653-BA7F-43C8-8FA5-DCB20E95B85C}"/>
    <cellStyle name="Input 8 2 4 2" xfId="6032" xr:uid="{6B051808-B27D-4D27-A8F9-D2C2CDD49704}"/>
    <cellStyle name="Input 8 2 4 2 2" xfId="6033" xr:uid="{F4F3E3E9-D90D-4199-8DE4-381567C0F743}"/>
    <cellStyle name="Input 8 2 4 3" xfId="6034" xr:uid="{2DD486A7-F0D3-49EE-B8A5-53E769388D31}"/>
    <cellStyle name="Input 8 2 4 4" xfId="6035" xr:uid="{F4F09EA5-2FDF-40D1-BA59-8B971EEA60C2}"/>
    <cellStyle name="Input 8 2 4 5" xfId="6036" xr:uid="{4AB279C1-002D-4D5D-BEF4-2D0166E31544}"/>
    <cellStyle name="Input 8 2 5" xfId="6037" xr:uid="{A9FC44CD-B9F2-4A3F-A887-91CABC55B72C}"/>
    <cellStyle name="Input 8 2 5 2" xfId="6038" xr:uid="{EB194509-0E3F-4A05-87C0-CA807522C5FA}"/>
    <cellStyle name="Input 8 2 5 2 2" xfId="6039" xr:uid="{189D4D53-2061-43C2-A6C5-6D9925F1FAA8}"/>
    <cellStyle name="Input 8 2 5 3" xfId="6040" xr:uid="{14596AF2-5F1B-4C5A-BD48-E573CCEB9166}"/>
    <cellStyle name="Input 8 2 5 4" xfId="6041" xr:uid="{4C8BDF5F-502A-4886-A1C4-B03A6F792484}"/>
    <cellStyle name="Input 8 2 5 5" xfId="6042" xr:uid="{D96FB697-B9AC-47B2-B641-6BC2ED755EF3}"/>
    <cellStyle name="Input 8 2 6" xfId="6043" xr:uid="{917C4ADC-708D-4712-B145-11FCC037329C}"/>
    <cellStyle name="Input 8 2 6 2" xfId="6044" xr:uid="{AB36CCD2-E286-4C36-A45E-77F2A59D796F}"/>
    <cellStyle name="Input 8 2 7" xfId="6045" xr:uid="{C1D86717-10E9-477B-A2B2-19955A482237}"/>
    <cellStyle name="Input 8 2 7 2" xfId="6046" xr:uid="{912AB308-302C-4C8D-A80E-CDCB4F498539}"/>
    <cellStyle name="Input 8 2 8" xfId="6047" xr:uid="{39B0F5B8-21DF-40F4-BDFF-4510E09EC6D9}"/>
    <cellStyle name="Input 8 2 8 2" xfId="6048" xr:uid="{55A16E95-9BB9-4434-8186-A2CE755892EA}"/>
    <cellStyle name="Input 8 2 9" xfId="6049" xr:uid="{D07AA165-854C-4156-80FA-A589FB0D9B58}"/>
    <cellStyle name="Input 8 3" xfId="6050" xr:uid="{D85EEE27-84D1-4FC5-8720-D9F434C086EF}"/>
    <cellStyle name="Input 8 3 10" xfId="6051" xr:uid="{C1ACDF06-67EC-452F-B7F9-4F0442E8E944}"/>
    <cellStyle name="Input 8 3 11" xfId="6052" xr:uid="{05AF9059-47D4-445C-8BD6-40C85BAFEA7F}"/>
    <cellStyle name="Input 8 3 12" xfId="6053" xr:uid="{C56AF66F-864F-4C3B-889C-B0E9D323F3DA}"/>
    <cellStyle name="Input 8 3 13" xfId="6054" xr:uid="{F7B3BDBE-1310-405B-A569-4203C364F2AF}"/>
    <cellStyle name="Input 8 3 14" xfId="6055" xr:uid="{69D7B131-FC39-4F39-85A0-BBCBD879F888}"/>
    <cellStyle name="Input 8 3 15" xfId="6056" xr:uid="{896F7E7D-9FA4-4A2D-96DA-74724D31C44E}"/>
    <cellStyle name="Input 8 3 2" xfId="6057" xr:uid="{78CF7D71-DA9D-4FA8-92F9-4EE5DF7F2C3B}"/>
    <cellStyle name="Input 8 3 2 2" xfId="6058" xr:uid="{08CB273F-6D51-4951-A028-3216F3239786}"/>
    <cellStyle name="Input 8 3 2 2 2" xfId="6059" xr:uid="{F5715C68-3BF9-4333-8A36-6FC7A9303782}"/>
    <cellStyle name="Input 8 3 2 3" xfId="6060" xr:uid="{350E0D44-FA68-4BDC-A9FC-E0097954C727}"/>
    <cellStyle name="Input 8 3 2 4" xfId="6061" xr:uid="{4D88267F-9687-48AD-90CC-3F8DBAFA475B}"/>
    <cellStyle name="Input 8 3 2 5" xfId="6062" xr:uid="{F86CDD0E-AC6C-4314-9577-91F73B3318C2}"/>
    <cellStyle name="Input 8 3 3" xfId="6063" xr:uid="{017751A1-1939-44EA-8F96-E70D16A135EB}"/>
    <cellStyle name="Input 8 3 3 2" xfId="6064" xr:uid="{E547DF2D-F69B-4478-8A9E-E97A45B09B21}"/>
    <cellStyle name="Input 8 3 3 2 2" xfId="6065" xr:uid="{AF8C6578-FC3B-4165-8D97-178F8B7E4519}"/>
    <cellStyle name="Input 8 3 3 3" xfId="6066" xr:uid="{3ED226EF-337F-4FC1-A0E7-37B9C3D0E601}"/>
    <cellStyle name="Input 8 3 3 4" xfId="6067" xr:uid="{0F11E576-F41B-4FC0-8D59-61617F009461}"/>
    <cellStyle name="Input 8 3 3 5" xfId="6068" xr:uid="{B68CDDF3-85E0-4665-A24C-78D9CC7FCE47}"/>
    <cellStyle name="Input 8 3 4" xfId="6069" xr:uid="{ADBC1C09-CEB3-4690-9466-5699DBDAB896}"/>
    <cellStyle name="Input 8 3 4 2" xfId="6070" xr:uid="{6CD40D68-C7DF-4FC2-A51D-EEA3098C3E2E}"/>
    <cellStyle name="Input 8 3 4 2 2" xfId="6071" xr:uid="{04213CC6-0C2A-4478-9081-D7AA7CEE6A81}"/>
    <cellStyle name="Input 8 3 4 3" xfId="6072" xr:uid="{4D159EF8-A299-4D8A-9FA0-DFB66C5402E1}"/>
    <cellStyle name="Input 8 3 4 4" xfId="6073" xr:uid="{769DBC3C-7A59-422E-9223-021237F8DEBA}"/>
    <cellStyle name="Input 8 3 4 5" xfId="6074" xr:uid="{4BA65624-86EA-4A59-BECF-4696F599BDBC}"/>
    <cellStyle name="Input 8 3 5" xfId="6075" xr:uid="{D6064D2C-B100-43DC-AD51-2BCAEFD77122}"/>
    <cellStyle name="Input 8 3 5 2" xfId="6076" xr:uid="{3FCDC63A-5943-4020-BE9E-94AA0498552A}"/>
    <cellStyle name="Input 8 3 6" xfId="6077" xr:uid="{54692F62-6175-4503-A571-2A5B3550D734}"/>
    <cellStyle name="Input 8 3 6 2" xfId="6078" xr:uid="{C3B92EAA-90A6-47DD-9F5C-1F834EFE8C62}"/>
    <cellStyle name="Input 8 3 7" xfId="6079" xr:uid="{45719503-0D4F-4F9D-9F5D-88E52CE3B656}"/>
    <cellStyle name="Input 8 3 7 2" xfId="6080" xr:uid="{B8422577-84E4-4AF3-B75D-FFFE74C879DA}"/>
    <cellStyle name="Input 8 3 8" xfId="6081" xr:uid="{A8C90710-5455-46D0-A70E-B5E56A64708E}"/>
    <cellStyle name="Input 8 3 9" xfId="6082" xr:uid="{899A4FC4-13FE-43FC-B983-8FAB3AB11C7E}"/>
    <cellStyle name="Input 8 4" xfId="6083" xr:uid="{B46935A1-4A78-456C-B1EE-EB7176EA427C}"/>
    <cellStyle name="Input 8 4 10" xfId="6084" xr:uid="{476C7B85-1A30-4303-9438-79BB0C2753F1}"/>
    <cellStyle name="Input 8 4 11" xfId="6085" xr:uid="{7F9EC157-F637-4275-AC29-603E40DCE66A}"/>
    <cellStyle name="Input 8 4 12" xfId="6086" xr:uid="{988513A3-810E-4A3D-A500-82D0C5D4F43A}"/>
    <cellStyle name="Input 8 4 13" xfId="6087" xr:uid="{A646F79E-81AC-480A-8733-05D609CB1629}"/>
    <cellStyle name="Input 8 4 14" xfId="6088" xr:uid="{0FCF923A-ED21-4CC0-8B5E-845442956E97}"/>
    <cellStyle name="Input 8 4 15" xfId="6089" xr:uid="{C82E1037-3E9A-4746-B30A-01E47EAB591C}"/>
    <cellStyle name="Input 8 4 2" xfId="6090" xr:uid="{39431BD9-58C8-48F4-B7CA-B3B26348C8A0}"/>
    <cellStyle name="Input 8 4 2 2" xfId="6091" xr:uid="{50D149B3-F646-40B3-BBD4-B1817F352EB6}"/>
    <cellStyle name="Input 8 4 2 2 2" xfId="6092" xr:uid="{D74B9A96-9FCB-4D01-ABEB-03DCB23B36A7}"/>
    <cellStyle name="Input 8 4 2 3" xfId="6093" xr:uid="{E8009955-2CBC-4399-9825-BCEE08CF77A4}"/>
    <cellStyle name="Input 8 4 2 4" xfId="6094" xr:uid="{3E740BF4-FE68-461D-BFD9-1C9FC52E9724}"/>
    <cellStyle name="Input 8 4 2 5" xfId="6095" xr:uid="{75B1D0F1-3995-410E-BBB4-6ED3A5789636}"/>
    <cellStyle name="Input 8 4 3" xfId="6096" xr:uid="{9BAB1289-D5A2-4093-A756-3C13B74933F9}"/>
    <cellStyle name="Input 8 4 3 2" xfId="6097" xr:uid="{6784058F-D2C3-4E56-8EC0-279418584A66}"/>
    <cellStyle name="Input 8 4 3 2 2" xfId="6098" xr:uid="{B1A8D023-2331-49E2-A0DE-A45BA8FFAFE5}"/>
    <cellStyle name="Input 8 4 3 3" xfId="6099" xr:uid="{CB679730-931E-4178-9730-736C71945C14}"/>
    <cellStyle name="Input 8 4 3 4" xfId="6100" xr:uid="{0B86F86E-1B3A-43B4-94EF-E77B6D0CBE57}"/>
    <cellStyle name="Input 8 4 3 5" xfId="6101" xr:uid="{703E836D-3014-4498-B403-5DCFB44FB3F6}"/>
    <cellStyle name="Input 8 4 4" xfId="6102" xr:uid="{793C97A0-AACA-41CD-A3E9-5F65182B57DD}"/>
    <cellStyle name="Input 8 4 4 2" xfId="6103" xr:uid="{82DE602F-EA4E-4A8C-ABA4-B61B7D588F36}"/>
    <cellStyle name="Input 8 4 4 2 2" xfId="6104" xr:uid="{FB7E0700-B579-4BBB-B00F-2828074945E2}"/>
    <cellStyle name="Input 8 4 4 3" xfId="6105" xr:uid="{C817C2B3-CC72-4EF5-BF52-FAE1C02FC364}"/>
    <cellStyle name="Input 8 4 4 4" xfId="6106" xr:uid="{EA24562F-92A3-4B92-AC43-F6AD764A2FE5}"/>
    <cellStyle name="Input 8 4 4 5" xfId="6107" xr:uid="{6E221307-FE0E-4C8B-AD85-E08B1A007002}"/>
    <cellStyle name="Input 8 4 5" xfId="6108" xr:uid="{4CFA0048-D3B1-47AE-BF70-D3C92FB62C44}"/>
    <cellStyle name="Input 8 4 5 2" xfId="6109" xr:uid="{C632D31D-AD59-40D0-ABCC-E34FEA3469C9}"/>
    <cellStyle name="Input 8 4 6" xfId="6110" xr:uid="{F56B97BF-00D6-4D63-A510-D632971762A5}"/>
    <cellStyle name="Input 8 4 6 2" xfId="6111" xr:uid="{1FB63A73-8B85-4D34-A482-E71DF6AFBCB2}"/>
    <cellStyle name="Input 8 4 7" xfId="6112" xr:uid="{1B25D301-6D8E-45B8-8B6D-2EEB6A4B9D89}"/>
    <cellStyle name="Input 8 4 7 2" xfId="6113" xr:uid="{AC5AF46E-11CF-4BCB-9C48-2FFC20AD45F5}"/>
    <cellStyle name="Input 8 4 8" xfId="6114" xr:uid="{4840F040-78FC-4FD0-AB70-7EE2457E247B}"/>
    <cellStyle name="Input 8 4 9" xfId="6115" xr:uid="{295F8514-0787-4676-A401-750CC6523FB2}"/>
    <cellStyle name="Input 8 5" xfId="6116" xr:uid="{DD51186E-28A4-41FB-8F50-468AC4A3AA4E}"/>
    <cellStyle name="Input 8 5 2" xfId="6117" xr:uid="{7CE2CD17-35B9-4639-9768-0B56B3F33DAA}"/>
    <cellStyle name="Input 8 5 2 2" xfId="6118" xr:uid="{6F0CA88E-0957-4528-B0F8-7DB3AA810110}"/>
    <cellStyle name="Input 8 5 3" xfId="6119" xr:uid="{5E372B1E-9A72-4300-9EB2-91D239FB9081}"/>
    <cellStyle name="Input 8 5 4" xfId="6120" xr:uid="{5E6090D1-F3FC-42C7-9B28-E29C6EC1AE25}"/>
    <cellStyle name="Input 8 5 5" xfId="6121" xr:uid="{BD9AE1C2-1536-4B44-B123-1DF506097E34}"/>
    <cellStyle name="Input 8 6" xfId="6122" xr:uid="{A8C00F25-34E9-4D5A-A2C8-74E0BFAC18A4}"/>
    <cellStyle name="Input 8 6 2" xfId="6123" xr:uid="{9DEA2B51-967E-4776-A549-6E4436F5D848}"/>
    <cellStyle name="Input 8 6 2 2" xfId="6124" xr:uid="{FAA78451-36B5-4644-9388-1D85E770C3FD}"/>
    <cellStyle name="Input 8 6 3" xfId="6125" xr:uid="{2CB98E2D-2D56-46B9-9BBC-5D27535F24AF}"/>
    <cellStyle name="Input 8 6 4" xfId="6126" xr:uid="{9B1B863D-DDD7-44F6-A93F-22F1E80931E7}"/>
    <cellStyle name="Input 8 6 5" xfId="6127" xr:uid="{8DFA69AA-A430-4DF4-B2C8-853EC6D5CC8C}"/>
    <cellStyle name="Input 8 7" xfId="6128" xr:uid="{F15E7BD1-6C36-4690-9853-1BF250C60E44}"/>
    <cellStyle name="Input 8 7 2" xfId="6129" xr:uid="{92FA6DE3-2283-4183-8889-772E538E09E5}"/>
    <cellStyle name="Input 8 7 2 2" xfId="6130" xr:uid="{EA850BA0-25C0-4825-9E40-0E950048C55A}"/>
    <cellStyle name="Input 8 7 3" xfId="6131" xr:uid="{D5AC7CAD-6327-4A78-8FDB-6143FD11CF7B}"/>
    <cellStyle name="Input 8 7 4" xfId="6132" xr:uid="{8BFB0516-29B3-4630-B2AF-C6A57AFD6805}"/>
    <cellStyle name="Input 8 7 5" xfId="6133" xr:uid="{8C544FF5-ADFF-4C13-84F5-E26D2C8BFF99}"/>
    <cellStyle name="Input 8 8" xfId="6134" xr:uid="{F1AE7AC1-D332-424D-AB25-B6D03536E63A}"/>
    <cellStyle name="Input 8 8 2" xfId="6135" xr:uid="{EC8B3F47-A687-4C2C-9194-A163A84F42BC}"/>
    <cellStyle name="Input 8 9" xfId="6136" xr:uid="{4030D3D9-B996-4DC0-B506-9C1A2CF2552B}"/>
    <cellStyle name="Input 8 9 2" xfId="6137" xr:uid="{09BF113C-B936-4C52-8B96-9676A06D9C67}"/>
    <cellStyle name="Input 9" xfId="6138" xr:uid="{ACEFCDD4-2199-4D88-B464-723AF2FD8EE3}"/>
    <cellStyle name="Input 9 10" xfId="6139" xr:uid="{A816F14C-9E91-4317-9A9C-D3AD118CEF5C}"/>
    <cellStyle name="Input 9 11" xfId="6140" xr:uid="{D8E58608-31C9-4CF0-8320-4A4971119CC6}"/>
    <cellStyle name="Input 9 2" xfId="6141" xr:uid="{CF47C452-A43E-4900-A2E1-5037EEB86306}"/>
    <cellStyle name="Input 9 2 10" xfId="6142" xr:uid="{E5C80914-CA05-4C9A-A94E-C4C46370844D}"/>
    <cellStyle name="Input 9 2 11" xfId="6143" xr:uid="{6E0BF7A9-F25B-456A-9412-38FC3FBCDDCA}"/>
    <cellStyle name="Input 9 2 12" xfId="6144" xr:uid="{B869C692-BE23-462F-A918-C926C724891D}"/>
    <cellStyle name="Input 9 2 13" xfId="6145" xr:uid="{94027139-D8B5-4AD9-B683-7E1D2D7473BB}"/>
    <cellStyle name="Input 9 2 14" xfId="6146" xr:uid="{3C1E490C-D67C-4932-BF56-14525731912C}"/>
    <cellStyle name="Input 9 2 15" xfId="6147" xr:uid="{87CF3C59-197D-468A-BC83-549025AADB92}"/>
    <cellStyle name="Input 9 2 2" xfId="6148" xr:uid="{3C219B6E-193F-4C4E-93F8-EBB23F9C574A}"/>
    <cellStyle name="Input 9 2 2 2" xfId="6149" xr:uid="{07DF0725-E72E-4C13-9286-0D637D196ABC}"/>
    <cellStyle name="Input 9 2 2 2 2" xfId="6150" xr:uid="{703B9635-3351-4960-82AC-F649B00CC575}"/>
    <cellStyle name="Input 9 2 2 3" xfId="6151" xr:uid="{4DCF19A5-DBCB-45CA-A1FB-A52209EC60C2}"/>
    <cellStyle name="Input 9 2 2 4" xfId="6152" xr:uid="{36A84B11-BEE8-41EA-8EC5-AE1EA9ADE397}"/>
    <cellStyle name="Input 9 2 2 5" xfId="6153" xr:uid="{1EEBE0C0-E598-4F6F-B13C-9634653960E4}"/>
    <cellStyle name="Input 9 2 3" xfId="6154" xr:uid="{A0F4F0C5-B195-4257-93E9-9C0C21DF46AB}"/>
    <cellStyle name="Input 9 2 3 2" xfId="6155" xr:uid="{60E836AB-2817-466C-9393-FE2C654F9A55}"/>
    <cellStyle name="Input 9 2 3 2 2" xfId="6156" xr:uid="{376A7A5C-82C9-47CF-8575-CBAA61C02F7B}"/>
    <cellStyle name="Input 9 2 3 3" xfId="6157" xr:uid="{7AE9D8BF-04A4-42AB-9A1C-019D49E78C7F}"/>
    <cellStyle name="Input 9 2 3 4" xfId="6158" xr:uid="{7FD9CA5D-C71C-489C-B0A1-2ABF381A5ACD}"/>
    <cellStyle name="Input 9 2 3 5" xfId="6159" xr:uid="{14FF8EE4-27D5-4652-9F24-6CDC815DD014}"/>
    <cellStyle name="Input 9 2 4" xfId="6160" xr:uid="{8CD6F169-1077-49E9-A627-038875CF8F8F}"/>
    <cellStyle name="Input 9 2 4 2" xfId="6161" xr:uid="{7C59013F-CDD9-4D26-BAB2-F2B003446004}"/>
    <cellStyle name="Input 9 2 4 2 2" xfId="6162" xr:uid="{3A5460EA-5F0E-4354-A876-8691547FDC6F}"/>
    <cellStyle name="Input 9 2 4 3" xfId="6163" xr:uid="{E3F08C73-0EFC-4991-8C9C-2F34E530DE77}"/>
    <cellStyle name="Input 9 2 4 4" xfId="6164" xr:uid="{6C6FD1EF-2248-4AF6-9D03-958CD22A0A30}"/>
    <cellStyle name="Input 9 2 4 5" xfId="6165" xr:uid="{038A022A-E6CC-40D8-ABD2-94C691D4721D}"/>
    <cellStyle name="Input 9 2 5" xfId="6166" xr:uid="{052E6765-45F0-4F28-83A1-EFD1A1D3D97B}"/>
    <cellStyle name="Input 9 2 5 2" xfId="6167" xr:uid="{3CFAB78A-711E-40D8-8035-C590797AB496}"/>
    <cellStyle name="Input 9 2 5 2 2" xfId="6168" xr:uid="{783EA601-EDEC-41B2-9163-90D0A8DEA6DA}"/>
    <cellStyle name="Input 9 2 5 3" xfId="6169" xr:uid="{65C50105-DD93-4568-B79E-A67210642174}"/>
    <cellStyle name="Input 9 2 5 4" xfId="6170" xr:uid="{EC90F2D8-6CF0-4196-8EE9-FF51AB14A6E7}"/>
    <cellStyle name="Input 9 2 5 5" xfId="6171" xr:uid="{774148C5-1C71-47E4-A996-32DC4416D0A2}"/>
    <cellStyle name="Input 9 2 6" xfId="6172" xr:uid="{8078A0FC-D80B-4F3F-BC48-E0807B9460EB}"/>
    <cellStyle name="Input 9 2 6 2" xfId="6173" xr:uid="{D27156AE-A74C-4A07-9A33-3462DF683E43}"/>
    <cellStyle name="Input 9 2 7" xfId="6174" xr:uid="{482FDA55-E66C-4D6F-89AC-079BF1FF27DB}"/>
    <cellStyle name="Input 9 2 7 2" xfId="6175" xr:uid="{0DDF4A81-04E5-4462-A8BA-55FC6B17AF5F}"/>
    <cellStyle name="Input 9 2 8" xfId="6176" xr:uid="{0FF64D5D-7CAB-4E98-B788-B4B406164DCD}"/>
    <cellStyle name="Input 9 2 8 2" xfId="6177" xr:uid="{5DD177E3-27D1-4252-AACF-A86939DF5893}"/>
    <cellStyle name="Input 9 2 9" xfId="6178" xr:uid="{5E606127-D76E-4B26-A87E-B15E6E03A2F0}"/>
    <cellStyle name="Input 9 3" xfId="6179" xr:uid="{3DF4D636-98DA-46C9-BA37-AB132CA6CD13}"/>
    <cellStyle name="Input 9 3 2" xfId="6180" xr:uid="{91C5718B-5198-4DA9-8613-D013EEBD6024}"/>
    <cellStyle name="Input 9 3 2 2" xfId="6181" xr:uid="{C6274EEF-7508-4EDD-831C-915C3C39EE2A}"/>
    <cellStyle name="Input 9 3 3" xfId="6182" xr:uid="{EE91DFCB-B915-4761-8311-F3D62F677AAB}"/>
    <cellStyle name="Input 9 3 4" xfId="6183" xr:uid="{C5234520-F298-42B5-B9B5-09648495FC3A}"/>
    <cellStyle name="Input 9 3 5" xfId="6184" xr:uid="{C4F85BCE-101A-486D-A86A-6FF3FC3D0E27}"/>
    <cellStyle name="Input 9 4" xfId="6185" xr:uid="{017D2F5D-139C-4D78-867C-B228792B6CA3}"/>
    <cellStyle name="Input 9 4 2" xfId="6186" xr:uid="{17D7BBAD-C7A4-4F03-B845-2F31DCB18A2C}"/>
    <cellStyle name="Input 9 4 2 2" xfId="6187" xr:uid="{355921A7-518F-4EFA-99C6-67EE014DB089}"/>
    <cellStyle name="Input 9 4 3" xfId="6188" xr:uid="{A633B57B-B303-4ECC-81EB-C51030F26B8F}"/>
    <cellStyle name="Input 9 4 4" xfId="6189" xr:uid="{CCE1A10F-C2D9-484C-8875-F6C1B2EB10C6}"/>
    <cellStyle name="Input 9 4 5" xfId="6190" xr:uid="{73DFD49C-C3D0-48CE-8720-1F6DBB6AE7FA}"/>
    <cellStyle name="Input 9 5" xfId="6191" xr:uid="{9E49F145-2D94-4E90-9A74-1A24D26AB0A6}"/>
    <cellStyle name="Input 9 5 2" xfId="6192" xr:uid="{4C108DD3-FFE5-4742-B3E6-7E2C97BBB28B}"/>
    <cellStyle name="Input 9 5 2 2" xfId="6193" xr:uid="{1D3FADA7-A9F5-4DB9-B599-CA938511C88F}"/>
    <cellStyle name="Input 9 5 3" xfId="6194" xr:uid="{32AEE508-18D3-4097-96FF-27E8941DE6A0}"/>
    <cellStyle name="Input 9 5 4" xfId="6195" xr:uid="{1CD4FE20-CDA5-4B94-918D-72A99CBDD234}"/>
    <cellStyle name="Input 9 5 5" xfId="6196" xr:uid="{DD72D010-D2EE-463B-B9E8-8BE2D5A10CD9}"/>
    <cellStyle name="Input 9 6" xfId="6197" xr:uid="{D446A0F8-35CE-43BF-8640-E2263B7A4517}"/>
    <cellStyle name="Input 9 6 2" xfId="6198" xr:uid="{6C477B78-5C28-4441-8BD6-703F61E441CE}"/>
    <cellStyle name="Input 9 7" xfId="6199" xr:uid="{BAFA32C4-4404-4F66-991A-82CCCFA77805}"/>
    <cellStyle name="Input 9 7 2" xfId="6200" xr:uid="{E06E2BA6-6C30-41E3-984B-A04ED2AF171D}"/>
    <cellStyle name="Input 9 8" xfId="6201" xr:uid="{AD75F964-0E0C-4E83-9101-03EB60EE76A6}"/>
    <cellStyle name="Input 9 8 2" xfId="6202" xr:uid="{275E97A0-9750-4F9E-85B4-7590EB4E1575}"/>
    <cellStyle name="Input 9 9" xfId="6203" xr:uid="{121A2EC3-91B1-4BFA-8695-5DBA9AF81D5F}"/>
    <cellStyle name="inputDate" xfId="6204" xr:uid="{E00AF360-EDA6-4CAF-B8F5-1B2A30A38E3F}"/>
    <cellStyle name="inputDate 2" xfId="6205" xr:uid="{C5C2FE21-D2EC-45FC-9674-78E5E1434CE1}"/>
    <cellStyle name="inputDate 2 2" xfId="6206" xr:uid="{68519CB1-B30E-41D7-87CC-26EF932ED11B}"/>
    <cellStyle name="inputDate 2 2 2" xfId="6207" xr:uid="{82155F5B-FE96-4DBE-A9E5-5C766563CC87}"/>
    <cellStyle name="inputDate 2 3" xfId="6208" xr:uid="{CCCA1162-6726-418E-93A8-CB8DBEAB6797}"/>
    <cellStyle name="inputDate 2 4" xfId="6209" xr:uid="{99AF9666-7CA9-45E8-A4AE-4387C35E9CBA}"/>
    <cellStyle name="inputDate 2 5" xfId="6210" xr:uid="{B5AAA729-D2C2-43F7-B5F9-9461A09A2482}"/>
    <cellStyle name="inputDate 3" xfId="6211" xr:uid="{B7A8664C-701D-40BA-A165-9E95E08AEB03}"/>
    <cellStyle name="inputDate 3 2" xfId="6212" xr:uid="{4C78DDEA-45D4-42ED-B980-311CCD383045}"/>
    <cellStyle name="inputDate 3 2 2" xfId="6213" xr:uid="{0BF1DDEB-8ABD-41AD-A49C-DFF4EC62160C}"/>
    <cellStyle name="inputDate 3 3" xfId="6214" xr:uid="{18A187F7-CC5B-4FA9-8DC7-3A56AFF64A8D}"/>
    <cellStyle name="inputDate 3 4" xfId="6215" xr:uid="{F3DBAAEA-112E-457A-A301-F31DC9DC3B53}"/>
    <cellStyle name="inputDate 3 5" xfId="6216" xr:uid="{62C957E8-F5EF-4186-8DC1-487C310281E1}"/>
    <cellStyle name="inputDate 4" xfId="6217" xr:uid="{737290AE-43AC-4D46-B623-E8B5ED932E2A}"/>
    <cellStyle name="inputDate 4 2" xfId="6218" xr:uid="{5CBFE5A1-BD2D-432A-B087-87FE98C84B06}"/>
    <cellStyle name="inputDate 4 2 2" xfId="6219" xr:uid="{6B73F4C8-418E-4ACB-9DAA-5969F92FAA8F}"/>
    <cellStyle name="inputDate 4 3" xfId="6220" xr:uid="{D4B24A40-A0F7-4FB5-A785-C462377A83B2}"/>
    <cellStyle name="inputDate 4 4" xfId="6221" xr:uid="{B992057E-7CC6-4AAB-8B3B-6F212B95A32B}"/>
    <cellStyle name="inputDate 4 5" xfId="6222" xr:uid="{269FB15C-7EC9-48B5-8D4F-5E63E8CADB73}"/>
    <cellStyle name="inputDate 5" xfId="6223" xr:uid="{521F5DE9-6E5C-4C10-BCA8-9FAAA50671D3}"/>
    <cellStyle name="inputDate 5 2" xfId="6224" xr:uid="{13D830FE-50E9-4531-A051-143BCFA5D249}"/>
    <cellStyle name="inputDate 6" xfId="6225" xr:uid="{E0C11DA0-D57B-428D-82D0-321F3AFE2ACC}"/>
    <cellStyle name="inputDate 7" xfId="6226" xr:uid="{1404BF07-89C6-4F17-B2C6-7A2C5C4B15FD}"/>
    <cellStyle name="inputDate 8" xfId="6227" xr:uid="{7228BA19-1398-4F1D-8E54-C0C96534FF28}"/>
    <cellStyle name="inputExposure" xfId="6228" xr:uid="{FFADF47D-0060-4FF1-AB81-68A12699F07E}"/>
    <cellStyle name="inputExposure 2" xfId="6229" xr:uid="{BEDEDCFD-CCEC-436A-8D98-0439A17A5CEC}"/>
    <cellStyle name="inputExposure 2 2" xfId="6230" xr:uid="{506F66DA-18FA-4DF7-99EC-F5DE9924F762}"/>
    <cellStyle name="inputExposure 2 2 2" xfId="6231" xr:uid="{DF650119-14AE-4C08-A549-FCC313754F9D}"/>
    <cellStyle name="inputExposure 2 2 2 2" xfId="6232" xr:uid="{4CCCE5E7-62F0-46FB-872D-7F1773684908}"/>
    <cellStyle name="inputExposure 2 2 3" xfId="6233" xr:uid="{9F7813E7-FA37-49CE-9C8B-01E15650A3A7}"/>
    <cellStyle name="inputExposure 2 2 4" xfId="6234" xr:uid="{5E50FBBC-E3E7-4E23-85B7-435B8BC70124}"/>
    <cellStyle name="inputExposure 2 2 5" xfId="6235" xr:uid="{FDB02E11-B265-4E0D-8272-94738AB3906A}"/>
    <cellStyle name="inputExposure 2 3" xfId="6236" xr:uid="{200CDA14-8567-4868-82B9-6EB5645D66F0}"/>
    <cellStyle name="inputExposure 2 3 2" xfId="6237" xr:uid="{FDDF44F1-EB6F-403F-85A7-6E037D4578C0}"/>
    <cellStyle name="inputExposure 2 3 2 2" xfId="6238" xr:uid="{0C9CD992-7D02-4D7F-BE4E-06263BF71DF7}"/>
    <cellStyle name="inputExposure 2 3 3" xfId="6239" xr:uid="{57DE14CE-95DE-4108-A219-EB583A30E31D}"/>
    <cellStyle name="inputExposure 2 3 4" xfId="6240" xr:uid="{8271D80E-C1CB-4E26-B00B-2C18830F1A82}"/>
    <cellStyle name="inputExposure 2 3 5" xfId="6241" xr:uid="{6C8BEEB5-4FB4-4901-825B-9EBDBBBFB900}"/>
    <cellStyle name="inputExposure 2 4" xfId="6242" xr:uid="{D3BAFB45-DC88-4B80-A07D-3719EDF47C29}"/>
    <cellStyle name="inputExposure 2 4 2" xfId="6243" xr:uid="{337041EF-2B50-412E-A33A-1FA0D2C6EF2B}"/>
    <cellStyle name="inputExposure 2 4 2 2" xfId="6244" xr:uid="{DACB2C18-2760-4130-A7F4-29395711F84D}"/>
    <cellStyle name="inputExposure 2 4 3" xfId="6245" xr:uid="{299AA292-86AC-4F4B-BE75-905C0D66038D}"/>
    <cellStyle name="inputExposure 2 4 4" xfId="6246" xr:uid="{76D7160B-CC67-469F-84EE-BE5B19B1F107}"/>
    <cellStyle name="inputExposure 2 4 5" xfId="6247" xr:uid="{E256205D-9A6D-47AA-A06E-E02577CD38A4}"/>
    <cellStyle name="inputExposure 2 5" xfId="6248" xr:uid="{A3AB1471-CBC6-4079-A4FF-DAC53CA41281}"/>
    <cellStyle name="inputExposure 2 5 2" xfId="6249" xr:uid="{EC765F34-3F15-437A-9DCB-2AE64E618181}"/>
    <cellStyle name="inputExposure 2 6" xfId="6250" xr:uid="{E03581F9-6105-455D-B5D3-61BBFB48E701}"/>
    <cellStyle name="inputExposure 2 7" xfId="6251" xr:uid="{F2657AF8-9014-44AE-8DFD-6900D0CB5ABD}"/>
    <cellStyle name="inputExposure 2 8" xfId="6252" xr:uid="{EDAC2782-CA48-4C7B-B767-5A73A8B00C82}"/>
    <cellStyle name="inputExposure 3" xfId="6253" xr:uid="{71095E0E-BF76-48CE-94B8-D0799DBC6AB9}"/>
    <cellStyle name="inputExposure 3 2" xfId="6254" xr:uid="{C8715023-D08B-49E0-B345-0D7424548852}"/>
    <cellStyle name="inputExposure 3 2 2" xfId="6255" xr:uid="{F44656F7-6AEB-43F6-A70D-F6100603E5C7}"/>
    <cellStyle name="inputExposure 3 3" xfId="6256" xr:uid="{B24290FB-EF35-4139-A23A-2D6C54E90B78}"/>
    <cellStyle name="inputExposure 3 4" xfId="6257" xr:uid="{171C2116-C6E9-4E94-9992-71F844F06A82}"/>
    <cellStyle name="inputExposure 3 5" xfId="6258" xr:uid="{07360C3C-1C02-4D30-AE49-3BBB8F30803D}"/>
    <cellStyle name="inputExposure 4" xfId="6259" xr:uid="{1E763627-4E92-48A4-B279-CFC5F0105ACA}"/>
    <cellStyle name="inputExposure 4 2" xfId="6260" xr:uid="{3139F02E-5789-43E4-98DB-619E3CC8343A}"/>
    <cellStyle name="inputExposure 4 2 2" xfId="6261" xr:uid="{FF4FE3D8-21BC-47FC-8BB3-DBBE4B0E978C}"/>
    <cellStyle name="inputExposure 4 3" xfId="6262" xr:uid="{C8D69191-0DEF-4634-9B40-FC3E585B455F}"/>
    <cellStyle name="inputExposure 4 4" xfId="6263" xr:uid="{7D04413B-3CCD-4B29-AB80-4A90B4B4313B}"/>
    <cellStyle name="inputExposure 4 5" xfId="6264" xr:uid="{5F991EF3-7884-4E6C-BC44-218309AF86FF}"/>
    <cellStyle name="inputExposure 5" xfId="6265" xr:uid="{C3406B7E-92E6-4A56-81CB-FAAAFE88A1CD}"/>
    <cellStyle name="inputExposure 5 2" xfId="6266" xr:uid="{83892B44-09F6-4DE2-A7CC-03F43A1F9B2A}"/>
    <cellStyle name="inputExposure 5 2 2" xfId="6267" xr:uid="{96592486-CD4F-43E8-993B-F04D14B25058}"/>
    <cellStyle name="inputExposure 5 3" xfId="6268" xr:uid="{C5F65887-32F0-4034-A9C9-B9B2F012DBB2}"/>
    <cellStyle name="inputExposure 5 4" xfId="6269" xr:uid="{A1C8D7F9-7584-451E-8EC8-542D33E9E73D}"/>
    <cellStyle name="inputExposure 5 5" xfId="6270" xr:uid="{A5DB0D2F-1F42-4D01-B0C2-CFE14CBBA085}"/>
    <cellStyle name="inputExposure 6" xfId="6271" xr:uid="{32C64DB8-2D6B-404D-A7FC-8783D555BBE1}"/>
    <cellStyle name="inputExposure 6 2" xfId="6272" xr:uid="{26D63006-E384-41FD-90FD-7D864067C790}"/>
    <cellStyle name="inputExposure 7" xfId="6273" xr:uid="{01660078-DFC1-424C-AEF3-72C635C913DC}"/>
    <cellStyle name="inputExposure 8" xfId="6274" xr:uid="{BDA02DC8-B2B0-4F4D-82B7-AEC70B74C14F}"/>
    <cellStyle name="inputExposure 9" xfId="6275" xr:uid="{2E22474C-E302-4BE9-816F-B911BCD1FB16}"/>
    <cellStyle name="inputMaturity" xfId="6276" xr:uid="{E03D194A-06A3-47C8-ADE4-3332B7A5A39E}"/>
    <cellStyle name="inputMaturity 2" xfId="6277" xr:uid="{3632D94E-E734-480F-9CF3-441AE1B4710B}"/>
    <cellStyle name="inputMaturity 2 2" xfId="6278" xr:uid="{EDCF5452-0944-4225-8A84-558920AB8BF8}"/>
    <cellStyle name="inputMaturity 2 2 2" xfId="6279" xr:uid="{ADAC278E-F7CD-41A1-B9C2-8F99703256FA}"/>
    <cellStyle name="inputMaturity 2 3" xfId="6280" xr:uid="{99864AEC-FF51-4D0D-A197-E7746F239689}"/>
    <cellStyle name="inputMaturity 2 4" xfId="6281" xr:uid="{6FC5007B-8E11-409E-8453-30F345A7FC00}"/>
    <cellStyle name="inputMaturity 2 5" xfId="6282" xr:uid="{F0064BC8-991D-4824-8900-89ADC7C4EE9F}"/>
    <cellStyle name="inputMaturity 3" xfId="6283" xr:uid="{5DD0B0E3-A7FD-4B0C-8C1D-085A78839BDE}"/>
    <cellStyle name="inputMaturity 3 2" xfId="6284" xr:uid="{DDD72B1C-32B3-4010-9CA1-3FA4F669D302}"/>
    <cellStyle name="inputMaturity 3 2 2" xfId="6285" xr:uid="{0C1B7BED-A863-479E-8191-D26837523153}"/>
    <cellStyle name="inputMaturity 3 3" xfId="6286" xr:uid="{6D5CF9F1-3BAB-4ABD-8647-631155858583}"/>
    <cellStyle name="inputMaturity 3 4" xfId="6287" xr:uid="{57A85C0A-F991-4EC0-A4CE-FC862F31C5B9}"/>
    <cellStyle name="inputMaturity 3 5" xfId="6288" xr:uid="{68173392-8DC1-4CE9-8BAA-567C42506FB6}"/>
    <cellStyle name="inputMaturity 4" xfId="6289" xr:uid="{E3C88423-F2DD-4B10-895F-AAFDFC66D439}"/>
    <cellStyle name="inputMaturity 4 2" xfId="6290" xr:uid="{7EDD05C5-C323-49F7-B3C8-771E98947072}"/>
    <cellStyle name="inputMaturity 4 2 2" xfId="6291" xr:uid="{8AD9B801-0FAB-465E-A258-BE06B440955B}"/>
    <cellStyle name="inputMaturity 4 3" xfId="6292" xr:uid="{78E42C8F-8FB0-469C-8037-1FFDBC1D4406}"/>
    <cellStyle name="inputMaturity 4 4" xfId="6293" xr:uid="{3895F76D-19DE-4FC3-A1DC-3A8635ADCB2C}"/>
    <cellStyle name="inputMaturity 4 5" xfId="6294" xr:uid="{F6AF200A-CD09-4F36-830A-9CB0455E02EB}"/>
    <cellStyle name="inputMaturity 5" xfId="6295" xr:uid="{F65F7763-1C3D-4A2C-B667-A66285DECEEE}"/>
    <cellStyle name="inputMaturity 5 2" xfId="6296" xr:uid="{38EDD5EC-41CD-4460-9BAA-AAEEB5B7CEFD}"/>
    <cellStyle name="inputMaturity 6" xfId="6297" xr:uid="{469D666B-B5E6-40CD-8086-5A8F0B90539D}"/>
    <cellStyle name="inputMaturity 7" xfId="6298" xr:uid="{51EB9F82-EFD5-4C9A-8041-50A3F65E099C}"/>
    <cellStyle name="inputMaturity 8" xfId="6299" xr:uid="{2CE26AAE-34EE-4486-A0CB-27C58ECC1829}"/>
    <cellStyle name="inputParameterE" xfId="6300" xr:uid="{FC168448-AB09-44E8-9636-E0004A2CCDF8}"/>
    <cellStyle name="inputParameterE 10" xfId="6301" xr:uid="{4AFE0EEB-6EAA-4178-A068-AEDAC6AD66B0}"/>
    <cellStyle name="inputParameterE 2" xfId="6302" xr:uid="{DCBB9565-16E6-4708-AA72-3A20496E01CE}"/>
    <cellStyle name="inputParameterE 2 2" xfId="6303" xr:uid="{DC506EC6-85E3-4621-9DDE-9BF8C204125A}"/>
    <cellStyle name="inputParameterE 2 2 2" xfId="6304" xr:uid="{6E6BD80A-9234-49AC-83CE-5B6F06E6F90B}"/>
    <cellStyle name="inputParameterE 2 3" xfId="6305" xr:uid="{A6497804-1B01-45E7-866E-35513065F605}"/>
    <cellStyle name="inputParameterE 2 4" xfId="6306" xr:uid="{4E484821-0E3A-4B32-8E30-0EE90451BC89}"/>
    <cellStyle name="inputParameterE 2 5" xfId="6307" xr:uid="{CA892F5A-98DA-4B18-9EB4-C104F64179E5}"/>
    <cellStyle name="inputParameterE 3" xfId="6308" xr:uid="{6FDCC86A-B6B1-4AEC-9F96-6D99D445C2EE}"/>
    <cellStyle name="inputParameterE 3 2" xfId="6309" xr:uid="{2FB1B3B9-A158-43B9-9817-8DF0615D1193}"/>
    <cellStyle name="inputParameterE 3 2 2" xfId="6310" xr:uid="{A0B1E4D0-806F-4C53-A2A5-4D42A071C68E}"/>
    <cellStyle name="inputParameterE 3 3" xfId="6311" xr:uid="{4927DEA7-329F-477D-A15C-0B51AE3E7C3A}"/>
    <cellStyle name="inputParameterE 3 4" xfId="6312" xr:uid="{E6F58429-B78B-4959-924E-F3F6D3C809A8}"/>
    <cellStyle name="inputParameterE 3 5" xfId="6313" xr:uid="{FBE06F0E-C836-47B0-B884-AD77D04874A4}"/>
    <cellStyle name="inputParameterE 4" xfId="6314" xr:uid="{B79E9B73-D4F1-4F25-BADD-214884CECC82}"/>
    <cellStyle name="inputParameterE 4 2" xfId="6315" xr:uid="{35889D71-7BEA-48C0-A4FD-CD2C37FE4720}"/>
    <cellStyle name="inputParameterE 4 2 2" xfId="6316" xr:uid="{D979E059-FC8B-4B31-934F-60B8F81A7CEB}"/>
    <cellStyle name="inputParameterE 4 3" xfId="6317" xr:uid="{040EE868-ADAB-4689-96B6-2EB76EF78296}"/>
    <cellStyle name="inputParameterE 4 4" xfId="6318" xr:uid="{10FDA705-1610-42E4-AD45-8F5F340AEC4F}"/>
    <cellStyle name="inputParameterE 4 5" xfId="6319" xr:uid="{BA399765-BB62-4AC3-9522-1BD0C6C365D0}"/>
    <cellStyle name="inputParameterE 5" xfId="6320" xr:uid="{7BCD143A-AC11-4B81-A3FE-D1AC60F4600C}"/>
    <cellStyle name="inputParameterE 5 2" xfId="6321" xr:uid="{E9871978-C6A5-4E18-8636-7D1350658D95}"/>
    <cellStyle name="inputParameterE 6" xfId="6322" xr:uid="{DC67469D-2CDF-4976-B91C-ACE205F1FBE9}"/>
    <cellStyle name="inputParameterE 6 2" xfId="6323" xr:uid="{5ACBB4F7-B3B0-4D61-B974-9F2134B7FEF9}"/>
    <cellStyle name="inputParameterE 7" xfId="6324" xr:uid="{91EC1EF8-F11C-4BCB-AA92-5B647E086064}"/>
    <cellStyle name="inputParameterE 7 2" xfId="6325" xr:uid="{8F69E0CF-9D72-439C-8715-A1170C1BBD5C}"/>
    <cellStyle name="inputParameterE 8" xfId="6326" xr:uid="{89615EEF-77FE-4955-A4FF-897220453C81}"/>
    <cellStyle name="inputParameterE 9" xfId="6327" xr:uid="{97E35599-A44E-4283-AB5A-74A3B8748E7E}"/>
    <cellStyle name="inputPD" xfId="6328" xr:uid="{DFB1F744-7959-4543-B80D-85BB763E6B24}"/>
    <cellStyle name="inputPD 2" xfId="6329" xr:uid="{FA40B584-08B3-40AC-A3C2-7AE9DD63DC73}"/>
    <cellStyle name="inputPD 2 2" xfId="6330" xr:uid="{7FC90050-CBB2-4181-8BC4-DB3F851CC998}"/>
    <cellStyle name="inputPD 2 2 2" xfId="6331" xr:uid="{BE91DDDA-DE28-442D-B891-F42266B15F9F}"/>
    <cellStyle name="inputPD 2 3" xfId="6332" xr:uid="{31D93C15-762B-4D46-8BF7-58CB91ED130A}"/>
    <cellStyle name="inputPD 2 4" xfId="6333" xr:uid="{ABC7F379-89F8-40A3-8F5D-7C5398D3A775}"/>
    <cellStyle name="inputPD 2 5" xfId="6334" xr:uid="{99E30102-9974-49FA-98CA-BC80A247CA28}"/>
    <cellStyle name="inputPD 3" xfId="6335" xr:uid="{E74B4076-BD0B-4B18-B741-A90C2D8C4E73}"/>
    <cellStyle name="inputPD 3 2" xfId="6336" xr:uid="{0D358093-2142-4CE3-A88F-411B9C49F727}"/>
    <cellStyle name="inputPD 3 2 2" xfId="6337" xr:uid="{C2A9D9A7-A8C2-4E56-90F8-801D766CEA05}"/>
    <cellStyle name="inputPD 3 3" xfId="6338" xr:uid="{F6F3641A-DC43-49FA-8B9F-0661F2DC6AAC}"/>
    <cellStyle name="inputPD 3 4" xfId="6339" xr:uid="{3A820674-1B1D-44A4-B78A-A36EA040EE67}"/>
    <cellStyle name="inputPD 3 5" xfId="6340" xr:uid="{B87253DE-41AF-4BAB-BE43-945A59F41324}"/>
    <cellStyle name="inputPD 4" xfId="6341" xr:uid="{C30B839D-777C-46BD-B083-CCA755F63BB4}"/>
    <cellStyle name="inputPD 4 2" xfId="6342" xr:uid="{70BB2B06-AA7A-4BC5-B45D-073EA6D52BEA}"/>
    <cellStyle name="inputPD 4 2 2" xfId="6343" xr:uid="{CBFFC238-5C52-43DA-B1DD-448FF78AA0F2}"/>
    <cellStyle name="inputPD 4 3" xfId="6344" xr:uid="{1DBA0127-8AB7-4A64-8437-6765F886BCC8}"/>
    <cellStyle name="inputPD 4 4" xfId="6345" xr:uid="{10A069D5-12E8-43C2-950C-A20A4EB37CFB}"/>
    <cellStyle name="inputPD 4 5" xfId="6346" xr:uid="{9F684375-E6EA-458B-BBB0-A51482512648}"/>
    <cellStyle name="inputPD 5" xfId="6347" xr:uid="{A46688AA-4470-4668-8D10-B4B9DED2A3C9}"/>
    <cellStyle name="inputPD 5 2" xfId="6348" xr:uid="{4D25F015-FE95-4E95-9E69-8122803BE02A}"/>
    <cellStyle name="inputPD 6" xfId="6349" xr:uid="{3AA4E09A-D996-42E4-97B5-7195DF21E2B7}"/>
    <cellStyle name="inputPD 7" xfId="6350" xr:uid="{2BA36DD0-B640-4EE0-9B42-E59A8AC7288B}"/>
    <cellStyle name="inputPD 8" xfId="6351" xr:uid="{420D22AA-19B5-45C5-9A2A-892594033A6D}"/>
    <cellStyle name="inputPercentage" xfId="6352" xr:uid="{22318B33-603D-4F05-AA92-A4CE9BA67B3F}"/>
    <cellStyle name="inputPercentage 10" xfId="6353" xr:uid="{C92F59D8-1C32-40F8-B85C-6324626F2E86}"/>
    <cellStyle name="inputPercentage 11" xfId="6354" xr:uid="{C12D8E06-2083-4878-9EBE-CCBB33502EF7}"/>
    <cellStyle name="inputPercentage 12" xfId="6355" xr:uid="{53480F3A-62C0-4755-9EF3-7B2DD52B65B2}"/>
    <cellStyle name="inputPercentage 13" xfId="6356" xr:uid="{9C76E737-3981-4BE0-8A51-7287D0492A96}"/>
    <cellStyle name="inputPercentage 14" xfId="6357" xr:uid="{5E836347-E6E8-41DC-97FE-2ADCB06B99CA}"/>
    <cellStyle name="inputPercentage 15" xfId="6358" xr:uid="{14BE6F40-0E82-4A92-ADF4-12FE48BDA5F5}"/>
    <cellStyle name="inputPercentage 2" xfId="6359" xr:uid="{E3759667-C146-4DD5-9B6F-BE09D64D0DE5}"/>
    <cellStyle name="inputPercentage 2 10" xfId="6360" xr:uid="{B932D64C-3FF9-4EDA-8E81-513D6DFCBC9C}"/>
    <cellStyle name="inputPercentage 2 11" xfId="6361" xr:uid="{26E4CDCE-2EDA-42A3-82ED-368BAA74F88A}"/>
    <cellStyle name="inputPercentage 2 12" xfId="6362" xr:uid="{83C545F1-B1FA-47A4-B7E5-66F747FB51B8}"/>
    <cellStyle name="inputPercentage 2 13" xfId="6363" xr:uid="{54359D1E-C407-440C-8E25-05C11F16CC1F}"/>
    <cellStyle name="inputPercentage 2 14" xfId="6364" xr:uid="{79398B40-8A36-44E9-9D14-BB1C50BDB376}"/>
    <cellStyle name="inputPercentage 2 15" xfId="6365" xr:uid="{0F5E2B2E-4AC7-4B14-BBAB-D68220832B20}"/>
    <cellStyle name="inputPercentage 2 2" xfId="6366" xr:uid="{5456C2F2-9A19-41FA-8710-779A9B459B77}"/>
    <cellStyle name="inputPercentage 2 2 2" xfId="6367" xr:uid="{9A11CD59-1F63-4148-AE5C-A0669AAFEDAA}"/>
    <cellStyle name="inputPercentage 2 2 3" xfId="6368" xr:uid="{F2C4C3F5-1DB3-4A27-9542-E03958A62BA3}"/>
    <cellStyle name="inputPercentage 2 3" xfId="6369" xr:uid="{A304887B-D64E-4A8E-B068-D410B6B2DDDC}"/>
    <cellStyle name="inputPercentage 2 3 2" xfId="6370" xr:uid="{DBDC6B2B-5113-4A1D-9BE1-CD72FFB51E26}"/>
    <cellStyle name="inputPercentage 2 3 3" xfId="6371" xr:uid="{E4533077-FE37-4843-9632-0ABB65BA54E2}"/>
    <cellStyle name="inputPercentage 2 4" xfId="6372" xr:uid="{AF3B4AD9-150A-421F-823F-57A34D17897E}"/>
    <cellStyle name="inputPercentage 2 4 2" xfId="6373" xr:uid="{FD6BCAB5-7329-4E1D-8335-6A583249148E}"/>
    <cellStyle name="inputPercentage 2 4 3" xfId="6374" xr:uid="{409AC850-5801-4F0F-AD02-8E5A33090D7F}"/>
    <cellStyle name="inputPercentage 2 5" xfId="6375" xr:uid="{DC5077C1-5C4C-4B6C-B132-E9475702C94D}"/>
    <cellStyle name="inputPercentage 2 5 2" xfId="6376" xr:uid="{A42389F8-9F9F-432F-A984-1C6CDDC0FC53}"/>
    <cellStyle name="inputPercentage 2 6" xfId="6377" xr:uid="{8C53E378-C9F9-4AC9-95A8-24B52DD05C54}"/>
    <cellStyle name="inputPercentage 2 6 2" xfId="6378" xr:uid="{283442D7-C814-4B90-9FE4-92CC8F258B9D}"/>
    <cellStyle name="inputPercentage 2 7" xfId="6379" xr:uid="{ACE71951-A54C-4450-B5BE-0BC42030FD2A}"/>
    <cellStyle name="inputPercentage 2 8" xfId="6380" xr:uid="{4EDE8E80-DBD0-4796-9496-56B3FF27333B}"/>
    <cellStyle name="inputPercentage 2 9" xfId="6381" xr:uid="{07D4BA8B-3E92-4F82-9DCA-AB6724BA27C9}"/>
    <cellStyle name="inputPercentage 3" xfId="6382" xr:uid="{AAA9DFC7-0FC9-4D5A-AEBB-8D6482715706}"/>
    <cellStyle name="inputPercentage 3 2" xfId="6383" xr:uid="{3E7D14B0-EA4E-47A8-894B-1209351AD46C}"/>
    <cellStyle name="inputPercentage 3 3" xfId="6384" xr:uid="{7C0576FB-ED07-4546-9340-92D2CF3582A0}"/>
    <cellStyle name="inputPercentage 4" xfId="6385" xr:uid="{4236381A-D528-47A5-B6C6-725FE406A5EF}"/>
    <cellStyle name="inputPercentage 4 2" xfId="6386" xr:uid="{FF69AFFA-A817-4845-9A90-3AC8F4897C04}"/>
    <cellStyle name="inputPercentage 4 3" xfId="6387" xr:uid="{288408C1-0A9E-4B48-96B1-E953F601FF96}"/>
    <cellStyle name="inputPercentage 5" xfId="6388" xr:uid="{785CD34A-1194-4B1A-83D2-21A953EB4483}"/>
    <cellStyle name="inputPercentage 5 2" xfId="6389" xr:uid="{0C83A900-D093-4371-94AB-036322B268AA}"/>
    <cellStyle name="inputPercentage 5 3" xfId="6390" xr:uid="{06BB0471-B41C-4616-B1E7-FE11E0FCCC4D}"/>
    <cellStyle name="inputPercentage 6" xfId="6391" xr:uid="{C3334C19-BE95-42F5-8224-8A18A99492F0}"/>
    <cellStyle name="inputPercentage 6 2" xfId="6392" xr:uid="{07D9E3E8-9043-4997-8BE1-8DABD56E63C3}"/>
    <cellStyle name="inputPercentage 7" xfId="6393" xr:uid="{9E6E7701-088B-4CBF-9A62-BCA4E2729A8C}"/>
    <cellStyle name="inputPercentage 7 2" xfId="6394" xr:uid="{F672C781-D59F-4153-BB40-11565DFCD0C7}"/>
    <cellStyle name="inputPercentage 8" xfId="6395" xr:uid="{887E0F8C-C114-467B-B03C-F051E460CB8A}"/>
    <cellStyle name="inputPercentage 9" xfId="6396" xr:uid="{C9A4F2A8-C04E-4783-9275-997177A7D34B}"/>
    <cellStyle name="inputPercentageL" xfId="6397" xr:uid="{A35E2828-77B2-49E3-B7B0-60B6E3499053}"/>
    <cellStyle name="inputPercentageL 2" xfId="6398" xr:uid="{1D2FE61D-D32C-43A2-A51C-884EB94DA9B2}"/>
    <cellStyle name="inputPercentageL 2 2" xfId="6399" xr:uid="{63630443-238F-435E-82B4-9328BAA3395B}"/>
    <cellStyle name="inputPercentageL 2 2 2" xfId="6400" xr:uid="{1666F399-67B8-4BA8-8CBE-C8374409EB03}"/>
    <cellStyle name="inputPercentageL 2 3" xfId="6401" xr:uid="{08CB2002-171E-4318-98BE-6C16850054AC}"/>
    <cellStyle name="inputPercentageL 2 4" xfId="6402" xr:uid="{2C806106-A1CB-4CAD-9F79-0181D2E54C49}"/>
    <cellStyle name="inputPercentageL 2 5" xfId="6403" xr:uid="{F6AE2D73-4E2E-4DB1-9A2C-DEC8CC4793EE}"/>
    <cellStyle name="inputPercentageL 3" xfId="6404" xr:uid="{EC069CA8-1414-4009-B92A-0CAB9244FFEC}"/>
    <cellStyle name="inputPercentageL 3 2" xfId="6405" xr:uid="{682AFAF2-75E6-4667-BE12-535C65099126}"/>
    <cellStyle name="inputPercentageL 3 2 2" xfId="6406" xr:uid="{4AE92A3C-D7C3-439A-AA08-A7C328720E08}"/>
    <cellStyle name="inputPercentageL 3 3" xfId="6407" xr:uid="{C62D3EA3-9C20-4907-B6AD-F5A7B3811D72}"/>
    <cellStyle name="inputPercentageL 3 4" xfId="6408" xr:uid="{EB83DD88-52BC-4C7F-A782-20223A05B31D}"/>
    <cellStyle name="inputPercentageL 3 5" xfId="6409" xr:uid="{862F0EA2-45FD-4A2E-BBF4-DF80658E97E0}"/>
    <cellStyle name="inputPercentageL 4" xfId="6410" xr:uid="{4D426367-F1B9-4AAC-A50C-57BEF674554B}"/>
    <cellStyle name="inputPercentageL 4 2" xfId="6411" xr:uid="{D0F1D1CA-E9DF-4B8D-913A-1A4EB3EEB808}"/>
    <cellStyle name="inputPercentageL 4 2 2" xfId="6412" xr:uid="{BFADDE0D-4662-44B9-844B-9FF6D34BFF18}"/>
    <cellStyle name="inputPercentageL 4 3" xfId="6413" xr:uid="{31C8BABB-24B7-4BD2-8B27-A7DC59E47584}"/>
    <cellStyle name="inputPercentageL 4 4" xfId="6414" xr:uid="{D90F9FE0-525C-46E6-B0F4-7D73771B7CC0}"/>
    <cellStyle name="inputPercentageL 4 5" xfId="6415" xr:uid="{6D28CCE9-18EA-4215-BEF8-4281D48D8517}"/>
    <cellStyle name="inputPercentageL 5" xfId="6416" xr:uid="{F09E54A9-E42D-4489-8A90-57DD7D1E19A8}"/>
    <cellStyle name="inputPercentageL 5 2" xfId="6417" xr:uid="{C26D4BA1-B3F7-4968-8326-F263B0DFA12F}"/>
    <cellStyle name="inputPercentageL 6" xfId="6418" xr:uid="{6A3738EE-3179-4E1B-8B0F-A95C775BBA1C}"/>
    <cellStyle name="inputPercentageL 7" xfId="6419" xr:uid="{85598CF0-3F47-4F5E-878B-B325E8D2376D}"/>
    <cellStyle name="inputPercentageL 8" xfId="6420" xr:uid="{F9427270-BC59-41FD-A235-3E18E33B1D92}"/>
    <cellStyle name="inputPercentageS" xfId="6421" xr:uid="{BE401230-D427-4068-A9A7-6C45F1233B97}"/>
    <cellStyle name="inputPercentageS 10" xfId="6422" xr:uid="{91C69965-3D80-489A-A839-469A5BF13F3C}"/>
    <cellStyle name="inputPercentageS 11" xfId="6423" xr:uid="{F31D33BC-6E2A-4AAB-B240-5E6D0954C047}"/>
    <cellStyle name="inputPercentageS 12" xfId="6424" xr:uid="{9201BFC8-67F8-4371-B195-A6788EC609D3}"/>
    <cellStyle name="inputPercentageS 13" xfId="6425" xr:uid="{FAB2CBF7-59CE-490E-BA0B-91C903EE0349}"/>
    <cellStyle name="inputPercentageS 14" xfId="6426" xr:uid="{232FFCF0-C4D8-4D8E-B20B-51606A00F672}"/>
    <cellStyle name="inputPercentageS 15" xfId="6427" xr:uid="{D155D3CF-64D0-4BF0-92CC-0C26F530BF9C}"/>
    <cellStyle name="inputPercentageS 2" xfId="6428" xr:uid="{58D604A1-E211-48B4-8216-DBDA286E3437}"/>
    <cellStyle name="inputPercentageS 2 10" xfId="6429" xr:uid="{10B78922-6C8E-414E-B25F-E672190A8B33}"/>
    <cellStyle name="inputPercentageS 2 11" xfId="6430" xr:uid="{310BDB8E-28AD-4DA6-B574-CEC1DC217DFB}"/>
    <cellStyle name="inputPercentageS 2 12" xfId="6431" xr:uid="{A90A7A0D-8F1D-4419-B562-B8468D5885CA}"/>
    <cellStyle name="inputPercentageS 2 13" xfId="6432" xr:uid="{3B37A5EE-529A-46B9-8B72-36CF9B4EE8BE}"/>
    <cellStyle name="inputPercentageS 2 14" xfId="6433" xr:uid="{9B555A33-0A0F-43C8-A2D8-B6D8D6956C7E}"/>
    <cellStyle name="inputPercentageS 2 15" xfId="6434" xr:uid="{5218F896-C22C-42AE-9269-B077E3C158AF}"/>
    <cellStyle name="inputPercentageS 2 2" xfId="6435" xr:uid="{CA7DD732-03B1-4260-9887-82DF925EA559}"/>
    <cellStyle name="inputPercentageS 2 2 2" xfId="6436" xr:uid="{E3BAADB0-737A-45B3-867E-CD28AB70B5BC}"/>
    <cellStyle name="inputPercentageS 2 2 3" xfId="6437" xr:uid="{70A1EE57-F36B-4FBD-B713-071FE8C6DBB0}"/>
    <cellStyle name="inputPercentageS 2 3" xfId="6438" xr:uid="{F550C79F-C13E-4FFB-9BAE-8F1C73BC1932}"/>
    <cellStyle name="inputPercentageS 2 3 2" xfId="6439" xr:uid="{F98A8207-3D2A-43E3-8009-AFA2561A74A1}"/>
    <cellStyle name="inputPercentageS 2 3 3" xfId="6440" xr:uid="{8D8FA9DD-A5F7-4C98-9DE3-DB7ADF99A47B}"/>
    <cellStyle name="inputPercentageS 2 4" xfId="6441" xr:uid="{AD42B721-F924-4CF0-A9B1-126C036CC689}"/>
    <cellStyle name="inputPercentageS 2 4 2" xfId="6442" xr:uid="{E966994F-0749-4096-95C9-102240DDC2C5}"/>
    <cellStyle name="inputPercentageS 2 4 3" xfId="6443" xr:uid="{950FF0CB-FCE7-4D60-B3C7-D32F1F1AC21E}"/>
    <cellStyle name="inputPercentageS 2 5" xfId="6444" xr:uid="{18CD75A8-1460-4BB0-AD81-26237CDC0238}"/>
    <cellStyle name="inputPercentageS 2 5 2" xfId="6445" xr:uid="{96833F07-13CE-4CB7-8200-1F66934AE118}"/>
    <cellStyle name="inputPercentageS 2 6" xfId="6446" xr:uid="{6D5928BE-2E8B-49D3-8580-CF353CEFB931}"/>
    <cellStyle name="inputPercentageS 2 6 2" xfId="6447" xr:uid="{8CBA2BEC-7E6C-4B41-AC1E-04640F38D660}"/>
    <cellStyle name="inputPercentageS 2 7" xfId="6448" xr:uid="{A64D3B44-0598-481A-A4AD-88F563F8B508}"/>
    <cellStyle name="inputPercentageS 2 8" xfId="6449" xr:uid="{2C146159-397E-471A-95D2-1A3AB2B09222}"/>
    <cellStyle name="inputPercentageS 2 9" xfId="6450" xr:uid="{25F7A942-2104-4D2B-A97E-6366EBAB71E1}"/>
    <cellStyle name="inputPercentageS 3" xfId="6451" xr:uid="{6CA1FE1C-F08F-4550-9844-3501700FCF6C}"/>
    <cellStyle name="inputPercentageS 3 2" xfId="6452" xr:uid="{25BC8861-11F6-45FF-BA57-DC50B98B4F3A}"/>
    <cellStyle name="inputPercentageS 3 3" xfId="6453" xr:uid="{0D3B6881-083A-4461-8F6F-17AAD4D18234}"/>
    <cellStyle name="inputPercentageS 4" xfId="6454" xr:uid="{D8E91058-46E0-4C6A-B837-8686F49DA049}"/>
    <cellStyle name="inputPercentageS 4 2" xfId="6455" xr:uid="{EBF78AF8-08F1-4868-B987-A8229F319B1E}"/>
    <cellStyle name="inputPercentageS 4 3" xfId="6456" xr:uid="{6E0509F8-9F6E-48C0-AED2-76E724EFEE87}"/>
    <cellStyle name="inputPercentageS 5" xfId="6457" xr:uid="{9B26C952-5A51-4D5B-A9C8-462A0725580D}"/>
    <cellStyle name="inputPercentageS 5 2" xfId="6458" xr:uid="{9973E169-0F46-4D45-8FDB-7C31D06CB33A}"/>
    <cellStyle name="inputPercentageS 5 3" xfId="6459" xr:uid="{0ECC3C75-6B7C-4748-9545-E090BD8790F8}"/>
    <cellStyle name="inputPercentageS 6" xfId="6460" xr:uid="{AC025F2B-F04D-4D83-AB1E-7A8ADE2649CD}"/>
    <cellStyle name="inputPercentageS 6 2" xfId="6461" xr:uid="{992DBC71-F8F4-4589-A222-9DBBC077267C}"/>
    <cellStyle name="inputPercentageS 7" xfId="6462" xr:uid="{C0C07D48-33D4-458A-AB8D-4B28D2A59BF0}"/>
    <cellStyle name="inputPercentageS 7 2" xfId="6463" xr:uid="{C1EB70D4-AD33-4F3E-AAB9-58ACE130541D}"/>
    <cellStyle name="inputPercentageS 8" xfId="6464" xr:uid="{EEA5A59E-2B4E-47C1-A8CD-B0EAD62A66EC}"/>
    <cellStyle name="inputPercentageS 9" xfId="6465" xr:uid="{653D7E5E-0C9E-4B52-B56F-2969EFE31A74}"/>
    <cellStyle name="inputSelection" xfId="6466" xr:uid="{CB222C25-48F5-4C63-96DE-899FCBCFAA47}"/>
    <cellStyle name="inputSelection 2" xfId="6467" xr:uid="{2A18D0A8-347A-4799-9920-89FCB05D6C45}"/>
    <cellStyle name="inputSelection 2 2" xfId="6468" xr:uid="{634C21D6-1546-446A-B4FD-CF1C2AE64F9E}"/>
    <cellStyle name="inputSelection 2 2 2" xfId="6469" xr:uid="{302BF6CB-EE1F-49A3-8E0C-B582E8F871D0}"/>
    <cellStyle name="inputSelection 2 3" xfId="6470" xr:uid="{A8F9CBCC-B709-4728-8EA1-98923C211955}"/>
    <cellStyle name="inputSelection 2 4" xfId="6471" xr:uid="{ABD9EABA-57B2-4506-93E4-2FA609909EF0}"/>
    <cellStyle name="inputSelection 2 5" xfId="6472" xr:uid="{5ADD5407-A085-4348-8BA3-9D9A941ECF58}"/>
    <cellStyle name="inputSelection 3" xfId="6473" xr:uid="{CFF31CA2-935C-4EDB-A1BA-D615D72165D8}"/>
    <cellStyle name="inputSelection 3 2" xfId="6474" xr:uid="{58CA0EB9-9462-44AD-BDBE-FD11E8F964A4}"/>
    <cellStyle name="inputSelection 3 2 2" xfId="6475" xr:uid="{543074D6-85AD-496F-9C2E-8930D8087F34}"/>
    <cellStyle name="inputSelection 3 3" xfId="6476" xr:uid="{9AAC21D9-85CB-461B-8AAC-B4FBD0E2B988}"/>
    <cellStyle name="inputSelection 3 4" xfId="6477" xr:uid="{7172E5C1-BAB1-4678-9543-6E293972D5BE}"/>
    <cellStyle name="inputSelection 3 5" xfId="6478" xr:uid="{AD01571A-A654-4F54-B0D6-D2EF635D3975}"/>
    <cellStyle name="inputSelection 4" xfId="6479" xr:uid="{05A5A721-C916-4BC8-9E5B-9D0C728FC2D1}"/>
    <cellStyle name="inputSelection 4 2" xfId="6480" xr:uid="{5796AC99-9712-4E17-9750-6AB9EC1087C7}"/>
    <cellStyle name="inputSelection 4 2 2" xfId="6481" xr:uid="{2C4222F4-AE32-4AA6-B3E3-7C17F31107E5}"/>
    <cellStyle name="inputSelection 4 3" xfId="6482" xr:uid="{68227F87-5CF9-4F82-AFE0-5B1B61ACB6DF}"/>
    <cellStyle name="inputSelection 4 4" xfId="6483" xr:uid="{4C69371F-ECD4-42EA-94F9-7FBF61E4A3A8}"/>
    <cellStyle name="inputSelection 4 5" xfId="6484" xr:uid="{C57D5FA6-45D4-455F-912C-485E1BB3D287}"/>
    <cellStyle name="inputSelection 5" xfId="6485" xr:uid="{84DC88C7-1A8E-4528-B23A-DAEBAA991796}"/>
    <cellStyle name="inputSelection 5 2" xfId="6486" xr:uid="{AE35D112-349E-432F-8DE3-A633B89DFA17}"/>
    <cellStyle name="inputSelection 6" xfId="6487" xr:uid="{CB46CB4C-7A71-4749-B322-3D3403428775}"/>
    <cellStyle name="inputSelection 7" xfId="6488" xr:uid="{C0A2C4F0-9DBF-4BF1-8B5C-E9C6DCE18ACA}"/>
    <cellStyle name="inputSelection 8" xfId="6489" xr:uid="{659E07B6-D960-49AF-82C0-4320296B4E3B}"/>
    <cellStyle name="inputText" xfId="6490" xr:uid="{EDD2E708-C288-4270-B47C-F735D45AD3E6}"/>
    <cellStyle name="inputText 2" xfId="6491" xr:uid="{F5E9A7F2-C973-4D1D-9D84-8FCF457F5FF8}"/>
    <cellStyle name="inputText 2 2" xfId="6492" xr:uid="{F332B6BC-583D-4C79-9E41-CC8C7C178492}"/>
    <cellStyle name="inputText 2 2 2" xfId="6493" xr:uid="{48B2A5BD-031A-41A7-A8EF-1B24FEDB7E2D}"/>
    <cellStyle name="inputText 2 3" xfId="6494" xr:uid="{E2062186-7703-40C4-90A6-33083056515C}"/>
    <cellStyle name="inputText 2 4" xfId="6495" xr:uid="{2AC8F2BB-5448-4B27-9E1E-AB7255F72437}"/>
    <cellStyle name="inputText 2 5" xfId="6496" xr:uid="{721E0DD3-DFDA-4C82-81E8-9F322E13B4DB}"/>
    <cellStyle name="inputText 3" xfId="6497" xr:uid="{9A3E5706-123C-438A-B58B-9FD670302D94}"/>
    <cellStyle name="inputText 3 2" xfId="6498" xr:uid="{32AE20F4-2609-47E3-B373-C14F243742EE}"/>
    <cellStyle name="inputText 3 2 2" xfId="6499" xr:uid="{35226AAE-F11B-47CB-A722-1AB50D3338B1}"/>
    <cellStyle name="inputText 3 3" xfId="6500" xr:uid="{5B89645C-0E4B-4F1C-966A-EEC9F33C22B6}"/>
    <cellStyle name="inputText 3 4" xfId="6501" xr:uid="{76B5D7E7-AFE9-491E-A672-2AAAB12C6A57}"/>
    <cellStyle name="inputText 3 5" xfId="6502" xr:uid="{93399A6F-8310-490B-B596-5EF7C3AE85B9}"/>
    <cellStyle name="inputText 4" xfId="6503" xr:uid="{E0BBBE03-CFF4-4E05-B738-A641ADC81920}"/>
    <cellStyle name="inputText 4 2" xfId="6504" xr:uid="{9EA8FF49-3524-4591-9420-97EC77111D3A}"/>
    <cellStyle name="inputText 4 2 2" xfId="6505" xr:uid="{4F02A912-018C-40DA-AFC4-6216655D96EC}"/>
    <cellStyle name="inputText 4 3" xfId="6506" xr:uid="{5783FD83-D203-429F-8321-B753BDF4458E}"/>
    <cellStyle name="inputText 4 4" xfId="6507" xr:uid="{AEEE5AE9-CD6D-46BA-A83B-A64EAD13C14B}"/>
    <cellStyle name="inputText 4 5" xfId="6508" xr:uid="{0B807AFE-41D8-472C-88AE-2D16EA46D6DF}"/>
    <cellStyle name="inputText 5" xfId="6509" xr:uid="{858F1EFF-FD10-4139-9202-DC8ED744BFB3}"/>
    <cellStyle name="inputText 5 2" xfId="6510" xr:uid="{1E9C970B-DCB9-475F-B2AD-0AA0A93A17C5}"/>
    <cellStyle name="inputText 6" xfId="6511" xr:uid="{A3F71775-F3F7-42E6-ADF3-95BF9D96DF4D}"/>
    <cellStyle name="inputText 7" xfId="6512" xr:uid="{8987F42B-C1B6-4D9B-97D0-9C113412BF0B}"/>
    <cellStyle name="inputText 8" xfId="6513" xr:uid="{A899C9D8-FE0F-4769-ADBB-284227494AFE}"/>
    <cellStyle name="Jegyzet" xfId="6514" xr:uid="{71AF0CE6-DAA8-458A-96A0-748FB4312AB4}"/>
    <cellStyle name="Jegyzet 10" xfId="6515" xr:uid="{527922BC-EDAF-4771-85B8-DC05442591FD}"/>
    <cellStyle name="Jegyzet 2" xfId="6516" xr:uid="{2919C7D5-4E1A-4067-8028-95714F86C50A}"/>
    <cellStyle name="Jegyzet 2 10" xfId="6517" xr:uid="{CF06500F-2C92-46B9-9A2D-78D3DBC8516B}"/>
    <cellStyle name="Jegyzet 2 11" xfId="6518" xr:uid="{63D30E75-F671-4CF5-BD4E-85D6B2B6CDC0}"/>
    <cellStyle name="Jegyzet 2 12" xfId="6519" xr:uid="{01281F26-F019-4C32-98B7-65C66375C611}"/>
    <cellStyle name="Jegyzet 2 13" xfId="6520" xr:uid="{1866D57C-E745-4511-A224-7C4FFADE5C16}"/>
    <cellStyle name="Jegyzet 2 14" xfId="6521" xr:uid="{68D0E931-F16D-423F-A5EC-BC895A40FC8F}"/>
    <cellStyle name="Jegyzet 2 15" xfId="6522" xr:uid="{11766AB7-B1DB-4B82-968E-398E7D784B7D}"/>
    <cellStyle name="Jegyzet 2 16" xfId="6523" xr:uid="{5B5C3498-EB31-415F-A142-8A953F83E3D6}"/>
    <cellStyle name="Jegyzet 2 2" xfId="6524" xr:uid="{DC5233E2-6977-4030-8FA8-45745D095787}"/>
    <cellStyle name="Jegyzet 2 2 2" xfId="6525" xr:uid="{94EF6FB8-9A0E-47F1-8752-C6536F3C480F}"/>
    <cellStyle name="Jegyzet 2 3" xfId="6526" xr:uid="{B07DACA5-2D85-43C5-AEDF-4BEE8D34D513}"/>
    <cellStyle name="Jegyzet 2 3 2" xfId="6527" xr:uid="{E566CE07-A3EB-4E12-8A3D-FD1B8BD1AEA1}"/>
    <cellStyle name="Jegyzet 2 4" xfId="6528" xr:uid="{1CB0D635-0948-4928-8B5A-D93C4B540552}"/>
    <cellStyle name="Jegyzet 2 4 2" xfId="6529" xr:uid="{BC6B6715-5F69-4B80-BE86-BAABF3AAFC44}"/>
    <cellStyle name="Jegyzet 2 5" xfId="6530" xr:uid="{9F1A107F-A4E5-4239-A55C-00AB312C52F1}"/>
    <cellStyle name="Jegyzet 2 5 2" xfId="6531" xr:uid="{C384A9E2-37A0-4D81-A4E0-8A08440567DE}"/>
    <cellStyle name="Jegyzet 2 6" xfId="6532" xr:uid="{8E55F880-BDBA-4D28-8811-7986994DBAD6}"/>
    <cellStyle name="Jegyzet 2 7" xfId="6533" xr:uid="{44DB6D60-AB39-4616-A4C0-8D61331A4E3A}"/>
    <cellStyle name="Jegyzet 2 8" xfId="6534" xr:uid="{9F1FAC5E-1B70-4923-A950-37329AB3FCCD}"/>
    <cellStyle name="Jegyzet 2 9" xfId="6535" xr:uid="{D272E11C-ED55-41A9-A27A-155556CC6BF0}"/>
    <cellStyle name="Jegyzet 3" xfId="6536" xr:uid="{FC9A897A-7D2C-4482-B6AB-8E360C1660B6}"/>
    <cellStyle name="Jegyzet 3 2" xfId="6537" xr:uid="{964AD5FF-3C8D-48CE-AFD8-35EEC38F7D7F}"/>
    <cellStyle name="Jegyzet 4" xfId="6538" xr:uid="{8CDDD035-8272-4F8B-84F4-8290B972BC13}"/>
    <cellStyle name="Jegyzet 4 2" xfId="6539" xr:uid="{362AD851-1AED-4574-A5B0-AE53874708B1}"/>
    <cellStyle name="Jegyzet 5" xfId="6540" xr:uid="{30B95CB2-E891-478E-90D7-8859600CDA4F}"/>
    <cellStyle name="Jegyzet 5 2" xfId="6541" xr:uid="{5BEB593A-5C4E-4BCA-96AB-CCD6BBCF668A}"/>
    <cellStyle name="Jegyzet 6" xfId="6542" xr:uid="{16A6FF8A-E000-4F9A-BD55-DF60F7DA66E5}"/>
    <cellStyle name="Jegyzet 6 2" xfId="6543" xr:uid="{43EB50D5-8028-489B-AA89-75C95ED945D0}"/>
    <cellStyle name="Jegyzet 7" xfId="6544" xr:uid="{8B5DBD29-B90B-478A-9537-A26AB7829315}"/>
    <cellStyle name="Jegyzet 8" xfId="6545" xr:uid="{04B50F85-A858-4FE9-B4D2-856B29231BE2}"/>
    <cellStyle name="Jegyzet 9" xfId="6546" xr:uid="{712C3690-855D-4461-97EC-00A54D5B0D93}"/>
    <cellStyle name="Jelölőszín (1)" xfId="6547" xr:uid="{0BB44D7E-7A5C-4A2E-B9D2-00F58DB7AFE0}"/>
    <cellStyle name="Jelölőszín (1) 2" xfId="6548" xr:uid="{C9E7BC53-F6BC-4834-B720-985542813B56}"/>
    <cellStyle name="Jelölőszín (1) 3" xfId="6549" xr:uid="{DF90B3C5-9B9E-4166-9BCE-2CBC2AAE84D1}"/>
    <cellStyle name="Jelölőszín (1) 4" xfId="6550" xr:uid="{7733790F-C9A8-4478-9784-A3E4C9800EC4}"/>
    <cellStyle name="Jelölőszín (1) 5" xfId="6551" xr:uid="{934580ED-7781-446B-8D12-A899F579146A}"/>
    <cellStyle name="Jelölőszín (1) 5 2" xfId="6552" xr:uid="{2897F7C4-1805-4932-934A-A5D2FBAB3983}"/>
    <cellStyle name="Jelölőszín (1) 6" xfId="6553" xr:uid="{7DBFD63A-1493-4A54-9BF9-9C7297AF3807}"/>
    <cellStyle name="Jelölőszín (1) 7" xfId="6554" xr:uid="{9D33B13D-E38E-4296-A580-A822A8C7E0E0}"/>
    <cellStyle name="Jelölőszín (1) 8" xfId="6555" xr:uid="{146B173A-03ED-413B-9D56-4AF47F5F7D17}"/>
    <cellStyle name="Jelölőszín (2)" xfId="6556" xr:uid="{CA1CB348-9266-4DF9-8FC5-6C12F649945B}"/>
    <cellStyle name="Jelölőszín (2) 2" xfId="6557" xr:uid="{947CAFF3-268B-4760-A4D5-2D3050D84A9A}"/>
    <cellStyle name="Jelölőszín (2) 3" xfId="6558" xr:uid="{0946B75E-0360-4151-AB67-FF2908F2F1D2}"/>
    <cellStyle name="Jelölőszín (2) 4" xfId="6559" xr:uid="{400E2FA6-14EC-49FC-A691-46F3DEDA3177}"/>
    <cellStyle name="Jelölőszín (2) 5" xfId="6560" xr:uid="{3220444D-E5CA-4BDA-9EB4-A7B208B9C8F9}"/>
    <cellStyle name="Jelölőszín (2) 5 2" xfId="6561" xr:uid="{3211B50A-3835-4D9B-BE64-2BE863994C1D}"/>
    <cellStyle name="Jelölőszín (2) 6" xfId="6562" xr:uid="{9146F46B-8A18-46BF-8FB6-EC1B194290C7}"/>
    <cellStyle name="Jelölőszín (2) 7" xfId="6563" xr:uid="{880D75E1-AD57-48C2-9C64-D3FA570C71C3}"/>
    <cellStyle name="Jelölőszín (2) 8" xfId="6564" xr:uid="{0B1A091E-5692-4BE4-BC93-0A1489682604}"/>
    <cellStyle name="Jelölőszín (3)" xfId="6565" xr:uid="{52C94B54-FBAE-4AA9-8833-77BCF04C1741}"/>
    <cellStyle name="Jelölőszín (3) 2" xfId="6566" xr:uid="{CD21AEA6-3C61-4AAC-B0A4-F43FCEA275B0}"/>
    <cellStyle name="Jelölőszín (3) 3" xfId="6567" xr:uid="{B0D98CDA-2891-411A-B59B-3D50D7FA6750}"/>
    <cellStyle name="Jelölőszín (3) 4" xfId="6568" xr:uid="{74864268-DCE6-4D0D-B3B5-5C096623067E}"/>
    <cellStyle name="Jelölőszín (3) 5" xfId="6569" xr:uid="{D9F95EA6-E616-44A6-99F4-8D96FB547374}"/>
    <cellStyle name="Jelölőszín (3) 5 2" xfId="6570" xr:uid="{26836180-879C-4CFB-8292-EA0D4D8D3224}"/>
    <cellStyle name="Jelölőszín (3) 6" xfId="6571" xr:uid="{FD90B2FE-0A13-48DF-96E7-B6F7D5149BB2}"/>
    <cellStyle name="Jelölőszín (3) 7" xfId="6572" xr:uid="{302C5720-8E23-4899-A647-75C5C6251A1B}"/>
    <cellStyle name="Jelölőszín (3) 8" xfId="6573" xr:uid="{42D6EB86-00AA-4D33-9E0B-78B7C44C2C00}"/>
    <cellStyle name="Jelölőszín (4)" xfId="6574" xr:uid="{3FA18E1E-EBAA-4979-8014-4B30F5B32512}"/>
    <cellStyle name="Jelölőszín (4) 2" xfId="6575" xr:uid="{9AA7C56E-FF43-48D0-BDA6-C350B258F368}"/>
    <cellStyle name="Jelölőszín (4) 3" xfId="6576" xr:uid="{350E14C6-2774-4538-B094-F673139A6A11}"/>
    <cellStyle name="Jelölőszín (4) 4" xfId="6577" xr:uid="{0703B32B-A865-4E6E-8CD3-F2F53BA4DCD0}"/>
    <cellStyle name="Jelölőszín (4) 5" xfId="6578" xr:uid="{BEAE2682-50C9-4D70-A07A-E373F47CD335}"/>
    <cellStyle name="Jelölőszín (4) 5 2" xfId="6579" xr:uid="{9B0B3B5B-7F86-47A0-B529-D4B085121E5B}"/>
    <cellStyle name="Jelölőszín (4) 6" xfId="6580" xr:uid="{1B72AFE6-4D5C-4884-A631-24EA00A00A7C}"/>
    <cellStyle name="Jelölőszín (4) 7" xfId="6581" xr:uid="{22A38153-5EAF-4FF9-8970-34A8F1511763}"/>
    <cellStyle name="Jelölőszín (4) 8" xfId="6582" xr:uid="{8FB38331-9AEF-4ABF-87E9-0E8D54F8265C}"/>
    <cellStyle name="Jelölőszín (5)" xfId="6583" xr:uid="{DB6A00B5-3BF9-4280-9B5E-49BC05C30C0B}"/>
    <cellStyle name="Jelölőszín (5) 2" xfId="6584" xr:uid="{A9C67CBC-3E0F-4BF4-9B3E-CD2D845F7CE2}"/>
    <cellStyle name="Jelölőszín (5) 3" xfId="6585" xr:uid="{B8E59AF5-8151-4098-A3D7-C862F62F0C2A}"/>
    <cellStyle name="Jelölőszín (5) 4" xfId="6586" xr:uid="{9675C869-709D-4DC5-997A-E01069762FBD}"/>
    <cellStyle name="Jelölőszín (5) 5" xfId="6587" xr:uid="{AA199466-3635-4E6D-996D-EB5BDF4C37C6}"/>
    <cellStyle name="Jelölőszín (5) 5 2" xfId="6588" xr:uid="{B10C701E-643A-4FCD-B400-35954D2191A8}"/>
    <cellStyle name="Jelölőszín (5) 6" xfId="6589" xr:uid="{B9DA61B3-221F-4307-BF96-E1712FDD5069}"/>
    <cellStyle name="Jelölőszín (5) 7" xfId="6590" xr:uid="{C2B026FE-6C2E-449E-8908-DE08BEB50D01}"/>
    <cellStyle name="Jelölőszín (5) 8" xfId="6591" xr:uid="{1290BCD3-0849-4829-9ED7-35FA9B1EE555}"/>
    <cellStyle name="Jelölőszín (6)" xfId="6592" xr:uid="{070E0906-66F6-4F46-A4BA-8CF14BE4C506}"/>
    <cellStyle name="Jelölőszín (6) 2" xfId="6593" xr:uid="{FFAC1BDC-D3BD-434D-A5CE-C126AB5B3B5E}"/>
    <cellStyle name="Jelölőszín (6) 3" xfId="6594" xr:uid="{FC48F1A1-E324-4305-AF5F-2C89040611AC}"/>
    <cellStyle name="Jelölőszín (6) 4" xfId="6595" xr:uid="{3C6F9762-EE58-441E-886D-1DE5CB25B25F}"/>
    <cellStyle name="Jelölőszín (6) 5" xfId="6596" xr:uid="{7F31D025-672E-4CD2-99AF-B6329DF16A38}"/>
    <cellStyle name="Jelölőszín (6) 5 2" xfId="6597" xr:uid="{FD55B4D6-9676-4027-9F85-2BF551C3CD6B}"/>
    <cellStyle name="Jelölőszín (6) 6" xfId="6598" xr:uid="{EEE1754A-B415-4240-94B8-B77276775482}"/>
    <cellStyle name="Jelölőszín (6) 7" xfId="6599" xr:uid="{9A0071EC-1DC2-4444-AB44-CDD883431471}"/>
    <cellStyle name="Jelölőszín (6) 8" xfId="6600" xr:uid="{8D821F47-3014-4BC8-A523-D792AE070CA4}"/>
    <cellStyle name="Jó" xfId="6601" xr:uid="{6CF39AD1-4EBF-409E-BA38-AEA8F4A124E8}"/>
    <cellStyle name="Jó 2" xfId="6602" xr:uid="{6FE2C95A-E817-4599-A0A9-7AF153240A15}"/>
    <cellStyle name="Jó 3" xfId="6603" xr:uid="{5E2C8D17-BE6A-43E9-932B-36569A480DE2}"/>
    <cellStyle name="Jó 4" xfId="6604" xr:uid="{11BA355B-1FE3-40FE-ADB5-72A9FA5C027F}"/>
    <cellStyle name="Jó 5" xfId="6605" xr:uid="{4FA98912-3E1C-4A3B-9C07-35CEB3209EC0}"/>
    <cellStyle name="Jó 5 2" xfId="6606" xr:uid="{3A47446A-6A79-4CAD-99E9-F422CEC54DB7}"/>
    <cellStyle name="Jó 6" xfId="6607" xr:uid="{DCDA744F-2028-489D-B112-AE79613E8EA2}"/>
    <cellStyle name="Jó 7" xfId="6608" xr:uid="{968C57AB-CE6C-4D9C-9304-03747C19C355}"/>
    <cellStyle name="Jó 8" xfId="6609" xr:uid="{DB5F31FE-A5CB-4669-91F8-0C86EE4B116A}"/>
    <cellStyle name="Kimenet" xfId="6610" xr:uid="{6CC45FDB-BFD6-4F98-A583-40DCFFEADCC7}"/>
    <cellStyle name="Kimenet 10" xfId="6611" xr:uid="{D4C36AE3-2BF0-4FB0-9860-DA6F63010A5E}"/>
    <cellStyle name="Kimenet 11" xfId="6612" xr:uid="{D48016C4-52D0-4DBF-80BE-6E93E64C1DE5}"/>
    <cellStyle name="Kimenet 12" xfId="6613" xr:uid="{BE4DB26D-27C4-4B96-8D34-C6E732F97072}"/>
    <cellStyle name="Kimenet 13" xfId="6614" xr:uid="{FFAE88C6-2A61-47C9-A902-12F2CE502F53}"/>
    <cellStyle name="Kimenet 14" xfId="6615" xr:uid="{5CE9338D-0439-44D9-A06E-CBBE029BE434}"/>
    <cellStyle name="Kimenet 15" xfId="6616" xr:uid="{C21BE1F9-5441-4C37-8FF2-7FEBFBEC8980}"/>
    <cellStyle name="Kimenet 16" xfId="6617" xr:uid="{8DD10D0A-3974-433A-AEEF-21B7D5C3C84C}"/>
    <cellStyle name="Kimenet 2" xfId="6618" xr:uid="{C3027278-4163-476B-9CA7-853528FCA3FC}"/>
    <cellStyle name="Kimenet 2 2" xfId="6619" xr:uid="{96E6239C-E833-4933-B8DE-423CE6C6AF3F}"/>
    <cellStyle name="Kimenet 3" xfId="6620" xr:uid="{9D3D2A92-0A50-49D7-B75D-7BBE41C3695E}"/>
    <cellStyle name="Kimenet 3 2" xfId="6621" xr:uid="{37E9A4D9-CBBA-40C9-B90C-4A8EAD043F7E}"/>
    <cellStyle name="Kimenet 4" xfId="6622" xr:uid="{75EAE9D9-F6FB-4BE5-B1D6-FC757518DCE8}"/>
    <cellStyle name="Kimenet 4 2" xfId="6623" xr:uid="{8936F788-7AAE-4482-960F-3B0ED734E6BA}"/>
    <cellStyle name="Kimenet 5" xfId="6624" xr:uid="{E77ECE38-D70B-4209-867F-8A0DB1C679A4}"/>
    <cellStyle name="Kimenet 5 2" xfId="6625" xr:uid="{DEBBD282-3BFC-4220-9F3C-EABAC918DDEC}"/>
    <cellStyle name="Kimenet 6" xfId="6626" xr:uid="{7FFD7607-6440-4257-AC44-8C4A61150C9F}"/>
    <cellStyle name="Kimenet 7" xfId="6627" xr:uid="{DB27168A-C80F-415B-9622-2C23438E9EF9}"/>
    <cellStyle name="Kimenet 8" xfId="6628" xr:uid="{4EC2CD19-EC98-4347-A41D-156C476D56E1}"/>
    <cellStyle name="Kimenet 9" xfId="6629" xr:uid="{E18F8247-5E90-4880-BAB2-1B251D7E3EF5}"/>
    <cellStyle name="Koblet celle" xfId="6630" xr:uid="{9BE01EF6-31E4-4456-A20A-2071CA267DE9}"/>
    <cellStyle name="Komma (0)" xfId="116" xr:uid="{00000000-0005-0000-0000-00004A000000}"/>
    <cellStyle name="Kontrollcelle" xfId="6631" xr:uid="{F0D90773-660D-475B-B0AD-003A3CC6CB43}"/>
    <cellStyle name="Kontrollcelle 2" xfId="6632" xr:uid="{F7D2BC32-95E3-4216-8164-B8830D005687}"/>
    <cellStyle name="Kontrollcelle 3" xfId="6633" xr:uid="{F1E8FE4A-F758-4BC1-9448-02227935F585}"/>
    <cellStyle name="Kontrollcelle 4" xfId="6634" xr:uid="{4E0EB5E0-EF9C-4535-A33C-907CADE2707C}"/>
    <cellStyle name="Kontrollcelle 5" xfId="6635" xr:uid="{ED84C6D0-44AA-43D1-A451-DE34B88A6D03}"/>
    <cellStyle name="Kontrollcelle 5 2" xfId="6636" xr:uid="{7C3C4747-64AF-49E9-80CF-0958E04396F3}"/>
    <cellStyle name="Kontrollcelle 6" xfId="6637" xr:uid="{85A460C6-3B02-4799-9691-9F53864FFADE}"/>
    <cellStyle name="Kontrollcelle 7" xfId="6638" xr:uid="{443156E0-30AB-4FFF-8B49-0F5B714AFDEF}"/>
    <cellStyle name="Kontrollcelle 8" xfId="6639" xr:uid="{BE1C144D-D41B-4F53-AE93-EF988E68FEFF}"/>
    <cellStyle name="Kontroller celle" xfId="6640" xr:uid="{FDCDCD97-B471-4452-946C-0915A5FC79CC}"/>
    <cellStyle name="Kontroller celle 2" xfId="6641" xr:uid="{950B0A3A-525C-442F-BFA9-4ED87C3B8E32}"/>
    <cellStyle name="Kontroller celle 3" xfId="6642" xr:uid="{B9B3D6D6-C244-40C5-A4F1-6AA75D12A406}"/>
    <cellStyle name="Kontroller celle 4" xfId="6643" xr:uid="{74C314EA-CD20-497D-9151-F20B969FF0BB}"/>
    <cellStyle name="Kontroller celle 5" xfId="6644" xr:uid="{3FAEC469-F80D-4BFA-8A0C-7B4E356B55B9}"/>
    <cellStyle name="Kontroller celle 5 2" xfId="6645" xr:uid="{C23BE118-CB80-494E-8CC0-CDB4EE23F1D8}"/>
    <cellStyle name="Kontroller celle 6" xfId="6646" xr:uid="{2C858355-3E4B-4B02-B341-D0F04B8BC3BF}"/>
    <cellStyle name="Kontroller celle 7" xfId="6647" xr:uid="{270DCBEE-4F0C-4169-A06A-7B2F5ADAEC4A}"/>
    <cellStyle name="Kontroller celle 8" xfId="6648" xr:uid="{693A62F8-00DB-44B5-B748-1259D82C664E}"/>
    <cellStyle name="Laskenta" xfId="117" xr:uid="{00000000-0005-0000-0000-00004B000000}"/>
    <cellStyle name="Lien hypertexte 2" xfId="6649" xr:uid="{4C4898A6-E5FA-40B7-9499-6CA18B89F5EC}"/>
    <cellStyle name="Lien hypertexte 2 2" xfId="6650" xr:uid="{E021BBAF-04EE-4466-9F1A-710BE03368C1}"/>
    <cellStyle name="Lien hypertexte 2 3" xfId="6651" xr:uid="{795B8999-AE27-4651-9D04-7222AFD74F2B}"/>
    <cellStyle name="Lien hypertexte 2 4" xfId="6652" xr:uid="{BD364FFF-42CA-4954-8687-1CDBF8B4D156}"/>
    <cellStyle name="Lien hypertexte 2 5" xfId="6653" xr:uid="{17C7EFFF-D5C7-4366-840F-4F47F8F7B433}"/>
    <cellStyle name="Lien hypertexte 2 5 2" xfId="6654" xr:uid="{66F6EC28-1738-4288-B308-EF2123C7ED40}"/>
    <cellStyle name="Lien hypertexte 2 6" xfId="6655" xr:uid="{B56A01FE-5935-4255-8692-B3BBFEB3054F}"/>
    <cellStyle name="Lien hypertexte 2 7" xfId="6656" xr:uid="{9E4E0A54-0D08-4780-B9DA-6F703946929F}"/>
    <cellStyle name="Lien hypertexte 2 8" xfId="6657" xr:uid="{51A092DA-9836-41C7-889E-4B59D1C8E9C5}"/>
    <cellStyle name="Lien hypertexte 3" xfId="6658" xr:uid="{C92B5652-B9F5-40FE-89AE-7C125F2C6EAD}"/>
    <cellStyle name="Lien hypertexte 3 2" xfId="6659" xr:uid="{1C783E0B-0C65-4AF3-B767-AB1A74A69489}"/>
    <cellStyle name="Lien hypertexte 3 3" xfId="6660" xr:uid="{CCEC14C0-3D00-4B19-BB12-EA8CFA91F2BD}"/>
    <cellStyle name="Lien hypertexte 3 4" xfId="6661" xr:uid="{FA9E5734-EECC-4213-9672-CE7C8243AC05}"/>
    <cellStyle name="Lien hypertexte 3 5" xfId="6662" xr:uid="{47BEC7D7-A2E1-454A-AFFB-1BC4028B418A}"/>
    <cellStyle name="Lien hypertexte 3 5 2" xfId="6663" xr:uid="{837F97F1-3221-4682-95D4-5A502AB5D669}"/>
    <cellStyle name="Lien hypertexte 3 6" xfId="6664" xr:uid="{3FA820D1-4C64-4B1C-855E-B773A10AC7B7}"/>
    <cellStyle name="Lien hypertexte 3 7" xfId="6665" xr:uid="{32FDEA8A-78E9-4408-A5BE-D83507276A4D}"/>
    <cellStyle name="Lien hypertexte 3 8" xfId="6666" xr:uid="{954FA2BF-39AA-4807-848F-B854CF407D12}"/>
    <cellStyle name="Linked Cell 2" xfId="118" xr:uid="{00000000-0005-0000-0000-00004C000000}"/>
    <cellStyle name="Linked Cell 3" xfId="6667" xr:uid="{0BEC20B4-5ED6-4B94-91A9-A3F6D2E6761F}"/>
    <cellStyle name="Linked Cell 4" xfId="6668" xr:uid="{B2444DB7-6D1A-4923-A303-069AE464F15E}"/>
    <cellStyle name="Linked Cell 5" xfId="6669" xr:uid="{8FA01DF7-B8D2-46ED-A3C8-FCFF7C82431A}"/>
    <cellStyle name="Linked Cell 6" xfId="6670" xr:uid="{9A8D3FF9-6663-4905-971B-6A6F9A9BCA87}"/>
    <cellStyle name="Linkitetty solu" xfId="119" xr:uid="{00000000-0005-0000-0000-00004D000000}"/>
    <cellStyle name="Magyarázó szöveg" xfId="6671" xr:uid="{37F192E5-5D56-4338-A4BC-91CC3A558FB3}"/>
    <cellStyle name="Markeringsfarve1" xfId="6672" xr:uid="{95492FC3-8C5D-46D6-A70C-F6E4597EF236}"/>
    <cellStyle name="Markeringsfarve1 2" xfId="6673" xr:uid="{0092349A-EF47-4260-893D-A67289A941E5}"/>
    <cellStyle name="Markeringsfarve1 3" xfId="6674" xr:uid="{7B517BFA-6C46-4A30-AAE3-B26800C74F41}"/>
    <cellStyle name="Markeringsfarve1 4" xfId="6675" xr:uid="{AB9CFFAB-C259-4EAF-8D08-4B7483BC0465}"/>
    <cellStyle name="Markeringsfarve1 5" xfId="6676" xr:uid="{91F75002-A195-4089-91D6-98B8C6DDEC78}"/>
    <cellStyle name="Markeringsfarve1 5 2" xfId="6677" xr:uid="{89A2C4AC-AA4B-46DF-9464-47869534E562}"/>
    <cellStyle name="Markeringsfarve1 6" xfId="6678" xr:uid="{4F91E287-6491-4F66-83A5-804E9CAEC3AB}"/>
    <cellStyle name="Markeringsfarve1 7" xfId="6679" xr:uid="{2E9DCE5D-ABEE-4876-936D-E9B5C417BCB5}"/>
    <cellStyle name="Markeringsfarve1 8" xfId="6680" xr:uid="{28FF5DCD-ED41-4CDF-9A55-1964ABABA7D1}"/>
    <cellStyle name="Markeringsfarve2" xfId="6681" xr:uid="{1910EDB9-535E-45F5-94C2-5E07A037D53A}"/>
    <cellStyle name="Markeringsfarve2 2" xfId="6682" xr:uid="{137B737E-E58F-4ABA-BB8B-C65B3458E8F8}"/>
    <cellStyle name="Markeringsfarve2 3" xfId="6683" xr:uid="{72993396-A493-49DC-A473-3D30079AF968}"/>
    <cellStyle name="Markeringsfarve2 4" xfId="6684" xr:uid="{DE0C82A8-26E2-49B2-994D-F6F606722F66}"/>
    <cellStyle name="Markeringsfarve2 5" xfId="6685" xr:uid="{FF19FD4C-3347-4CA6-8B9D-45AB7858DCE6}"/>
    <cellStyle name="Markeringsfarve2 5 2" xfId="6686" xr:uid="{487A0CAB-9A79-4A90-99AA-25914E713C68}"/>
    <cellStyle name="Markeringsfarve2 6" xfId="6687" xr:uid="{DEFFC402-0ABE-4DBE-977B-FFE54E08BD33}"/>
    <cellStyle name="Markeringsfarve2 7" xfId="6688" xr:uid="{78BB34C5-F3BE-4EB7-B9B3-8E7AC37EDCAE}"/>
    <cellStyle name="Markeringsfarve2 8" xfId="6689" xr:uid="{79808E51-2EF6-46B4-A69F-868C1F235E27}"/>
    <cellStyle name="Markeringsfarve3" xfId="6690" xr:uid="{D1721FB9-9925-4925-AE88-72D373D9762A}"/>
    <cellStyle name="Markeringsfarve3 2" xfId="6691" xr:uid="{7575E79F-07B6-4D14-87AC-8C3D31EA043C}"/>
    <cellStyle name="Markeringsfarve3 3" xfId="6692" xr:uid="{2CBD8582-D500-4583-9385-48C5434C0217}"/>
    <cellStyle name="Markeringsfarve3 4" xfId="6693" xr:uid="{987415F0-4594-4F9C-BF43-013F30B53E1F}"/>
    <cellStyle name="Markeringsfarve3 5" xfId="6694" xr:uid="{9F872FA6-9D45-4E0B-A046-6F5837420AF7}"/>
    <cellStyle name="Markeringsfarve3 5 2" xfId="6695" xr:uid="{9943E678-2727-4571-8502-83B551BDE674}"/>
    <cellStyle name="Markeringsfarve3 6" xfId="6696" xr:uid="{5DD8C35C-9EAE-48AC-BC28-A3E7DA938D47}"/>
    <cellStyle name="Markeringsfarve3 7" xfId="6697" xr:uid="{53B4B94F-C2A3-407B-88C7-A02E94D919F3}"/>
    <cellStyle name="Markeringsfarve3 8" xfId="6698" xr:uid="{D031FA7C-DDF2-4B3D-ACEA-FDA6E916FA79}"/>
    <cellStyle name="Markeringsfarve4" xfId="6699" xr:uid="{F683976B-3BC6-49F8-B05F-705B58152625}"/>
    <cellStyle name="Markeringsfarve4 2" xfId="6700" xr:uid="{99B457D6-C996-4992-9DBC-5B0B61C329EF}"/>
    <cellStyle name="Markeringsfarve4 3" xfId="6701" xr:uid="{67D231E6-BC58-47F7-B392-36495701E911}"/>
    <cellStyle name="Markeringsfarve4 4" xfId="6702" xr:uid="{7A9E2110-156A-410E-ABB0-E5F4AC718A2B}"/>
    <cellStyle name="Markeringsfarve4 5" xfId="6703" xr:uid="{C446DC5D-AC0A-45BE-A537-E799E02F3F99}"/>
    <cellStyle name="Markeringsfarve4 5 2" xfId="6704" xr:uid="{C02F8EF3-4FBD-421C-AEC0-8368571B2479}"/>
    <cellStyle name="Markeringsfarve4 6" xfId="6705" xr:uid="{706E7238-ECCD-424B-B8B0-A16629EE5D2D}"/>
    <cellStyle name="Markeringsfarve4 7" xfId="6706" xr:uid="{D6D80653-D377-4B16-A3F6-FFCCB00AE9F1}"/>
    <cellStyle name="Markeringsfarve4 8" xfId="6707" xr:uid="{24B1E5D8-EDB8-4724-A56C-E290C30EE3E6}"/>
    <cellStyle name="Markeringsfarve5" xfId="6708" xr:uid="{F1CDA628-D9E1-4DCC-A03D-F7A007C0A6E4}"/>
    <cellStyle name="Markeringsfarve5 2" xfId="6709" xr:uid="{FF21A481-9180-4BDA-A5F1-9AC5F4970413}"/>
    <cellStyle name="Markeringsfarve5 3" xfId="6710" xr:uid="{F5932D51-1948-4D67-A09B-20EA55817424}"/>
    <cellStyle name="Markeringsfarve5 4" xfId="6711" xr:uid="{E6BF1484-696C-4442-BA4E-6693C68F85E7}"/>
    <cellStyle name="Markeringsfarve5 5" xfId="6712" xr:uid="{95AA1F3A-BE7E-4E64-9480-BEFB9FDCB4E8}"/>
    <cellStyle name="Markeringsfarve5 5 2" xfId="6713" xr:uid="{655F1374-C244-4228-841E-6A4BF93BC217}"/>
    <cellStyle name="Markeringsfarve5 6" xfId="6714" xr:uid="{F6F1ED23-4AF6-4F32-AF28-70D6067CB248}"/>
    <cellStyle name="Markeringsfarve5 7" xfId="6715" xr:uid="{5C9C0DA3-89ED-4CD4-A4DF-6FA7D9F56683}"/>
    <cellStyle name="Markeringsfarve5 8" xfId="6716" xr:uid="{6E56149C-CD62-4DE5-B63F-65300DDD9DA2}"/>
    <cellStyle name="Markeringsfarve6" xfId="6717" xr:uid="{3776519B-9CE4-45F6-B905-18FB58945E4A}"/>
    <cellStyle name="Markeringsfarve6 2" xfId="6718" xr:uid="{30AA784D-DF25-4293-A126-3D4B8ED0874C}"/>
    <cellStyle name="Markeringsfarve6 3" xfId="6719" xr:uid="{909E4BEE-0EC5-480C-83F2-F9FC60FCD6F8}"/>
    <cellStyle name="Markeringsfarve6 4" xfId="6720" xr:uid="{2D3F2B95-390E-4E91-9CA6-99136DCC5272}"/>
    <cellStyle name="Markeringsfarve6 5" xfId="6721" xr:uid="{DD896F87-35B9-41B1-85E0-13B5BE70C4F6}"/>
    <cellStyle name="Markeringsfarve6 5 2" xfId="6722" xr:uid="{657FBEFC-84D9-43F0-A8CA-32A14053184B}"/>
    <cellStyle name="Markeringsfarve6 6" xfId="6723" xr:uid="{5DC930C0-0B45-47A6-9A44-A3F77A9CEBE3}"/>
    <cellStyle name="Markeringsfarve6 7" xfId="6724" xr:uid="{2A3BBFA4-17C3-444F-A3ED-F3C297FE04CA}"/>
    <cellStyle name="Markeringsfarve6 8" xfId="6725" xr:uid="{1CD5ABF6-DD49-43EC-ADC5-A6144500AD6D}"/>
    <cellStyle name="Merknad" xfId="6726" xr:uid="{2C5F3CB9-E87B-4F6E-902A-D7F054BD21D9}"/>
    <cellStyle name="Merknad 10" xfId="6727" xr:uid="{82A375A3-42C7-437F-B7CD-79AB1A64336F}"/>
    <cellStyle name="Merknad 11" xfId="6728" xr:uid="{45708F5A-B1D2-4EA9-93E8-905C9066FE30}"/>
    <cellStyle name="Merknad 12" xfId="6729" xr:uid="{0C6445F0-FFF0-4167-8AC3-98D6B426FD6B}"/>
    <cellStyle name="Merknad 13" xfId="6730" xr:uid="{0FCCAEAA-E662-494D-9C58-AAD13A5C5E37}"/>
    <cellStyle name="Merknad 14" xfId="6731" xr:uid="{BE5A683B-FDD8-4121-A21A-F6536AF8DF1E}"/>
    <cellStyle name="Merknad 15" xfId="6732" xr:uid="{F84EE15E-FB35-4FE6-ADF7-A5E752334FD7}"/>
    <cellStyle name="Merknad 16" xfId="6733" xr:uid="{9DC1B5E5-80B8-4002-83BD-C11B1ECA4AC3}"/>
    <cellStyle name="Merknad 17" xfId="6734" xr:uid="{D5330FE9-53B7-4D4E-8D9B-77C6BE711EF5}"/>
    <cellStyle name="Merknad 18" xfId="6735" xr:uid="{D5B60838-64E8-4490-92A4-B0F32119C577}"/>
    <cellStyle name="Merknad 19" xfId="6736" xr:uid="{70A829A8-96CB-42C9-9D0B-6CB5BF14EECE}"/>
    <cellStyle name="Merknad 2" xfId="6737" xr:uid="{F1092BA4-FBA4-47FC-9DC7-5D392F8E640F}"/>
    <cellStyle name="Merknad 2 10" xfId="6738" xr:uid="{6A33B937-EE74-4E3E-8DBB-764205480C11}"/>
    <cellStyle name="Merknad 2 11" xfId="6739" xr:uid="{A257BB2A-8D19-4CBA-B23D-275EA1EA0E88}"/>
    <cellStyle name="Merknad 2 12" xfId="6740" xr:uid="{B4DAE1D1-6113-4B97-906A-AF3B154F6131}"/>
    <cellStyle name="Merknad 2 13" xfId="6741" xr:uid="{E3CA9394-43B5-4B37-8924-FE14971BB131}"/>
    <cellStyle name="Merknad 2 14" xfId="6742" xr:uid="{9A2C6B0F-A882-46CB-83AE-42DC58B11309}"/>
    <cellStyle name="Merknad 2 15" xfId="6743" xr:uid="{2A2C2100-92ED-424D-917B-4452B936B4D8}"/>
    <cellStyle name="Merknad 2 16" xfId="6744" xr:uid="{66657803-6514-45C4-A413-8933BF5935D5}"/>
    <cellStyle name="Merknad 2 17" xfId="6745" xr:uid="{3F7C8B0F-ADBA-45DF-92B3-F47A942ABDCF}"/>
    <cellStyle name="Merknad 2 18" xfId="6746" xr:uid="{FC753105-6E51-4916-AFBB-075EA2ADDD19}"/>
    <cellStyle name="Merknad 2 2" xfId="6747" xr:uid="{311B6C4F-320D-4CBC-9E19-B84939F8BAB0}"/>
    <cellStyle name="Merknad 2 2 10" xfId="6748" xr:uid="{C4C13931-58C5-4C67-9A23-55ED380D032B}"/>
    <cellStyle name="Merknad 2 2 11" xfId="6749" xr:uid="{91586A7F-B0B8-4047-911B-804C5405EBD6}"/>
    <cellStyle name="Merknad 2 2 12" xfId="6750" xr:uid="{1CADE399-7781-4CBD-AC5A-CF8D17F5B967}"/>
    <cellStyle name="Merknad 2 2 13" xfId="6751" xr:uid="{21E0B4C1-D9B1-4FCC-BCF2-A4C764F31C2F}"/>
    <cellStyle name="Merknad 2 2 14" xfId="6752" xr:uid="{089FDC0C-8A0D-4AB3-AE1F-0C1CAB3789EF}"/>
    <cellStyle name="Merknad 2 2 15" xfId="6753" xr:uid="{803481BD-E82B-41CC-BE48-5495BF5BC85A}"/>
    <cellStyle name="Merknad 2 2 16" xfId="6754" xr:uid="{5F7BA5E6-9055-4266-B0BD-985D30722C93}"/>
    <cellStyle name="Merknad 2 2 17" xfId="6755" xr:uid="{169D612A-45F2-4094-ACF1-DDE220FAFE2F}"/>
    <cellStyle name="Merknad 2 2 2" xfId="6756" xr:uid="{808FD61E-6DE0-425F-8BC2-1CA5CBF838B1}"/>
    <cellStyle name="Merknad 2 2 2 10" xfId="6757" xr:uid="{CE656A94-3DAC-4393-A5C6-B9CED573338B}"/>
    <cellStyle name="Merknad 2 2 2 11" xfId="6758" xr:uid="{090E3DB7-4F6A-4DF7-B59E-AD3468DA8843}"/>
    <cellStyle name="Merknad 2 2 2 12" xfId="6759" xr:uid="{52C074F9-5113-4C86-87D2-06D3C7667550}"/>
    <cellStyle name="Merknad 2 2 2 13" xfId="6760" xr:uid="{992D72D7-9D5F-4C6E-A78E-29BEF0C42B9D}"/>
    <cellStyle name="Merknad 2 2 2 14" xfId="6761" xr:uid="{BC55C9CA-C867-41B7-B996-5D0BF5C0ECAB}"/>
    <cellStyle name="Merknad 2 2 2 15" xfId="6762" xr:uid="{1C401FF8-7985-4BC9-A8C7-9B8DF0FD6372}"/>
    <cellStyle name="Merknad 2 2 2 2" xfId="6763" xr:uid="{AAB6ADA3-6234-4BF7-A3F4-CB2DFAF081B1}"/>
    <cellStyle name="Merknad 2 2 2 2 2" xfId="6764" xr:uid="{CE8E168F-C599-4C05-87FC-BD75B431A130}"/>
    <cellStyle name="Merknad 2 2 2 3" xfId="6765" xr:uid="{F40AD986-541C-4D4E-9065-E8EEC3F5DEA4}"/>
    <cellStyle name="Merknad 2 2 2 3 2" xfId="6766" xr:uid="{52013B7B-79C9-4448-932C-C20AD1279D6A}"/>
    <cellStyle name="Merknad 2 2 2 4" xfId="6767" xr:uid="{82088DA0-98E3-48D3-BB40-C8D319629EDE}"/>
    <cellStyle name="Merknad 2 2 2 4 2" xfId="6768" xr:uid="{EFB77B26-A434-4DAB-8C9C-367CB0536813}"/>
    <cellStyle name="Merknad 2 2 2 5" xfId="6769" xr:uid="{D4190D1A-33D7-4D04-AC50-9DF63FCB35C2}"/>
    <cellStyle name="Merknad 2 2 2 5 2" xfId="6770" xr:uid="{E08F1AE1-96CE-4C2E-A114-6E19EE45CE62}"/>
    <cellStyle name="Merknad 2 2 2 6" xfId="6771" xr:uid="{A62A1185-8B5D-4439-9545-375321F41CD4}"/>
    <cellStyle name="Merknad 2 2 2 7" xfId="6772" xr:uid="{EED4E22D-06B5-4732-855E-B06694E9C72E}"/>
    <cellStyle name="Merknad 2 2 2 8" xfId="6773" xr:uid="{78D6DBD4-2170-4ED4-A18A-7900EC0F5B51}"/>
    <cellStyle name="Merknad 2 2 2 9" xfId="6774" xr:uid="{70B06D98-0C2D-44DC-AAA5-D22278EF8CA0}"/>
    <cellStyle name="Merknad 2 2 3" xfId="6775" xr:uid="{DEDAA296-B834-497C-A368-CDF475F339D4}"/>
    <cellStyle name="Merknad 2 2 3 10" xfId="6776" xr:uid="{AD57872E-6345-4CC0-A585-CA070C85A09E}"/>
    <cellStyle name="Merknad 2 2 3 11" xfId="6777" xr:uid="{2B875D26-DDB1-4BDC-97A8-61F0DDCEC7B8}"/>
    <cellStyle name="Merknad 2 2 3 12" xfId="6778" xr:uid="{DA1EA1F3-783A-4B03-8F45-76E96865E697}"/>
    <cellStyle name="Merknad 2 2 3 13" xfId="6779" xr:uid="{67709BD6-D0FD-4E29-8C8C-46073454E420}"/>
    <cellStyle name="Merknad 2 2 3 14" xfId="6780" xr:uid="{CCD1EBA6-1D38-4884-8BF2-28A0DDA3F736}"/>
    <cellStyle name="Merknad 2 2 3 15" xfId="6781" xr:uid="{E57C036A-17A0-438F-8AD8-396A9ADF618A}"/>
    <cellStyle name="Merknad 2 2 3 2" xfId="6782" xr:uid="{1D1DC4C1-A3ED-455F-8D61-9D3F0060B3FC}"/>
    <cellStyle name="Merknad 2 2 3 2 2" xfId="6783" xr:uid="{C165B0FC-592D-4E63-BF38-B1E384769891}"/>
    <cellStyle name="Merknad 2 2 3 3" xfId="6784" xr:uid="{E9A85182-6446-426E-8C3F-CB54437F4253}"/>
    <cellStyle name="Merknad 2 2 3 3 2" xfId="6785" xr:uid="{CB3453FF-079A-4715-9A2C-CF87C260BC80}"/>
    <cellStyle name="Merknad 2 2 3 4" xfId="6786" xr:uid="{4F435C24-4923-4AB1-9441-7C1B5172C44A}"/>
    <cellStyle name="Merknad 2 2 3 4 2" xfId="6787" xr:uid="{352ACB35-797E-4DC2-BBA0-468FABE75C36}"/>
    <cellStyle name="Merknad 2 2 3 5" xfId="6788" xr:uid="{8041B0BD-FD7C-44B1-8AD3-6BB061DA6711}"/>
    <cellStyle name="Merknad 2 2 3 5 2" xfId="6789" xr:uid="{BCEF11FD-D418-4DA8-A1DD-6BBB89B61610}"/>
    <cellStyle name="Merknad 2 2 3 6" xfId="6790" xr:uid="{77084A56-6BEB-4A0B-A3EB-F946EE2B8879}"/>
    <cellStyle name="Merknad 2 2 3 7" xfId="6791" xr:uid="{E1EF50CD-77B7-4169-BDB6-AA383AB8F11D}"/>
    <cellStyle name="Merknad 2 2 3 8" xfId="6792" xr:uid="{6158DD38-E19F-49E2-A598-5307EF21F226}"/>
    <cellStyle name="Merknad 2 2 3 9" xfId="6793" xr:uid="{BAE70D46-323F-4E85-8D29-D98127EE78B2}"/>
    <cellStyle name="Merknad 2 2 4" xfId="6794" xr:uid="{B40AC35D-2A80-4289-880C-B8D389364010}"/>
    <cellStyle name="Merknad 2 2 4 2" xfId="6795" xr:uid="{71E00469-430D-4E5C-9E8C-F05C5CE4C91A}"/>
    <cellStyle name="Merknad 2 2 5" xfId="6796" xr:uid="{141F8040-5F4D-45FF-AABC-4EED97283F35}"/>
    <cellStyle name="Merknad 2 2 5 2" xfId="6797" xr:uid="{2747F1E7-FC2B-4828-B9CB-87C7A4B397FA}"/>
    <cellStyle name="Merknad 2 2 6" xfId="6798" xr:uid="{FA862E39-770A-443E-8395-951673C06A89}"/>
    <cellStyle name="Merknad 2 2 6 2" xfId="6799" xr:uid="{6718AEBD-B8BF-4CBA-8096-1510DF9CF2A4}"/>
    <cellStyle name="Merknad 2 2 7" xfId="6800" xr:uid="{7D2964C0-631F-4956-81B4-71901933FDCA}"/>
    <cellStyle name="Merknad 2 2 7 2" xfId="6801" xr:uid="{1B57E7A2-D25C-4D31-9A41-D64D94C02EBB}"/>
    <cellStyle name="Merknad 2 2 8" xfId="6802" xr:uid="{70233DE1-E3BA-4008-9719-7F71BC5BE22B}"/>
    <cellStyle name="Merknad 2 2 9" xfId="6803" xr:uid="{935F3B17-CE55-43F9-AC95-D71D3EE3361B}"/>
    <cellStyle name="Merknad 2 3" xfId="6804" xr:uid="{AE6BD2FA-ECDE-44BD-BBE3-952A577A1FB9}"/>
    <cellStyle name="Merknad 2 3 10" xfId="6805" xr:uid="{A6AECA12-73C1-42B7-B75F-B54AA2AA6619}"/>
    <cellStyle name="Merknad 2 3 11" xfId="6806" xr:uid="{E27265B2-164A-45BA-8C3D-50BEC3691398}"/>
    <cellStyle name="Merknad 2 3 12" xfId="6807" xr:uid="{A9B7C9E0-C3F7-4031-9ACD-BD5F58062D0C}"/>
    <cellStyle name="Merknad 2 3 13" xfId="6808" xr:uid="{E371D6DB-74D2-4DBC-9860-9A68965ECDBB}"/>
    <cellStyle name="Merknad 2 3 14" xfId="6809" xr:uid="{310D0A3B-36B6-45A9-AF7A-556A1E5C0F97}"/>
    <cellStyle name="Merknad 2 3 15" xfId="6810" xr:uid="{CD4F82B1-971D-4A6D-B1EA-BA1CEEA6E0CE}"/>
    <cellStyle name="Merknad 2 3 2" xfId="6811" xr:uid="{987911F4-C9B0-4984-82AA-7882CCA83489}"/>
    <cellStyle name="Merknad 2 3 2 2" xfId="6812" xr:uid="{5EA77B12-7CC3-42EE-8D50-D8ADEFD74E40}"/>
    <cellStyle name="Merknad 2 3 3" xfId="6813" xr:uid="{E50FB6A7-07C9-486C-9DCC-A1CD5E0FFCC0}"/>
    <cellStyle name="Merknad 2 3 3 2" xfId="6814" xr:uid="{2812E8FA-ABB9-45BC-A2DA-9AA92CB5541A}"/>
    <cellStyle name="Merknad 2 3 4" xfId="6815" xr:uid="{E1B7DA27-760C-4D86-926B-7A3B39088701}"/>
    <cellStyle name="Merknad 2 3 4 2" xfId="6816" xr:uid="{03889691-8B51-48CF-AE6E-EE015FE95F60}"/>
    <cellStyle name="Merknad 2 3 5" xfId="6817" xr:uid="{8D486EE2-0990-463A-A5C8-83A36D21B727}"/>
    <cellStyle name="Merknad 2 3 5 2" xfId="6818" xr:uid="{FE113697-7779-4AA3-94D2-C9C8B642C832}"/>
    <cellStyle name="Merknad 2 3 6" xfId="6819" xr:uid="{ED2CD4BA-BC72-4197-9916-8366F6075CBC}"/>
    <cellStyle name="Merknad 2 3 7" xfId="6820" xr:uid="{ABC63790-4AA2-4183-8FCC-933C5F2C4C8C}"/>
    <cellStyle name="Merknad 2 3 8" xfId="6821" xr:uid="{AB7ECE93-B8F9-4CE2-B57E-A5AB1EE88ACA}"/>
    <cellStyle name="Merknad 2 3 9" xfId="6822" xr:uid="{059585B2-AE36-48FD-B863-9AE60C81E2F3}"/>
    <cellStyle name="Merknad 2 4" xfId="6823" xr:uid="{6D5AD860-6C94-4B8C-8E68-3A9F53B0CCF3}"/>
    <cellStyle name="Merknad 2 4 10" xfId="6824" xr:uid="{48FBF1AD-3D85-4972-AEAC-26F450044DF9}"/>
    <cellStyle name="Merknad 2 4 11" xfId="6825" xr:uid="{0187E6C6-B5A8-4901-AEF5-1CE1166904E3}"/>
    <cellStyle name="Merknad 2 4 12" xfId="6826" xr:uid="{E9788E6B-8A39-4D5A-ADB3-6E32B38E1EE0}"/>
    <cellStyle name="Merknad 2 4 13" xfId="6827" xr:uid="{FB310A80-7CCA-4929-9E57-67381611B8E1}"/>
    <cellStyle name="Merknad 2 4 14" xfId="6828" xr:uid="{9AFBEFBD-C709-493E-B148-06A970814E76}"/>
    <cellStyle name="Merknad 2 4 15" xfId="6829" xr:uid="{21C822F0-7A2D-4ED6-AD92-8A1FD2F6D2E4}"/>
    <cellStyle name="Merknad 2 4 2" xfId="6830" xr:uid="{ADB00780-DC6B-4EAD-B25E-090D47A46900}"/>
    <cellStyle name="Merknad 2 4 2 2" xfId="6831" xr:uid="{7D89CF5D-BF70-49D0-8443-6A7414208873}"/>
    <cellStyle name="Merknad 2 4 3" xfId="6832" xr:uid="{539EDAC8-18DD-4960-97DC-F33FC3AD9572}"/>
    <cellStyle name="Merknad 2 4 3 2" xfId="6833" xr:uid="{E7A9DE52-4FC4-4D0F-BDCF-F9EC1A4198E3}"/>
    <cellStyle name="Merknad 2 4 4" xfId="6834" xr:uid="{66023AC8-492D-491E-B31C-F2B1FD599D79}"/>
    <cellStyle name="Merknad 2 4 4 2" xfId="6835" xr:uid="{A1424073-3DFE-4569-95BD-913A8F74BE0F}"/>
    <cellStyle name="Merknad 2 4 5" xfId="6836" xr:uid="{94E17C95-C865-470F-8A86-CA96BAF3D5ED}"/>
    <cellStyle name="Merknad 2 4 5 2" xfId="6837" xr:uid="{F6E8EC29-971D-46B9-9DD2-55504E4616C0}"/>
    <cellStyle name="Merknad 2 4 6" xfId="6838" xr:uid="{C0F29D41-D94B-4C78-AA59-8C75EE233869}"/>
    <cellStyle name="Merknad 2 4 7" xfId="6839" xr:uid="{AE912365-E1D3-4777-AD8D-82188CFA539B}"/>
    <cellStyle name="Merknad 2 4 8" xfId="6840" xr:uid="{FFA3D0D4-7730-4A39-93D4-0942A4182284}"/>
    <cellStyle name="Merknad 2 4 9" xfId="6841" xr:uid="{DEDEEDC6-1EE8-41CA-9504-08FED8134E37}"/>
    <cellStyle name="Merknad 2 5" xfId="6842" xr:uid="{02C1CFA5-8C92-4DBE-8956-A7327C86C1CD}"/>
    <cellStyle name="Merknad 2 5 2" xfId="6843" xr:uid="{A4F7BD56-1819-4EBA-8B88-94C55749D4E5}"/>
    <cellStyle name="Merknad 2 6" xfId="6844" xr:uid="{FA39F42F-EEFB-492F-B25C-9A38DF1977DD}"/>
    <cellStyle name="Merknad 2 6 2" xfId="6845" xr:uid="{3BD33F6C-9E5F-4950-BF64-62D05AFAE73A}"/>
    <cellStyle name="Merknad 2 7" xfId="6846" xr:uid="{D25116D0-5123-454E-BE97-3FE0B8FFF280}"/>
    <cellStyle name="Merknad 2 7 2" xfId="6847" xr:uid="{DD076532-DECA-4F68-B772-41200C5458E2}"/>
    <cellStyle name="Merknad 2 8" xfId="6848" xr:uid="{6E460050-4688-4BBF-B7B6-306A824F2601}"/>
    <cellStyle name="Merknad 2 8 2" xfId="6849" xr:uid="{9A8BCEE7-5461-4094-A2CF-3CD5170483B9}"/>
    <cellStyle name="Merknad 2 9" xfId="6850" xr:uid="{88D6F694-80FE-46A7-882A-AD74877ABCBA}"/>
    <cellStyle name="Merknad 3" xfId="6851" xr:uid="{534F1EA3-1812-41C9-8046-2A7CC85811A2}"/>
    <cellStyle name="Merknad 3 10" xfId="6852" xr:uid="{3464B7FD-8E93-475F-B166-2DA394F2523C}"/>
    <cellStyle name="Merknad 3 11" xfId="6853" xr:uid="{30C57930-8C94-4A2D-982D-7207AE10B95A}"/>
    <cellStyle name="Merknad 3 12" xfId="6854" xr:uid="{AF90DB1F-0A65-4F43-ADB2-E62055D02ECC}"/>
    <cellStyle name="Merknad 3 13" xfId="6855" xr:uid="{576D5DFF-33D2-4A52-8CF8-2932524B2E52}"/>
    <cellStyle name="Merknad 3 14" xfId="6856" xr:uid="{43D919CE-29BE-455B-9F13-B98D7A918F4E}"/>
    <cellStyle name="Merknad 3 15" xfId="6857" xr:uid="{1DCE6068-5C66-4D77-877A-49A565B62616}"/>
    <cellStyle name="Merknad 3 16" xfId="6858" xr:uid="{4DEA970F-E4C0-4D32-BCA6-F911C2AA46E1}"/>
    <cellStyle name="Merknad 3 17" xfId="6859" xr:uid="{230A8D4C-5303-415A-AD8A-C93D4C5D83CB}"/>
    <cellStyle name="Merknad 3 2" xfId="6860" xr:uid="{D7E4809E-D7C1-44A2-AD47-61D66CE0804B}"/>
    <cellStyle name="Merknad 3 2 10" xfId="6861" xr:uid="{F4230126-FF8E-48EF-A5B2-11CAA49792A5}"/>
    <cellStyle name="Merknad 3 2 11" xfId="6862" xr:uid="{FC0F9326-722F-45ED-9842-F94DE8923303}"/>
    <cellStyle name="Merknad 3 2 12" xfId="6863" xr:uid="{2AA96A32-5F93-4A88-A148-64158377B8D5}"/>
    <cellStyle name="Merknad 3 2 13" xfId="6864" xr:uid="{E89AD414-3A85-4D53-85E0-F3B55B22F5D9}"/>
    <cellStyle name="Merknad 3 2 14" xfId="6865" xr:uid="{652D0CFB-9387-4BBD-9B09-89AD77FAA748}"/>
    <cellStyle name="Merknad 3 2 15" xfId="6866" xr:uid="{63C6F912-4B60-4C03-A37A-C90156C3187F}"/>
    <cellStyle name="Merknad 3 2 2" xfId="6867" xr:uid="{F61E5722-8F2F-4AED-A2D7-8AB2775FDCBD}"/>
    <cellStyle name="Merknad 3 2 2 2" xfId="6868" xr:uid="{92BA947F-702B-4CAE-AC1E-2CC1C276B8DE}"/>
    <cellStyle name="Merknad 3 2 3" xfId="6869" xr:uid="{5BEC55F8-FC44-4898-89AF-195DFE6BA08E}"/>
    <cellStyle name="Merknad 3 2 3 2" xfId="6870" xr:uid="{12FA5DBF-A991-45ED-921A-DAEAF4DBFFA8}"/>
    <cellStyle name="Merknad 3 2 4" xfId="6871" xr:uid="{80A9D766-C381-493F-81A1-83FFA35F30AF}"/>
    <cellStyle name="Merknad 3 2 4 2" xfId="6872" xr:uid="{662F0653-8D53-40D7-B0A5-1440D3ADFE34}"/>
    <cellStyle name="Merknad 3 2 5" xfId="6873" xr:uid="{FD9B17B7-9755-43F7-87F7-0A51C9E51568}"/>
    <cellStyle name="Merknad 3 2 5 2" xfId="6874" xr:uid="{B781A243-4226-4048-8434-82678CC75B38}"/>
    <cellStyle name="Merknad 3 2 6" xfId="6875" xr:uid="{BD74F4F1-D3BF-4744-89DF-29EF8FC62612}"/>
    <cellStyle name="Merknad 3 2 7" xfId="6876" xr:uid="{4136BB18-A75F-4D58-A9C8-F4AB0F98C119}"/>
    <cellStyle name="Merknad 3 2 8" xfId="6877" xr:uid="{0348369A-5FA8-42B2-AE17-83BA121D7D85}"/>
    <cellStyle name="Merknad 3 2 9" xfId="6878" xr:uid="{BD30096C-7055-4C88-BA5C-C4292E73A01B}"/>
    <cellStyle name="Merknad 3 3" xfId="6879" xr:uid="{F20374E8-AD19-487C-9F0C-FB94FC6AED87}"/>
    <cellStyle name="Merknad 3 3 10" xfId="6880" xr:uid="{8A1DBB4B-038B-4215-B133-5630C4188D15}"/>
    <cellStyle name="Merknad 3 3 11" xfId="6881" xr:uid="{D9615B34-8891-498E-81E1-D2D90B5FBABD}"/>
    <cellStyle name="Merknad 3 3 12" xfId="6882" xr:uid="{2E4A7996-006C-4EA9-91CA-C26967EE5F11}"/>
    <cellStyle name="Merknad 3 3 13" xfId="6883" xr:uid="{6251D286-95D6-4463-93AE-447C2C39EA43}"/>
    <cellStyle name="Merknad 3 3 14" xfId="6884" xr:uid="{365E03EB-2709-4C4C-ABC1-01A9FD89F13C}"/>
    <cellStyle name="Merknad 3 3 15" xfId="6885" xr:uid="{5960D422-CCB1-496E-84B1-0C72895BB6A6}"/>
    <cellStyle name="Merknad 3 3 2" xfId="6886" xr:uid="{4A671E27-CD51-47E0-BE31-5CDFC4E69A05}"/>
    <cellStyle name="Merknad 3 3 2 2" xfId="6887" xr:uid="{32782CA0-8B8A-4C57-B7EF-945FD85F0710}"/>
    <cellStyle name="Merknad 3 3 3" xfId="6888" xr:uid="{EF944EC3-6796-416C-AC06-9F4D9DC6115B}"/>
    <cellStyle name="Merknad 3 3 3 2" xfId="6889" xr:uid="{A4D443ED-BC76-453E-B8B2-0E1B5C04069D}"/>
    <cellStyle name="Merknad 3 3 4" xfId="6890" xr:uid="{6D821535-A9D7-4F44-925A-DEE37A3D6D27}"/>
    <cellStyle name="Merknad 3 3 4 2" xfId="6891" xr:uid="{0767CE4C-7AA5-4E23-A747-7D2BDF069D58}"/>
    <cellStyle name="Merknad 3 3 5" xfId="6892" xr:uid="{E265C8F4-35B7-4F97-AF12-F5413D8DFEA8}"/>
    <cellStyle name="Merknad 3 3 5 2" xfId="6893" xr:uid="{7E522661-F8D3-47DD-ACE5-BF19C410B5B7}"/>
    <cellStyle name="Merknad 3 3 6" xfId="6894" xr:uid="{E00CB9BD-F92F-4AA1-A9EC-80ACC2810696}"/>
    <cellStyle name="Merknad 3 3 7" xfId="6895" xr:uid="{CF463882-E76C-405F-85CA-562276451E62}"/>
    <cellStyle name="Merknad 3 3 8" xfId="6896" xr:uid="{671C0BF9-1135-4B12-AB1C-1EB0F5F89C20}"/>
    <cellStyle name="Merknad 3 3 9" xfId="6897" xr:uid="{5C69ECEA-E2B5-41D8-8DE5-FFDD4F8E2386}"/>
    <cellStyle name="Merknad 3 4" xfId="6898" xr:uid="{98FFAAA2-1719-4E29-B550-6511575D0D60}"/>
    <cellStyle name="Merknad 3 4 2" xfId="6899" xr:uid="{733E1C9C-2B87-4273-992F-5F26F2644500}"/>
    <cellStyle name="Merknad 3 5" xfId="6900" xr:uid="{4C774913-EB69-4FEB-B80A-2C1B8CC59C9F}"/>
    <cellStyle name="Merknad 3 5 2" xfId="6901" xr:uid="{5809B7AC-CC57-43E5-BF5B-313B7CB71D5D}"/>
    <cellStyle name="Merknad 3 6" xfId="6902" xr:uid="{FB0C5589-2428-47EB-BA9D-E679745F4A6D}"/>
    <cellStyle name="Merknad 3 6 2" xfId="6903" xr:uid="{A1359766-7D8C-490C-B98B-B15E0B4BBE72}"/>
    <cellStyle name="Merknad 3 7" xfId="6904" xr:uid="{DD039F74-7B4B-4079-8D85-FE835AB28D42}"/>
    <cellStyle name="Merknad 3 7 2" xfId="6905" xr:uid="{66F353C6-C259-42D0-B1E4-8C1FBC5DFEF8}"/>
    <cellStyle name="Merknad 3 8" xfId="6906" xr:uid="{1E8FC3D8-2977-40D0-9720-A20AD706B7FB}"/>
    <cellStyle name="Merknad 3 9" xfId="6907" xr:uid="{2590E8EC-2B68-4ED8-AE4E-C2C63184E706}"/>
    <cellStyle name="Merknad 4" xfId="6908" xr:uid="{A2F6453D-5AB3-4A33-9FCA-978703B08704}"/>
    <cellStyle name="Merknad 4 10" xfId="6909" xr:uid="{012A24F8-5B50-4F75-AC94-54C7BCA2FB48}"/>
    <cellStyle name="Merknad 4 11" xfId="6910" xr:uid="{012C47A2-59D9-4B7A-B71D-61908931F5A2}"/>
    <cellStyle name="Merknad 4 12" xfId="6911" xr:uid="{992BA7D5-7ADA-48D8-8C45-E6B418E9F008}"/>
    <cellStyle name="Merknad 4 13" xfId="6912" xr:uid="{85525E2A-B3A2-4426-93D4-AC03D5F71EA2}"/>
    <cellStyle name="Merknad 4 14" xfId="6913" xr:uid="{C8790613-D89A-46AD-8CBA-1700744218C8}"/>
    <cellStyle name="Merknad 4 15" xfId="6914" xr:uid="{76B0FAD4-7FAA-4BAB-83AA-CC0ADADA39D9}"/>
    <cellStyle name="Merknad 4 2" xfId="6915" xr:uid="{89013506-A6BB-43BD-8AEA-28D7C6EBFEF1}"/>
    <cellStyle name="Merknad 4 2 2" xfId="6916" xr:uid="{D1F58CA2-7122-45E1-8FE1-8E715096F054}"/>
    <cellStyle name="Merknad 4 3" xfId="6917" xr:uid="{5D56E1EB-1CC2-4092-94F7-A32E553D2065}"/>
    <cellStyle name="Merknad 4 3 2" xfId="6918" xr:uid="{67CB9E5C-3A35-4A8B-A4BB-E718316FFED7}"/>
    <cellStyle name="Merknad 4 4" xfId="6919" xr:uid="{429DA249-93DD-44E8-B0E6-FCD8829D4EAF}"/>
    <cellStyle name="Merknad 4 4 2" xfId="6920" xr:uid="{089948C7-FF25-4300-B120-5D1758DD98EB}"/>
    <cellStyle name="Merknad 4 5" xfId="6921" xr:uid="{E65DF6CD-5905-4DF2-89A2-01E7EC3915E1}"/>
    <cellStyle name="Merknad 4 5 2" xfId="6922" xr:uid="{BFC19B10-08AB-4833-97FC-4C8360B2E089}"/>
    <cellStyle name="Merknad 4 6" xfId="6923" xr:uid="{701148F5-7165-4F1D-B7FA-9FD9E7D654E8}"/>
    <cellStyle name="Merknad 4 7" xfId="6924" xr:uid="{5934E851-076A-4804-9CED-B022967E5B97}"/>
    <cellStyle name="Merknad 4 8" xfId="6925" xr:uid="{7937B07F-D0A0-4CA0-A019-186D0C1E5CB3}"/>
    <cellStyle name="Merknad 4 9" xfId="6926" xr:uid="{1F0C1DC2-E5C8-441C-B331-02F40B655E04}"/>
    <cellStyle name="Merknad 5" xfId="6927" xr:uid="{1B8D9CB3-73D7-4607-8AE7-BAF1F161959B}"/>
    <cellStyle name="Merknad 5 10" xfId="6928" xr:uid="{93ABBD84-5F52-4CAD-B83B-F2DB5EABFDE1}"/>
    <cellStyle name="Merknad 5 11" xfId="6929" xr:uid="{1762E49F-A269-4B64-9404-AE130682854F}"/>
    <cellStyle name="Merknad 5 12" xfId="6930" xr:uid="{27D7A7F1-0CE4-4771-8D3C-12034855A234}"/>
    <cellStyle name="Merknad 5 13" xfId="6931" xr:uid="{CA8F66DF-D37A-46F4-A796-7C393B249DB2}"/>
    <cellStyle name="Merknad 5 14" xfId="6932" xr:uid="{E5839BDE-BD27-41FC-AA0C-52D1DB54E261}"/>
    <cellStyle name="Merknad 5 15" xfId="6933" xr:uid="{B8E03B3D-6531-4347-958A-18A020300A24}"/>
    <cellStyle name="Merknad 5 2" xfId="6934" xr:uid="{E0D0AE0A-8910-4094-B0BF-56F86ED7B963}"/>
    <cellStyle name="Merknad 5 2 2" xfId="6935" xr:uid="{A9E2EF4D-2B93-4591-9412-907B91D92D39}"/>
    <cellStyle name="Merknad 5 3" xfId="6936" xr:uid="{721422FF-016B-43CB-981A-FD85899678BB}"/>
    <cellStyle name="Merknad 5 3 2" xfId="6937" xr:uid="{0D5F272F-44F9-4719-915F-F2787C969B30}"/>
    <cellStyle name="Merknad 5 4" xfId="6938" xr:uid="{15FE65D7-40E5-43C0-AC9D-FF5B8B0735F5}"/>
    <cellStyle name="Merknad 5 4 2" xfId="6939" xr:uid="{F54B7D01-F901-43DE-AE85-E282AF6B5205}"/>
    <cellStyle name="Merknad 5 5" xfId="6940" xr:uid="{6C795C26-92BC-4909-909B-3B1E91F1A92E}"/>
    <cellStyle name="Merknad 5 5 2" xfId="6941" xr:uid="{6D17DA3C-945D-4C70-8DEE-C1B3DA7A8D7E}"/>
    <cellStyle name="Merknad 5 6" xfId="6942" xr:uid="{E585A6EA-78AA-4846-99D7-A37A7BBF7972}"/>
    <cellStyle name="Merknad 5 7" xfId="6943" xr:uid="{7006D53C-0F2D-4EF4-9CBC-9B613E4D4D53}"/>
    <cellStyle name="Merknad 5 8" xfId="6944" xr:uid="{9F13D8DA-69B9-409A-AD4D-B7587DC02AE9}"/>
    <cellStyle name="Merknad 5 9" xfId="6945" xr:uid="{986755FA-3046-46A0-9026-E0E66D661BBA}"/>
    <cellStyle name="Merknad 6" xfId="6946" xr:uid="{486D7B0E-EE79-4196-B949-429D54A3FD19}"/>
    <cellStyle name="Merknad 6 2" xfId="6947" xr:uid="{8EC5237B-AE2D-43C3-B284-A5325D893E1A}"/>
    <cellStyle name="Merknad 7" xfId="6948" xr:uid="{4AD1CFB2-F8CD-4262-9790-C1EFB236B502}"/>
    <cellStyle name="Merknad 7 2" xfId="6949" xr:uid="{621D1B2C-9BB5-49D6-B6A0-4BC6528C4E20}"/>
    <cellStyle name="Merknad 8" xfId="6950" xr:uid="{71027CFF-8558-4448-B207-7C9A0EC33DAE}"/>
    <cellStyle name="Merknad 8 2" xfId="6951" xr:uid="{BF9AF431-8191-4866-A4AC-0470C6316826}"/>
    <cellStyle name="Merknad 9" xfId="6952" xr:uid="{FBD06DCE-7DEE-4C0E-9D82-BC80E121AF5D}"/>
    <cellStyle name="Merknad 9 2" xfId="6953" xr:uid="{DE64C15C-E33E-4FB1-9D2C-BC6F0719466E}"/>
    <cellStyle name="Millares 2" xfId="6954" xr:uid="{B7ADE5C6-8EB6-4066-9B0B-9D466A3CF179}"/>
    <cellStyle name="Millares 2 2" xfId="6955" xr:uid="{98051D50-ABD9-47B3-9944-02D851635978}"/>
    <cellStyle name="Millares 3" xfId="6956" xr:uid="{01A6FB62-00EA-4635-8723-B4BD4578FA51}"/>
    <cellStyle name="Millares 3 2" xfId="6957" xr:uid="{94C3FD94-6A24-423F-8E96-27F49935801A}"/>
    <cellStyle name="Millares 3 2 2" xfId="6958" xr:uid="{07AE8B2E-E888-410B-9839-2D420759E98B}"/>
    <cellStyle name="Millares 3 2 3" xfId="6959" xr:uid="{FB5054A2-8AAF-442A-86A6-48B2473F59FC}"/>
    <cellStyle name="Millares 3 3" xfId="6960" xr:uid="{F00ED6AD-D10F-4FAD-AF2E-FC5DC2F337C3}"/>
    <cellStyle name="Millares 3 4" xfId="6961" xr:uid="{E5BA3983-B270-4F61-808B-20E93315F464}"/>
    <cellStyle name="Millares 3_MKR SA FX" xfId="6962" xr:uid="{2C825FB2-8DE7-4773-BE49-B2FBA371FF44}"/>
    <cellStyle name="Milliers [0]_3A_NumeratorReport_Option1_040611" xfId="6963" xr:uid="{F44EC1B8-8A2F-4E0C-A580-691F7FD95EC2}"/>
    <cellStyle name="Milliers_3A_NumeratorReport_Option1_040611" xfId="6964" xr:uid="{AFF5F5CD-C78F-4099-866D-5C7B4845693F}"/>
    <cellStyle name="Monétaire [0]_3A_NumeratorReport_Option1_040611" xfId="6965" xr:uid="{AF5A56E7-B04C-41F9-B94A-5F51446F82DC}"/>
    <cellStyle name="Monétaire_3A_NumeratorReport_Option1_040611" xfId="6966" xr:uid="{11B340F1-B655-471D-A047-C55A30B02F8D}"/>
    <cellStyle name="Navadno_List1" xfId="6967" xr:uid="{6352A17D-94F4-4A4D-95D1-E5492E27F9F5}"/>
    <cellStyle name="Neutraali" xfId="120" xr:uid="{00000000-0005-0000-0000-00004E000000}"/>
    <cellStyle name="Neutral 2" xfId="121" xr:uid="{00000000-0005-0000-0000-00004F000000}"/>
    <cellStyle name="Neutral 2 2" xfId="6969" xr:uid="{C133C43A-279A-42AA-92D5-5309106FB85B}"/>
    <cellStyle name="Neutral 2 3" xfId="6970" xr:uid="{1C7F0160-87A6-40DA-B23E-EE056BCFF9EF}"/>
    <cellStyle name="Neutral 2 4" xfId="6971" xr:uid="{4B589D81-A566-4B93-9A72-18B0376B5651}"/>
    <cellStyle name="Neutral 2 5" xfId="6972" xr:uid="{2A87CF70-BE6B-4030-B195-A8B6FA53923A}"/>
    <cellStyle name="Neutral 2 5 2" xfId="6973" xr:uid="{DD8E392F-58A1-4A61-BC5D-22E6B51B5BEC}"/>
    <cellStyle name="Neutral 2 6" xfId="6974" xr:uid="{58340AF9-AF84-4C1C-BD97-648B9FDC62B6}"/>
    <cellStyle name="Neutral 2 7" xfId="6975" xr:uid="{6CAC9E9A-C65B-491B-8A75-638C63960A00}"/>
    <cellStyle name="Neutral 2 8" xfId="6976" xr:uid="{F0BA0BC2-BD26-4785-B0A9-574F65928694}"/>
    <cellStyle name="Neutral 2_Nordea Group" xfId="6968" xr:uid="{378D369A-A152-4CD1-8820-3F5A57CA407F}"/>
    <cellStyle name="Neutral 3" xfId="6977" xr:uid="{6AE4B685-C031-4097-87F4-4D873929CCCF}"/>
    <cellStyle name="Neutral 3 2" xfId="6978" xr:uid="{D1188F28-DBDD-42D0-8EA3-F63B7DBEDB46}"/>
    <cellStyle name="Neutral 3 3" xfId="6979" xr:uid="{F719B222-01FC-4BBA-A74D-63E6C3BDF91B}"/>
    <cellStyle name="Neutral 3 4" xfId="6980" xr:uid="{C04D899B-7613-42FC-8DE0-D93822C21325}"/>
    <cellStyle name="Neutral 3 5" xfId="6981" xr:uid="{2E61312C-453D-40B0-88CE-948164840C74}"/>
    <cellStyle name="Neutral 3 5 2" xfId="6982" xr:uid="{2AD3342E-2052-4707-BBAA-2B7B42E68FDE}"/>
    <cellStyle name="Neutral 3 6" xfId="6983" xr:uid="{637B0CBD-93BA-4DC5-96B9-5B43A4EEED5F}"/>
    <cellStyle name="Neutral 3 7" xfId="6984" xr:uid="{332FC503-069B-4B1C-A2FF-8D0EA07131FB}"/>
    <cellStyle name="Neutral 3 8" xfId="6985" xr:uid="{D6486B4B-7176-42B3-8D9B-422511E44482}"/>
    <cellStyle name="Neutral 4" xfId="6986" xr:uid="{C294C05F-D57D-49E4-B9F7-F66FAE1ED5C7}"/>
    <cellStyle name="Neutral 4 2" xfId="6987" xr:uid="{77BFDE18-C182-4841-82AB-498D77933150}"/>
    <cellStyle name="Neutral 4 3" xfId="6988" xr:uid="{715AB3C6-3885-424B-B34B-21372BA26C95}"/>
    <cellStyle name="Neutral 4 4" xfId="6989" xr:uid="{66BF7C68-D5A5-4086-85C7-73E039179DB7}"/>
    <cellStyle name="Neutral 4 5" xfId="6990" xr:uid="{1551EEF8-3E2D-4861-9B44-2C0F28BFF664}"/>
    <cellStyle name="Neutral 4 5 2" xfId="6991" xr:uid="{1CEEE848-4CE8-4503-9353-C2BCDFEC5D7B}"/>
    <cellStyle name="Neutral 4 6" xfId="6992" xr:uid="{97F92617-34EC-44E3-BC53-565EA2F64A40}"/>
    <cellStyle name="Neutral 4 7" xfId="6993" xr:uid="{40787D6E-6877-4A97-9CBE-C0E33E4DF95E}"/>
    <cellStyle name="Neutral 4 8" xfId="6994" xr:uid="{B97299F1-96A9-44C9-B9A6-0B1DA52282F9}"/>
    <cellStyle name="Neutral 5" xfId="6995" xr:uid="{3F76034D-EF21-4196-9230-77584E222F3E}"/>
    <cellStyle name="Neutral 5 2" xfId="6996" xr:uid="{48265A4C-91DA-42C2-803F-FE3991DE6789}"/>
    <cellStyle name="Neutral 5 3" xfId="6997" xr:uid="{BF46E5DA-2010-4434-813E-DDF4EE7A1067}"/>
    <cellStyle name="Neutral 5 4" xfId="6998" xr:uid="{BE43C95B-B53A-4AA8-A27F-FD47DE947330}"/>
    <cellStyle name="Neutral 5 5" xfId="6999" xr:uid="{D7C6F553-17A1-44D6-BBE1-BFBB63FAE972}"/>
    <cellStyle name="Neutral 5 5 2" xfId="7000" xr:uid="{271CBDBB-D78D-4D73-9CFD-DFB4E4E4B6CF}"/>
    <cellStyle name="Neutral 5 6" xfId="7001" xr:uid="{B04385DB-A434-4D24-8A1C-476E93CB3D6D}"/>
    <cellStyle name="Neutral 5 7" xfId="7002" xr:uid="{E30D54B4-B9FC-4302-A82B-879D9081AD36}"/>
    <cellStyle name="Neutral 5 8" xfId="7003" xr:uid="{5C267337-456E-44C4-AAE0-3405985A3FBE}"/>
    <cellStyle name="Neutral 6" xfId="7004" xr:uid="{0751F8C1-C937-4FD3-BAF5-B39881CD2BDF}"/>
    <cellStyle name="Neutral 6 2" xfId="7005" xr:uid="{E750657F-0964-476F-A2B8-AD3787D8B5E9}"/>
    <cellStyle name="Neutral 6 3" xfId="7006" xr:uid="{84C59BFF-D009-4DAD-93A7-1F269A83E57C}"/>
    <cellStyle name="Neutral 6 4" xfId="7007" xr:uid="{3FD6AEF0-217E-4CF2-AEA1-6CE59ECD7B86}"/>
    <cellStyle name="Neutral 6 5" xfId="7008" xr:uid="{FD9454CB-62AA-41C3-94B6-2565DD04102B}"/>
    <cellStyle name="Neutral 6 5 2" xfId="7009" xr:uid="{BEED7D10-D150-4DF6-B8C3-0D1DEE42C095}"/>
    <cellStyle name="Neutral 6 6" xfId="7010" xr:uid="{857850BF-6879-4D83-ABD5-8939A18B5568}"/>
    <cellStyle name="Neutral 6 7" xfId="7011" xr:uid="{4620C3EB-A26E-4151-81B9-9ECDEDC47F30}"/>
    <cellStyle name="Neutral 6 8" xfId="7012" xr:uid="{ABFD0E50-9C6F-4D85-B86D-0B0813FD52CD}"/>
    <cellStyle name="Normaali_1996" xfId="122" xr:uid="{00000000-0005-0000-0000-000050000000}"/>
    <cellStyle name="Normal" xfId="0" builtinId="0"/>
    <cellStyle name="Normal 10" xfId="164" xr:uid="{00000000-0005-0000-0000-000052000000}"/>
    <cellStyle name="Normal 10 10" xfId="7014" xr:uid="{D5F487F3-9A22-40A6-ABF2-E2395A70B92C}"/>
    <cellStyle name="Normal 10 11" xfId="7015" xr:uid="{911C580D-D1E5-4D3C-88F8-99471E1FDAF9}"/>
    <cellStyle name="Normal 10 12" xfId="7016" xr:uid="{216760A1-A3F9-4E28-BF4B-15E830149004}"/>
    <cellStyle name="Normal 10 2" xfId="166" xr:uid="{00000000-0005-0000-0000-000053000000}"/>
    <cellStyle name="Normal 10 2 2" xfId="177" xr:uid="{00000000-0005-0000-0000-000054000000}"/>
    <cellStyle name="Normal 10 2 2 2" xfId="7019" xr:uid="{9E0034AA-462C-4298-A2F9-C81AB8879145}"/>
    <cellStyle name="Normal 10 2 2 3" xfId="7020" xr:uid="{B2DAB168-2F82-4DC2-B514-BACB35893CB1}"/>
    <cellStyle name="Normal 10 2 2 4" xfId="7021" xr:uid="{ABDA4FE7-2116-40E3-8C84-4EB7FCAD4F6A}"/>
    <cellStyle name="Normal 10 2 2_Nordea Group" xfId="7018" xr:uid="{4151B5F3-EC34-4BA0-9D30-A88AC76756E9}"/>
    <cellStyle name="Normal 10 2 3" xfId="7022" xr:uid="{A9C1E944-7F55-4C84-80E2-93A6CA3B4F5F}"/>
    <cellStyle name="Normal 10 2 3 2" xfId="7023" xr:uid="{EE3D3CAA-C42C-48ED-8BF4-CEEFAC467DB0}"/>
    <cellStyle name="Normal 10 2 3 3" xfId="7024" xr:uid="{FBBBAA68-3C5F-4FC0-9DDC-5AF4A79D0358}"/>
    <cellStyle name="Normal 10 2 3 4" xfId="7025" xr:uid="{5C5C8935-98B8-483A-8B95-C420137583F3}"/>
    <cellStyle name="Normal 10 2 4" xfId="7026" xr:uid="{B85AB8E2-C3B2-4FBD-BDD2-FDDBFAB68D1E}"/>
    <cellStyle name="Normal 10 2 4 2" xfId="7027" xr:uid="{0F20C2AD-E274-4007-A72E-3202F93B670C}"/>
    <cellStyle name="Normal 10 2 4 3" xfId="7028" xr:uid="{35976140-DE8F-43A6-B653-FAC170B7A918}"/>
    <cellStyle name="Normal 10 2 4 4" xfId="7029" xr:uid="{B69962A3-4E89-42B8-84D8-C72064CE2BED}"/>
    <cellStyle name="Normal 10 2 5" xfId="7030" xr:uid="{8F680006-1C44-4E54-A3C4-4837DD02C8BF}"/>
    <cellStyle name="Normal 10 2 5 2" xfId="7031" xr:uid="{CD674489-DFFF-4E16-BC73-C8D1F8673CAD}"/>
    <cellStyle name="Normal 10 2 5 3" xfId="7032" xr:uid="{6A036710-ED3C-4C15-BC5C-0D4F842C32D1}"/>
    <cellStyle name="Normal 10 2 5 4" xfId="7033" xr:uid="{7FAD3A44-04FD-4833-9E56-07BA97A8507F}"/>
    <cellStyle name="Normal 10 2 6" xfId="7034" xr:uid="{E0461DD6-6BEC-497B-B315-EDBF8DF41BB0}"/>
    <cellStyle name="Normal 10 2 7" xfId="7035" xr:uid="{1E907868-7223-4572-9391-5D97A4383424}"/>
    <cellStyle name="Normal 10 2 8" xfId="7036" xr:uid="{20785FE4-90C2-4C22-90B2-66CF805A4F18}"/>
    <cellStyle name="Normal 10 2 9" xfId="7037" xr:uid="{4726D972-5026-47B3-A1A6-0BA6C28F9678}"/>
    <cellStyle name="Normal 10 2_Nordea Group" xfId="7017" xr:uid="{CFFD1DEB-6A03-45A7-B7A3-8B81DF6853F9}"/>
    <cellStyle name="Normal 10 3" xfId="175" xr:uid="{00000000-0005-0000-0000-000055000000}"/>
    <cellStyle name="Normal 10 4" xfId="7038" xr:uid="{EE686D2C-2F1A-4C17-80F1-AE93A70A04A3}"/>
    <cellStyle name="Normal 10 4 2" xfId="7039" xr:uid="{E65261BF-59AE-4967-BA14-8A2EE0443F43}"/>
    <cellStyle name="Normal 10 4 2 2" xfId="7040" xr:uid="{6DEF14AE-5454-4682-BB93-2813AD7075B4}"/>
    <cellStyle name="Normal 10 4 2 3" xfId="7041" xr:uid="{88ED4D79-717D-463B-807E-3E92476D8BA0}"/>
    <cellStyle name="Normal 10 4 2 4" xfId="7042" xr:uid="{21CEE930-0EF1-4179-8B3E-69A680D52B16}"/>
    <cellStyle name="Normal 10 4 3" xfId="7043" xr:uid="{6DD338B0-21E9-4FDF-A801-ADA6D7A9FAE7}"/>
    <cellStyle name="Normal 10 4 3 2" xfId="7044" xr:uid="{831C6FBE-0B1D-43D2-AA81-CF854AEEB143}"/>
    <cellStyle name="Normal 10 4 3 3" xfId="7045" xr:uid="{86800EE0-486E-4AD1-9508-70B48C9D7A8A}"/>
    <cellStyle name="Normal 10 4 3 4" xfId="7046" xr:uid="{CD3D862B-3C10-4FFB-AB1D-D5E2283A3D98}"/>
    <cellStyle name="Normal 10 4 4" xfId="7047" xr:uid="{C0311B2E-0DAF-4552-AA8A-93058702C906}"/>
    <cellStyle name="Normal 10 4 4 2" xfId="7048" xr:uid="{4D9A616F-933C-489B-839F-E77DDFA0EA92}"/>
    <cellStyle name="Normal 10 4 4 3" xfId="7049" xr:uid="{EF15F1CC-9FDB-42B6-9C79-CA8048AFE998}"/>
    <cellStyle name="Normal 10 4 4 4" xfId="7050" xr:uid="{A37C4E7B-DB91-4138-9A89-43028E2CD3B6}"/>
    <cellStyle name="Normal 10 4 5" xfId="7051" xr:uid="{EAC5135F-508F-4CCC-A669-47336DF233A4}"/>
    <cellStyle name="Normal 10 4 5 2" xfId="7052" xr:uid="{8D3FA018-F850-42EE-AC78-536346B288B9}"/>
    <cellStyle name="Normal 10 4 5 3" xfId="7053" xr:uid="{C514FDE9-887F-4D72-9388-A7998305FD28}"/>
    <cellStyle name="Normal 10 4 5 4" xfId="7054" xr:uid="{F3D090CD-51B3-4EED-B7C9-8773D2E01E85}"/>
    <cellStyle name="Normal 10 4 6" xfId="7055" xr:uid="{88E68511-9213-49EA-93B3-DE1CA87CD8ED}"/>
    <cellStyle name="Normal 10 4 7" xfId="7056" xr:uid="{EA8C2742-DFE6-4951-AA10-01096536E15D}"/>
    <cellStyle name="Normal 10 4 8" xfId="7057" xr:uid="{D946080F-3802-46E5-A4D5-A6FD3C177CD3}"/>
    <cellStyle name="Normal 10 4 9" xfId="7058" xr:uid="{B96094AF-8F0E-44C3-A66F-FA5D244A5CFC}"/>
    <cellStyle name="Normal 10 5" xfId="7059" xr:uid="{E275A0AA-2715-4F58-9E71-0C61C7E82615}"/>
    <cellStyle name="Normal 10 5 2" xfId="7060" xr:uid="{111D737B-4274-489F-A21A-B5ADF2AC0BEE}"/>
    <cellStyle name="Normal 10 5 3" xfId="7061" xr:uid="{041F2FEC-41EA-439E-B6E7-6D1D85BBADE2}"/>
    <cellStyle name="Normal 10 5 4" xfId="7062" xr:uid="{23B6FF0E-E473-43B4-B593-A9C5AF952087}"/>
    <cellStyle name="Normal 10 6" xfId="7063" xr:uid="{1D827BD8-C7C4-41C3-918E-8DFAC1F2BC7F}"/>
    <cellStyle name="Normal 10 6 2" xfId="7064" xr:uid="{D60A79E5-FA11-4432-8B32-75019EB5D77B}"/>
    <cellStyle name="Normal 10 6 3" xfId="7065" xr:uid="{22257A21-B790-4135-8F23-54F28741AF4D}"/>
    <cellStyle name="Normal 10 6 4" xfId="7066" xr:uid="{0BEDC1E1-7EBB-4C4D-AD67-F39771E2ADA5}"/>
    <cellStyle name="Normal 10 7" xfId="7067" xr:uid="{C73314FC-6632-4FCE-8B31-605EB97E9028}"/>
    <cellStyle name="Normal 10 7 2" xfId="7068" xr:uid="{5D4ECEC8-263A-4570-93E2-C41A59DFFF00}"/>
    <cellStyle name="Normal 10 7 3" xfId="7069" xr:uid="{FA39E66E-6589-437B-976B-E24DD0B26161}"/>
    <cellStyle name="Normal 10 7 4" xfId="7070" xr:uid="{5D019DED-7D26-4A0D-BDC1-ABA858850559}"/>
    <cellStyle name="Normal 10 8" xfId="7071" xr:uid="{E6019673-3856-4A9C-B389-C775AC658C45}"/>
    <cellStyle name="Normal 10 8 2" xfId="7072" xr:uid="{D86BCEAF-7389-4AE3-8507-92ECD4EED7BE}"/>
    <cellStyle name="Normal 10 8 3" xfId="7073" xr:uid="{E6C1507B-4A2F-45EA-8789-0F506010985E}"/>
    <cellStyle name="Normal 10 8 4" xfId="7074" xr:uid="{E52A98CD-6593-461B-98D4-B75C429076E5}"/>
    <cellStyle name="Normal 10 9" xfId="7075" xr:uid="{50C33ADB-0CC4-4709-9A98-06BD2450DF26}"/>
    <cellStyle name="Normal 10_Nordea Group" xfId="7013" xr:uid="{C562E3BF-BC6D-4434-A26A-3E2EBB387B8A}"/>
    <cellStyle name="Normal 11" xfId="165" xr:uid="{00000000-0005-0000-0000-000056000000}"/>
    <cellStyle name="Normal 11 10" xfId="7077" xr:uid="{BBCC3EEE-0755-4D11-B4BE-4274F5C40AC9}"/>
    <cellStyle name="Normal 11 11" xfId="7078" xr:uid="{52DF5ECC-7A7A-4E78-9DAA-8DC7A32235A5}"/>
    <cellStyle name="Normal 11 12" xfId="7079" xr:uid="{6E5E9216-B4FE-4C7D-A443-09D8AABBBBCD}"/>
    <cellStyle name="Normal 11 2" xfId="176" xr:uid="{00000000-0005-0000-0000-000057000000}"/>
    <cellStyle name="Normal 11 2 2" xfId="7081" xr:uid="{91BB45D0-88FE-4C84-BA48-66F3CD044CDA}"/>
    <cellStyle name="Normal 11 2 2 2" xfId="7082" xr:uid="{0AB752C3-4EB6-440B-857C-616D8B214B6E}"/>
    <cellStyle name="Normal 11 2 2 3" xfId="7083" xr:uid="{04419912-F138-49E2-A2F9-68D601703CCF}"/>
    <cellStyle name="Normal 11 2 2 4" xfId="7084" xr:uid="{C853AFEE-5633-4CC2-B515-3500590EAA8F}"/>
    <cellStyle name="Normal 11 2 3" xfId="7085" xr:uid="{49323A50-B369-4638-810D-0E83D8588857}"/>
    <cellStyle name="Normal 11 2 3 2" xfId="7086" xr:uid="{94DA81D1-7B10-49E4-9585-B27696E160CA}"/>
    <cellStyle name="Normal 11 2 3 3" xfId="7087" xr:uid="{9268482C-A288-4147-A18E-FE35DBAF856A}"/>
    <cellStyle name="Normal 11 2 3 4" xfId="7088" xr:uid="{D5DC5B69-A10D-418C-8379-D700FA0667F2}"/>
    <cellStyle name="Normal 11 2 4" xfId="7089" xr:uid="{175B31D8-96AB-47EA-8B2C-18BA1C599E3C}"/>
    <cellStyle name="Normal 11 2 4 2" xfId="7090" xr:uid="{32CB98F9-278C-4CE2-AD65-9D8597A5BBD4}"/>
    <cellStyle name="Normal 11 2 4 3" xfId="7091" xr:uid="{0E8E4A05-557F-4CD4-AC35-5ACB839CF26F}"/>
    <cellStyle name="Normal 11 2 4 4" xfId="7092" xr:uid="{A9A2F246-2184-4F67-B3B4-DD8F56073520}"/>
    <cellStyle name="Normal 11 2 5" xfId="7093" xr:uid="{2E75C520-41EA-451F-997F-A72D23EE5624}"/>
    <cellStyle name="Normal 11 2 5 2" xfId="7094" xr:uid="{BDE3FF83-4DF3-47B1-BE81-1498BF7DBB15}"/>
    <cellStyle name="Normal 11 2 5 3" xfId="7095" xr:uid="{D9610544-A733-4AA4-83F3-C3D4071F44A5}"/>
    <cellStyle name="Normal 11 2 5 4" xfId="7096" xr:uid="{951F5453-AB4E-4270-AD69-5AEBFB8DCB5B}"/>
    <cellStyle name="Normal 11 2 6" xfId="7097" xr:uid="{7B03A2FB-953E-40FB-9CC5-F94A74B17499}"/>
    <cellStyle name="Normal 11 2 7" xfId="7098" xr:uid="{B8B9692D-1EA3-40C0-949D-5A3E6C01B118}"/>
    <cellStyle name="Normal 11 2 8" xfId="7099" xr:uid="{7C858C02-62FC-4F18-99E2-7DE2E842A95E}"/>
    <cellStyle name="Normal 11 2 9" xfId="7100" xr:uid="{8666EFCB-A206-4233-BE2E-AB79B673659C}"/>
    <cellStyle name="Normal 11 2_Nordea Group" xfId="7080" xr:uid="{F7B8DE0B-AB05-4891-8A66-D51CAC7E3BA0}"/>
    <cellStyle name="Normal 11 3" xfId="7101" xr:uid="{103C2AD5-997A-4C51-8061-F5D333CFE423}"/>
    <cellStyle name="Normal 11 3 2" xfId="7102" xr:uid="{9FCE13EB-859A-4142-9F10-8731EDFE17A7}"/>
    <cellStyle name="Normal 11 3 2 2" xfId="7103" xr:uid="{2B93CA26-94A2-4A32-ACF9-08BE065810E4}"/>
    <cellStyle name="Normal 11 3 2 3" xfId="7104" xr:uid="{6F65137E-ED28-450A-84B0-3EDB6255F602}"/>
    <cellStyle name="Normal 11 3 2 4" xfId="7105" xr:uid="{49F71BF3-F9F5-4BF2-BBF5-7D59EBD03EDC}"/>
    <cellStyle name="Normal 11 3 3" xfId="7106" xr:uid="{ACAF876A-4371-46E1-A598-C5FBFC604FE5}"/>
    <cellStyle name="Normal 11 3 3 2" xfId="7107" xr:uid="{4D9DBCCD-0CF9-4EBB-ACBD-7225C680368F}"/>
    <cellStyle name="Normal 11 3 3 3" xfId="7108" xr:uid="{6ED1CE28-0ED2-436D-8D36-D2B40C5AA7B5}"/>
    <cellStyle name="Normal 11 3 3 4" xfId="7109" xr:uid="{A0C15059-27B6-4F2B-A4B4-790530577FC0}"/>
    <cellStyle name="Normal 11 3 4" xfId="7110" xr:uid="{98734289-F689-4F42-B68C-2523E7427697}"/>
    <cellStyle name="Normal 11 3 4 2" xfId="7111" xr:uid="{62EA4490-31A3-4DCD-9F77-7514FC0D4604}"/>
    <cellStyle name="Normal 11 3 4 3" xfId="7112" xr:uid="{0A1293C0-B1DC-47C4-8870-B6BD9FF503A1}"/>
    <cellStyle name="Normal 11 3 4 4" xfId="7113" xr:uid="{657ABEFE-C7A6-4F99-BEFA-FF4B627DF9AD}"/>
    <cellStyle name="Normal 11 3 5" xfId="7114" xr:uid="{3BF439CE-86D8-4882-8E2C-19FCED0CED79}"/>
    <cellStyle name="Normal 11 3 5 2" xfId="7115" xr:uid="{EC25BBCC-2014-42AD-8640-122AF5E0C191}"/>
    <cellStyle name="Normal 11 3 5 3" xfId="7116" xr:uid="{7C41B6EA-D37C-4C15-98CF-17969769D19A}"/>
    <cellStyle name="Normal 11 3 5 4" xfId="7117" xr:uid="{73FA3575-3F22-497D-9D1A-0C3D81B65319}"/>
    <cellStyle name="Normal 11 3 6" xfId="7118" xr:uid="{C9382FF4-5A53-4793-9993-9B598FA92DB7}"/>
    <cellStyle name="Normal 11 3 7" xfId="7119" xr:uid="{86AD351E-8B72-4A90-A22B-B9967167CBF5}"/>
    <cellStyle name="Normal 11 3 8" xfId="7120" xr:uid="{BC02B92C-7235-47E5-8E4B-E828BFF1E2FA}"/>
    <cellStyle name="Normal 11 3 9" xfId="7121" xr:uid="{B5D0C58A-6565-4F85-AD07-E2637B0F5F24}"/>
    <cellStyle name="Normal 11 4" xfId="7122" xr:uid="{A1D7731B-32B5-46F1-B220-8B7D338E0601}"/>
    <cellStyle name="Normal 11 4 2" xfId="7123" xr:uid="{60749DA0-D620-4F54-8460-DB449B13F81E}"/>
    <cellStyle name="Normal 11 4 2 2" xfId="7124" xr:uid="{4FF11E6B-230A-4B80-8B42-A06FCDCA06F9}"/>
    <cellStyle name="Normal 11 4 2 3" xfId="7125" xr:uid="{C81B437C-DEF6-4DE2-97BC-B2B2E8E16736}"/>
    <cellStyle name="Normal 11 4 2 4" xfId="7126" xr:uid="{E11DF1B6-67D7-41A1-A42B-F8B49914912B}"/>
    <cellStyle name="Normal 11 4 3" xfId="7127" xr:uid="{0A127E5B-8782-4C20-86A7-CB7AAD16EA27}"/>
    <cellStyle name="Normal 11 4 3 2" xfId="7128" xr:uid="{BBCE4837-B742-49BB-9DE6-11ABB77FCAF6}"/>
    <cellStyle name="Normal 11 4 3 3" xfId="7129" xr:uid="{8BBFA778-4307-4DC3-A1DF-82633AD42220}"/>
    <cellStyle name="Normal 11 4 3 4" xfId="7130" xr:uid="{1C2A2EEB-8165-452F-9D92-CCD5AB43DC5F}"/>
    <cellStyle name="Normal 11 4 4" xfId="7131" xr:uid="{1F1B7056-B9F9-4478-A730-D2F1B29F8595}"/>
    <cellStyle name="Normal 11 4 4 2" xfId="7132" xr:uid="{6380C832-82D8-4B0A-80EA-D122D1F77A9F}"/>
    <cellStyle name="Normal 11 4 4 3" xfId="7133" xr:uid="{9E1868FD-53D1-4E0F-A299-774A42A6A081}"/>
    <cellStyle name="Normal 11 4 4 4" xfId="7134" xr:uid="{D6D28A76-16C4-488C-A936-327B304B3532}"/>
    <cellStyle name="Normal 11 4 5" xfId="7135" xr:uid="{B33CAEA2-0A7F-407C-A009-F5D7F8F170AB}"/>
    <cellStyle name="Normal 11 4 5 2" xfId="7136" xr:uid="{7FCB5FE1-1934-4D0D-A476-5BC4100A73E6}"/>
    <cellStyle name="Normal 11 4 5 3" xfId="7137" xr:uid="{3428B4B7-87A7-486A-A2AD-7C0BA83E8E5C}"/>
    <cellStyle name="Normal 11 4 5 4" xfId="7138" xr:uid="{66B7E200-973D-4033-A628-660E99EF4436}"/>
    <cellStyle name="Normal 11 4 6" xfId="7139" xr:uid="{86992D3C-7084-4E42-AD08-D84D03AB9786}"/>
    <cellStyle name="Normal 11 4 7" xfId="7140" xr:uid="{AD293117-1465-4CDA-84BA-0C66B296FBA0}"/>
    <cellStyle name="Normal 11 4 8" xfId="7141" xr:uid="{FEB0CAEB-39CD-4EBF-BA69-A03C509754AB}"/>
    <cellStyle name="Normal 11 4 9" xfId="7142" xr:uid="{6D390F42-2006-40EA-AD3F-E004C2D70B73}"/>
    <cellStyle name="Normal 11 5" xfId="7143" xr:uid="{0093E1C2-4F20-4DE2-B0CE-CADA22BA2A82}"/>
    <cellStyle name="Normal 11 5 2" xfId="7144" xr:uid="{BEE29CDD-82CD-4AF7-A9CB-AB2F690C188F}"/>
    <cellStyle name="Normal 11 5 3" xfId="7145" xr:uid="{CFD5088C-3CE8-4314-A008-75F3B647AEB0}"/>
    <cellStyle name="Normal 11 5 4" xfId="7146" xr:uid="{AD31B5A3-7C9C-4B4F-93C0-A874768E5B1A}"/>
    <cellStyle name="Normal 11 6" xfId="7147" xr:uid="{3F41FA21-65C4-40C9-97E2-4DE80A5FC76A}"/>
    <cellStyle name="Normal 11 6 2" xfId="7148" xr:uid="{37C98CAC-26B8-4D15-8A65-E0D206E34B8B}"/>
    <cellStyle name="Normal 11 6 3" xfId="7149" xr:uid="{3981D162-1092-4FAC-A390-E941857A7696}"/>
    <cellStyle name="Normal 11 6 4" xfId="7150" xr:uid="{23512739-625A-41AC-901F-C2AA5569BF3D}"/>
    <cellStyle name="Normal 11 7" xfId="7151" xr:uid="{396D0252-D23D-41C7-B0FD-B49AFF873EDD}"/>
    <cellStyle name="Normal 11 7 2" xfId="7152" xr:uid="{736F1EBE-D7D9-4D46-82D1-22E0BEEF0388}"/>
    <cellStyle name="Normal 11 7 3" xfId="7153" xr:uid="{7AB7D0EC-A20D-4253-8F1B-477DD1167B18}"/>
    <cellStyle name="Normal 11 7 4" xfId="7154" xr:uid="{6218D924-4AA3-4C5F-ACCD-00A75BD2951F}"/>
    <cellStyle name="Normal 11 8" xfId="7155" xr:uid="{2638DCE9-7240-47E9-B61A-03E57DB7964D}"/>
    <cellStyle name="Normal 11 8 2" xfId="7156" xr:uid="{C579C529-FF5D-4D20-A547-146D869F2EA7}"/>
    <cellStyle name="Normal 11 8 3" xfId="7157" xr:uid="{9B670636-EDB9-40F4-AAB2-20B15C5B80E4}"/>
    <cellStyle name="Normal 11 8 4" xfId="7158" xr:uid="{C23A55E5-1A89-48A6-8E1E-4884D2718F5F}"/>
    <cellStyle name="Normal 11 9" xfId="7159" xr:uid="{266A5717-77CE-4DEF-A00F-3F4905883466}"/>
    <cellStyle name="Normal 11_Nordea Group" xfId="7076" xr:uid="{1C774CC1-966D-416B-B1C7-17573E137DF8}"/>
    <cellStyle name="Normal 12" xfId="7160" xr:uid="{D096E7DB-1576-4BF0-81C7-5AD3EA5AF96B}"/>
    <cellStyle name="Normal 12 10" xfId="7161" xr:uid="{C0A729BF-F4FD-4A63-BD41-9A8D76718854}"/>
    <cellStyle name="Normal 12 11" xfId="7162" xr:uid="{FEEDB9E8-79AC-4E28-8F93-62CA873D90D9}"/>
    <cellStyle name="Normal 12 2" xfId="7163" xr:uid="{A60FFF47-A08E-4BE8-86B1-679916857DFD}"/>
    <cellStyle name="Normal 12 2 2" xfId="7164" xr:uid="{75F40054-5ACE-43C7-B13C-BB097556D4A4}"/>
    <cellStyle name="Normal 12 2 2 2" xfId="7165" xr:uid="{2264B6D1-8D92-4B56-AE3D-0F03B5870B5C}"/>
    <cellStyle name="Normal 12 2 2 3" xfId="7166" xr:uid="{33D52AF7-C1D6-4FCC-8B51-4727B0DF51D6}"/>
    <cellStyle name="Normal 12 2 2 4" xfId="7167" xr:uid="{27E64407-9C17-4FE0-8976-29AFF3ABAAAB}"/>
    <cellStyle name="Normal 12 2 3" xfId="7168" xr:uid="{AB83D665-0238-449A-9408-28C9A73F4C1F}"/>
    <cellStyle name="Normal 12 2 3 2" xfId="7169" xr:uid="{0E4B03A6-DECA-4F08-9DDB-31F1D2F93F27}"/>
    <cellStyle name="Normal 12 2 3 3" xfId="7170" xr:uid="{9B87AD2B-FA32-4AFD-B301-F32C634C34A6}"/>
    <cellStyle name="Normal 12 2 3 4" xfId="7171" xr:uid="{8A82F3FB-6834-490D-BC4B-1F48F6E66A3F}"/>
    <cellStyle name="Normal 12 2 4" xfId="7172" xr:uid="{43BA5A7A-268B-4A8F-BA66-F1076380E1E8}"/>
    <cellStyle name="Normal 12 2 4 2" xfId="7173" xr:uid="{A39BB2DA-4C25-4ACC-BA8E-58E5B30A5B11}"/>
    <cellStyle name="Normal 12 2 4 3" xfId="7174" xr:uid="{FD858EE9-4996-4BA2-8F7C-245B4C131878}"/>
    <cellStyle name="Normal 12 2 4 4" xfId="7175" xr:uid="{E20C1E79-725D-4565-BFE6-591B4C1EF61A}"/>
    <cellStyle name="Normal 12 2 5" xfId="7176" xr:uid="{E2E74EAD-0086-41A5-9A72-B88EE65F1B90}"/>
    <cellStyle name="Normal 12 2 5 2" xfId="7177" xr:uid="{F93E147F-5FA8-40CC-B82B-F77B4056AD45}"/>
    <cellStyle name="Normal 12 2 5 3" xfId="7178" xr:uid="{509B79C5-6DC5-4312-9D5E-B88E0B1357FC}"/>
    <cellStyle name="Normal 12 2 5 4" xfId="7179" xr:uid="{DC24A99E-988C-4F34-ABA7-D53E258C8AE4}"/>
    <cellStyle name="Normal 12 2 6" xfId="7180" xr:uid="{DB3F82E2-59BC-4014-9208-2B8F17B9B2CA}"/>
    <cellStyle name="Normal 12 2 7" xfId="7181" xr:uid="{11C5D64D-FB83-4B3B-942F-E47B1739FCD2}"/>
    <cellStyle name="Normal 12 2 8" xfId="7182" xr:uid="{D68FDA75-8C26-47BD-8F7C-9F31A7F9601E}"/>
    <cellStyle name="Normal 12 2 9" xfId="7183" xr:uid="{39BF192A-6DF2-4F96-96B1-060EC5745967}"/>
    <cellStyle name="Normal 12 3" xfId="7184" xr:uid="{91C20152-06C3-4713-AF59-7EA8E486E37C}"/>
    <cellStyle name="Normal 12 3 2" xfId="7185" xr:uid="{29F03F82-2328-45E7-8640-C668C2CBB39C}"/>
    <cellStyle name="Normal 12 3 2 2" xfId="7186" xr:uid="{5FDA96B0-67A9-4538-8C1F-CCCBEE16DEB0}"/>
    <cellStyle name="Normal 12 3 2 3" xfId="7187" xr:uid="{CF5121B0-7527-4134-8297-6EF622180059}"/>
    <cellStyle name="Normal 12 3 2 4" xfId="7188" xr:uid="{70457EF3-C876-4729-AD55-C43CECCCA1BA}"/>
    <cellStyle name="Normal 12 3 3" xfId="7189" xr:uid="{F2E6D5DA-8838-4F70-9C65-F558704FEB62}"/>
    <cellStyle name="Normal 12 3 3 2" xfId="7190" xr:uid="{4E19EA73-7C89-46B6-8284-0AAC83D1D159}"/>
    <cellStyle name="Normal 12 3 3 3" xfId="7191" xr:uid="{351188AC-DCD0-4912-8AA1-485684F3F92D}"/>
    <cellStyle name="Normal 12 3 3 4" xfId="7192" xr:uid="{384FC8D2-0C46-4424-8BBB-E842DD161CA5}"/>
    <cellStyle name="Normal 12 3 4" xfId="7193" xr:uid="{342DC1DE-7FE9-47E8-A0F4-2623114FEFFD}"/>
    <cellStyle name="Normal 12 3 4 2" xfId="7194" xr:uid="{B2934C4B-259B-440B-831D-0E49AFB59118}"/>
    <cellStyle name="Normal 12 3 4 3" xfId="7195" xr:uid="{BC51FB05-C2AD-464D-A44B-23B81E359CF2}"/>
    <cellStyle name="Normal 12 3 4 4" xfId="7196" xr:uid="{E2F8CC0C-07B0-4CA5-90C3-264BB273F2A9}"/>
    <cellStyle name="Normal 12 3 5" xfId="7197" xr:uid="{43EAA733-EE8E-467C-898C-A381551B576B}"/>
    <cellStyle name="Normal 12 3 5 2" xfId="7198" xr:uid="{C1B0E3E5-A7BF-4878-8CA9-CA526381797F}"/>
    <cellStyle name="Normal 12 3 5 3" xfId="7199" xr:uid="{1958738A-8E32-47A8-B761-065CAFC11634}"/>
    <cellStyle name="Normal 12 3 5 4" xfId="7200" xr:uid="{A1B534D1-F042-4037-9852-2C9EF3E15890}"/>
    <cellStyle name="Normal 12 3 6" xfId="7201" xr:uid="{E4D5B071-3F4C-4708-98FC-C7D71561A6B2}"/>
    <cellStyle name="Normal 12 3 7" xfId="7202" xr:uid="{C3403A09-FAEF-4114-B7E6-AF89264C69D2}"/>
    <cellStyle name="Normal 12 3 8" xfId="7203" xr:uid="{16D4376A-E7CC-4AB2-9658-1339BE8DA8AE}"/>
    <cellStyle name="Normal 12 3 9" xfId="7204" xr:uid="{997EC11D-A2E2-473C-BE4B-D80796EBE29E}"/>
    <cellStyle name="Normal 12 4" xfId="7205" xr:uid="{4BDABD25-3506-4343-8685-9C17BC799783}"/>
    <cellStyle name="Normal 12 4 2" xfId="7206" xr:uid="{C2BAAF61-7749-4474-B856-C3266D64E9B0}"/>
    <cellStyle name="Normal 12 4 3" xfId="7207" xr:uid="{9DD7CB5A-70AA-40FC-BB66-C6BFFFFDFD2D}"/>
    <cellStyle name="Normal 12 4 4" xfId="7208" xr:uid="{D14B3CDB-5125-4FA1-9DC8-DD3F4E1ADFDF}"/>
    <cellStyle name="Normal 12 5" xfId="7209" xr:uid="{4013F5FB-264B-44F8-B435-53C1E8AF8590}"/>
    <cellStyle name="Normal 12 5 2" xfId="7210" xr:uid="{4EA51CC4-2376-47B4-AF2F-9F6485F68CA1}"/>
    <cellStyle name="Normal 12 5 3" xfId="7211" xr:uid="{CA4617AB-21E6-4FED-B372-FC63678B653E}"/>
    <cellStyle name="Normal 12 5 4" xfId="7212" xr:uid="{D96AA86C-B047-4682-B1DB-B50AEE397246}"/>
    <cellStyle name="Normal 12 6" xfId="7213" xr:uid="{E7FD8BF9-7DF8-42CA-8851-E2A948A37786}"/>
    <cellStyle name="Normal 12 6 2" xfId="7214" xr:uid="{4D3DB71A-FB43-4B23-9520-9E073F404290}"/>
    <cellStyle name="Normal 12 6 3" xfId="7215" xr:uid="{81FAA729-095B-430A-8A40-170984BE988E}"/>
    <cellStyle name="Normal 12 6 4" xfId="7216" xr:uid="{AB20607D-10A2-41AD-879A-66EB1E97D87B}"/>
    <cellStyle name="Normal 12 7" xfId="7217" xr:uid="{241537E9-B7E8-4118-BDC9-4EA3881E01E0}"/>
    <cellStyle name="Normal 12 7 2" xfId="7218" xr:uid="{5B31CC68-B044-41EB-8563-FAD0104B8774}"/>
    <cellStyle name="Normal 12 7 3" xfId="7219" xr:uid="{F3626B4F-2986-4123-BD82-E8BF9A3B2EF5}"/>
    <cellStyle name="Normal 12 7 4" xfId="7220" xr:uid="{1472D169-4670-4448-A55F-F55DF05C85C0}"/>
    <cellStyle name="Normal 12 8" xfId="7221" xr:uid="{1DDD5C58-5DDB-49F8-A63E-4FFB4AE5461A}"/>
    <cellStyle name="Normal 12 9" xfId="7222" xr:uid="{3538D23B-C272-40D4-88BE-475BC559502B}"/>
    <cellStyle name="Normal 13" xfId="7223" xr:uid="{E493A7FA-4C18-4EC5-88C2-69EC59AEA3E5}"/>
    <cellStyle name="Normal 13 10" xfId="7224" xr:uid="{00CF3BB2-B2C3-45EE-A471-5225A739B62C}"/>
    <cellStyle name="Normal 13 2" xfId="7225" xr:uid="{D6E22E31-B97B-45F7-87AD-F4E93A67EC96}"/>
    <cellStyle name="Normal 13 2 2" xfId="7226" xr:uid="{4A416BD9-9C03-4E92-A7BD-E4669CBF17F5}"/>
    <cellStyle name="Normal 13 2 2 2" xfId="7227" xr:uid="{2A9D3D62-45FA-4EED-B4EA-DBF59A899619}"/>
    <cellStyle name="Normal 13 2 2 3" xfId="7228" xr:uid="{8DC6A140-DD7F-4F31-B51E-2D13EEA84544}"/>
    <cellStyle name="Normal 13 2 2 4" xfId="7229" xr:uid="{82843998-0A09-4628-A558-035AB1DEE6A4}"/>
    <cellStyle name="Normal 13 2 3" xfId="7230" xr:uid="{520A03AD-0B95-4D23-A99D-852595AEB554}"/>
    <cellStyle name="Normal 13 2 3 2" xfId="7231" xr:uid="{71BE0743-83BB-4497-B339-F79D6F5610C0}"/>
    <cellStyle name="Normal 13 2 3 3" xfId="7232" xr:uid="{25C134EF-135B-4F88-A0BF-E12B71102EF9}"/>
    <cellStyle name="Normal 13 2 3 4" xfId="7233" xr:uid="{A0A680D5-B095-4345-BE4A-34F0797844A4}"/>
    <cellStyle name="Normal 13 2 4" xfId="7234" xr:uid="{C5A6A0B4-68AB-46FE-B9FA-F1794FD32A28}"/>
    <cellStyle name="Normal 13 2 4 2" xfId="7235" xr:uid="{14B92088-3880-446D-A5D2-A8CE34C841F1}"/>
    <cellStyle name="Normal 13 2 4 3" xfId="7236" xr:uid="{AFD8E73F-67F5-4739-A159-FA7186A1C28D}"/>
    <cellStyle name="Normal 13 2 4 4" xfId="7237" xr:uid="{1561F0BA-0060-44CF-9202-3B831DDE1FE4}"/>
    <cellStyle name="Normal 13 2 5" xfId="7238" xr:uid="{600B58E4-8AB5-4FA9-BFBE-2A2B96BD5459}"/>
    <cellStyle name="Normal 13 2 5 2" xfId="7239" xr:uid="{BEB9BE29-93CF-4D08-A07B-088E303349C9}"/>
    <cellStyle name="Normal 13 2 5 3" xfId="7240" xr:uid="{B897F0EE-59A3-4016-959E-EB54F437C5B6}"/>
    <cellStyle name="Normal 13 2 5 4" xfId="7241" xr:uid="{7B653291-9FB0-47BA-BC7C-FF096F275A0F}"/>
    <cellStyle name="Normal 13 2 6" xfId="7242" xr:uid="{E4CBEEF4-DFF8-437D-8BA4-EAA0264254BD}"/>
    <cellStyle name="Normal 13 2 7" xfId="7243" xr:uid="{E5293AAE-6229-418A-BE4A-5C2ECC2F44DF}"/>
    <cellStyle name="Normal 13 2 8" xfId="7244" xr:uid="{E1C8A014-AD83-4123-BC01-4A1DA965F7E3}"/>
    <cellStyle name="Normal 13 2 9" xfId="7245" xr:uid="{DECE88F1-3E22-49DD-8E2C-E5FC9303885F}"/>
    <cellStyle name="Normal 13 3" xfId="7246" xr:uid="{0CDC3EAF-7758-48D3-90C1-85049AA92F5A}"/>
    <cellStyle name="Normal 13 3 2" xfId="7247" xr:uid="{F1C47202-3468-4076-9F27-AFA1B276D509}"/>
    <cellStyle name="Normal 13 3 3" xfId="7248" xr:uid="{B94D059B-3849-4EFE-8E1D-AAB058B20F4C}"/>
    <cellStyle name="Normal 13 3 4" xfId="7249" xr:uid="{A23685CF-2C18-4496-B344-BE1E480EF877}"/>
    <cellStyle name="Normal 13 4" xfId="7250" xr:uid="{8CCAC091-D50D-4911-A434-D17EF9E0D6AB}"/>
    <cellStyle name="Normal 13 4 2" xfId="7251" xr:uid="{30865F90-51F3-4328-A56D-F2D06B370491}"/>
    <cellStyle name="Normal 13 4 3" xfId="7252" xr:uid="{797730F6-E18F-4CDB-ADC4-68DB522FB52E}"/>
    <cellStyle name="Normal 13 4 4" xfId="7253" xr:uid="{6F9B7239-2A8F-4EB6-87EC-E4C63809E4DF}"/>
    <cellStyle name="Normal 13 5" xfId="7254" xr:uid="{07BDD789-3A73-4719-9667-F9A2C2726BE5}"/>
    <cellStyle name="Normal 13 5 2" xfId="7255" xr:uid="{70F572EC-D0E2-450E-8BE9-A6B1040354E9}"/>
    <cellStyle name="Normal 13 5 3" xfId="7256" xr:uid="{A4BD5567-76D4-4D2B-81D1-B30724B9EB3A}"/>
    <cellStyle name="Normal 13 5 4" xfId="7257" xr:uid="{E6192A92-74B0-48A5-8EE7-858599050C16}"/>
    <cellStyle name="Normal 13 6" xfId="7258" xr:uid="{D92BC826-3583-4EB0-8E38-C104C6997407}"/>
    <cellStyle name="Normal 13 6 2" xfId="7259" xr:uid="{8BB67492-CC23-44C9-B6B8-B056BBE35A99}"/>
    <cellStyle name="Normal 13 6 3" xfId="7260" xr:uid="{9A7A1FD5-175C-401D-8CC4-595DCEF7FC74}"/>
    <cellStyle name="Normal 13 6 4" xfId="7261" xr:uid="{53FDBE2C-033B-487A-9379-BBFA304DD6D0}"/>
    <cellStyle name="Normal 13 7" xfId="7262" xr:uid="{46627396-7D28-4FEC-BDE3-235237FEA5FE}"/>
    <cellStyle name="Normal 13 8" xfId="7263" xr:uid="{E378EBB3-4539-4D0C-B895-9DA2B6D7D771}"/>
    <cellStyle name="Normal 13 9" xfId="7264" xr:uid="{2897E6B4-F6E7-4E45-A229-DD5811AFEF09}"/>
    <cellStyle name="Normal 14" xfId="7265" xr:uid="{A035D572-DC3C-4372-AD79-6AF80829159B}"/>
    <cellStyle name="Normal 14 10" xfId="7266" xr:uid="{EBA5EC42-6E23-41F1-A6D4-2DAB6045AD08}"/>
    <cellStyle name="Normal 14 2" xfId="7267" xr:uid="{D1E4F37C-98BD-4102-B38F-630C191A5E22}"/>
    <cellStyle name="Normal 14 2 2" xfId="7268" xr:uid="{CD0371B6-5A6D-4000-9FA0-24D8DE6C2160}"/>
    <cellStyle name="Normal 14 2 2 2" xfId="7269" xr:uid="{3C8F8B41-DC97-4E46-AA89-9995D4BF6AE1}"/>
    <cellStyle name="Normal 14 2 2 3" xfId="7270" xr:uid="{468D6D63-D5A9-41AA-A65C-2E17808FCA05}"/>
    <cellStyle name="Normal 14 2 2 4" xfId="7271" xr:uid="{41206B35-FE76-4945-82E7-238139634263}"/>
    <cellStyle name="Normal 14 2 3" xfId="7272" xr:uid="{70CA1858-53DE-4A3B-9F2B-65F7BD28A898}"/>
    <cellStyle name="Normal 14 2 3 2" xfId="7273" xr:uid="{AF1F7152-002A-4868-9428-86E6FF4C8429}"/>
    <cellStyle name="Normal 14 2 3 3" xfId="7274" xr:uid="{2DD0A0D3-C0B4-43B6-8C16-AB8BE2A7A82A}"/>
    <cellStyle name="Normal 14 2 3 4" xfId="7275" xr:uid="{DCA5EDB2-1EAB-46BB-A00D-646F3FF349E9}"/>
    <cellStyle name="Normal 14 2 4" xfId="7276" xr:uid="{539FE6D4-0455-4CF2-9438-D181CDC378A5}"/>
    <cellStyle name="Normal 14 2 4 2" xfId="7277" xr:uid="{E9A20BAE-A16A-4E56-B665-0FD9AB575B80}"/>
    <cellStyle name="Normal 14 2 4 3" xfId="7278" xr:uid="{FD3DBB1B-7B18-45ED-B6A9-F9FDC73DA7FC}"/>
    <cellStyle name="Normal 14 2 4 4" xfId="7279" xr:uid="{C2A69AB3-9FB0-49B2-9A48-2AA18E43E771}"/>
    <cellStyle name="Normal 14 2 5" xfId="7280" xr:uid="{D7998EB6-9947-47AE-AF95-199A6C936B6C}"/>
    <cellStyle name="Normal 14 2 5 2" xfId="7281" xr:uid="{D236440F-7960-4D30-860B-F76CCE841799}"/>
    <cellStyle name="Normal 14 2 5 3" xfId="7282" xr:uid="{07FAAEFF-2E33-436B-A6D8-CD708F7E48F0}"/>
    <cellStyle name="Normal 14 2 5 4" xfId="7283" xr:uid="{3A23A9C6-CD71-46D8-ABE2-D2AC714C90C6}"/>
    <cellStyle name="Normal 14 2 6" xfId="7284" xr:uid="{786D61F3-9353-486A-B1DA-39B7A212B5E1}"/>
    <cellStyle name="Normal 14 2 7" xfId="7285" xr:uid="{0E1BBBD5-9094-4033-A67C-387EC202B74A}"/>
    <cellStyle name="Normal 14 2 8" xfId="7286" xr:uid="{F5F25C7F-9C50-4C83-AC24-7CD6628A7CAB}"/>
    <cellStyle name="Normal 14 2 9" xfId="7287" xr:uid="{32E12130-DCB2-483D-8FA0-58D187C375B6}"/>
    <cellStyle name="Normal 14 3" xfId="7288" xr:uid="{87FBA087-6313-4016-B38C-A5F1895769A7}"/>
    <cellStyle name="Normal 14 3 2" xfId="7289" xr:uid="{20337DE0-16EA-42F7-8E96-C3A3324D2110}"/>
    <cellStyle name="Normal 14 3 3" xfId="7290" xr:uid="{F03382B3-623F-4664-96F0-AAADD7E7681D}"/>
    <cellStyle name="Normal 14 3 4" xfId="7291" xr:uid="{7507DBE6-EB88-4F16-875C-4D934C304333}"/>
    <cellStyle name="Normal 14 4" xfId="7292" xr:uid="{36D7133F-0170-4B22-B13C-FF955B7DD378}"/>
    <cellStyle name="Normal 14 4 2" xfId="7293" xr:uid="{C752BA1C-FD44-4988-B623-4F46098787D5}"/>
    <cellStyle name="Normal 14 4 3" xfId="7294" xr:uid="{77D3388B-5A11-4160-A669-C066553BBCAF}"/>
    <cellStyle name="Normal 14 4 4" xfId="7295" xr:uid="{4E6AB26A-E718-4ED2-BD26-9783934098C4}"/>
    <cellStyle name="Normal 14 5" xfId="7296" xr:uid="{EFAE5D30-5C69-481D-9234-2524EC3EB2DA}"/>
    <cellStyle name="Normal 14 5 2" xfId="7297" xr:uid="{A3466E57-5AC0-4655-9FFA-6B2908ACFF06}"/>
    <cellStyle name="Normal 14 5 3" xfId="7298" xr:uid="{5C406371-526C-48FB-855C-EDA20A48D94E}"/>
    <cellStyle name="Normal 14 5 4" xfId="7299" xr:uid="{5EF39090-D1A0-4544-AE87-262649353EB5}"/>
    <cellStyle name="Normal 14 6" xfId="7300" xr:uid="{071C3715-D9B3-45DE-8CDE-60C8849B829A}"/>
    <cellStyle name="Normal 14 6 2" xfId="7301" xr:uid="{C5EB03EC-3C94-4EDE-A99B-23D12620A043}"/>
    <cellStyle name="Normal 14 6 3" xfId="7302" xr:uid="{59489060-642F-4F42-93A6-2B00F73DB712}"/>
    <cellStyle name="Normal 14 6 4" xfId="7303" xr:uid="{8C8AF3BD-8D06-4E5D-9821-359BA820B53A}"/>
    <cellStyle name="Normal 14 7" xfId="7304" xr:uid="{1DABF98A-9AB3-4D52-8649-2A1C6A1B7CC0}"/>
    <cellStyle name="Normal 14 8" xfId="7305" xr:uid="{A4576294-84AB-47EA-A9BE-33767DEE3E11}"/>
    <cellStyle name="Normal 14 9" xfId="7306" xr:uid="{2CC023C5-6D86-4EFC-82D1-1ED5D4F40FEB}"/>
    <cellStyle name="Normal 15" xfId="7307" xr:uid="{CF07487C-4B6A-4461-B13D-F3347E06A4B3}"/>
    <cellStyle name="Normal 15 2" xfId="7308" xr:uid="{A6730E4E-4819-4EFD-9348-5D2F78ADB1CF}"/>
    <cellStyle name="Normal 15 2 2" xfId="7309" xr:uid="{95D20C0D-2E39-42E1-A125-DB4DBC4CF265}"/>
    <cellStyle name="Normal 15 2 3" xfId="7310" xr:uid="{0191156B-EE77-48A0-876C-7610E5FE6117}"/>
    <cellStyle name="Normal 15 2 4" xfId="7311" xr:uid="{B8FCD681-7679-4A2E-A3A8-B43BB831B8A2}"/>
    <cellStyle name="Normal 15 3" xfId="7312" xr:uid="{07A8F07D-1777-4BD6-8D55-785DB670AB80}"/>
    <cellStyle name="Normal 15 3 2" xfId="7313" xr:uid="{78C5E025-3160-47C4-885A-6D1DE5BEBCDB}"/>
    <cellStyle name="Normal 15 3 3" xfId="7314" xr:uid="{E5848351-C06E-425B-8705-AB6AE9C7B989}"/>
    <cellStyle name="Normal 15 3 4" xfId="7315" xr:uid="{CD6D9715-EDA5-4E8D-9C34-212FD59A6344}"/>
    <cellStyle name="Normal 15 4" xfId="7316" xr:uid="{62D5C790-1452-4F14-86D0-37654C5CD5B0}"/>
    <cellStyle name="Normal 15 4 2" xfId="7317" xr:uid="{0031D999-CCF7-4297-BBBC-93BF8AC562AB}"/>
    <cellStyle name="Normal 15 4 3" xfId="7318" xr:uid="{5B66EF85-24F1-4A27-A1F2-6137CD1C999B}"/>
    <cellStyle name="Normal 15 4 4" xfId="7319" xr:uid="{65E1C58A-21C1-4619-9566-38D0C259211F}"/>
    <cellStyle name="Normal 15 5" xfId="7320" xr:uid="{F87C7683-B8DA-4AD4-9A3D-F0C373B613B8}"/>
    <cellStyle name="Normal 15 5 2" xfId="7321" xr:uid="{3A270D8F-C06D-42CB-9E1A-F5953A3D1EF4}"/>
    <cellStyle name="Normal 15 5 3" xfId="7322" xr:uid="{08A93429-6C61-4F50-B68C-B2A65E84F024}"/>
    <cellStyle name="Normal 15 5 4" xfId="7323" xr:uid="{E8773D5A-BF17-4465-948F-29F71178A0A8}"/>
    <cellStyle name="Normal 15 6" xfId="7324" xr:uid="{85C9F4EB-F743-4B4B-BF32-7979033496A3}"/>
    <cellStyle name="Normal 15 7" xfId="7325" xr:uid="{47518E57-B5AF-434B-8F7C-297D57B5ED9D}"/>
    <cellStyle name="Normal 15 8" xfId="7326" xr:uid="{753FBBBF-BD8C-4A70-9D79-1D1403CB2C32}"/>
    <cellStyle name="Normal 15 9" xfId="7327" xr:uid="{67B4E1C3-DAC2-4D06-BDF7-E3B25F45F93F}"/>
    <cellStyle name="Normal 16" xfId="7328" xr:uid="{626EA236-82CA-407C-A41C-5230562AE719}"/>
    <cellStyle name="Normal 16 2" xfId="7329" xr:uid="{CA10AB68-A647-4CD3-8484-D29234FC0E5F}"/>
    <cellStyle name="Normal 16 2 2" xfId="7330" xr:uid="{B784E222-E3D1-436D-A140-F2094962A653}"/>
    <cellStyle name="Normal 16 2 3" xfId="7331" xr:uid="{A4E328BF-B3B7-450A-99AC-97B2008B5888}"/>
    <cellStyle name="Normal 16 2 4" xfId="7332" xr:uid="{DC070F0C-DD68-4D45-9C91-4F7D4EC16B0F}"/>
    <cellStyle name="Normal 16 3" xfId="7333" xr:uid="{003FAC6C-37EB-4330-8350-425AD151C6FD}"/>
    <cellStyle name="Normal 16 3 2" xfId="7334" xr:uid="{391A9CA0-E0E0-4963-B61C-E40A0BA66880}"/>
    <cellStyle name="Normal 16 3 3" xfId="7335" xr:uid="{95AFB147-0E71-4A16-98C5-A04D893733BB}"/>
    <cellStyle name="Normal 16 3 4" xfId="7336" xr:uid="{75D34CE4-0E27-4D6A-901A-B8AA8E40D2E3}"/>
    <cellStyle name="Normal 16 4" xfId="7337" xr:uid="{AA44E276-059A-48F2-8FEE-EA6360ED1BD6}"/>
    <cellStyle name="Normal 16 4 2" xfId="7338" xr:uid="{7AA27FD8-2583-4B1A-8DFE-6C9CE8B4E1E0}"/>
    <cellStyle name="Normal 16 4 3" xfId="7339" xr:uid="{812FF3DA-1494-4590-ABA7-DC316A265357}"/>
    <cellStyle name="Normal 16 4 4" xfId="7340" xr:uid="{0862463A-2C30-432F-8BD6-21E123D8E487}"/>
    <cellStyle name="Normal 16 5" xfId="7341" xr:uid="{8BCB7AF3-14E1-4E01-8642-A40F688143BA}"/>
    <cellStyle name="Normal 16 5 2" xfId="7342" xr:uid="{71241744-D18E-4383-A97E-C2B1036F5AF6}"/>
    <cellStyle name="Normal 16 5 3" xfId="7343" xr:uid="{8BCDC2EB-554D-4F39-BE9A-04473A71B763}"/>
    <cellStyle name="Normal 16 5 4" xfId="7344" xr:uid="{DDFB8D8B-872D-480E-8C60-54D381303D8C}"/>
    <cellStyle name="Normal 16 6" xfId="7345" xr:uid="{0E002A2C-E24E-41AA-B84D-0B13AA97998B}"/>
    <cellStyle name="Normal 16 7" xfId="7346" xr:uid="{353812E7-619A-45B8-8964-13F06DC49F9C}"/>
    <cellStyle name="Normal 16 8" xfId="7347" xr:uid="{2F8B92FA-48C6-497B-98D3-BC7C3E05C120}"/>
    <cellStyle name="Normal 16 9" xfId="7348" xr:uid="{E927A56C-5CF4-450B-8EC5-D87C6C2A1FA3}"/>
    <cellStyle name="Normal 17" xfId="7349" xr:uid="{E03259A7-29BE-4F50-BB42-E621F86289E5}"/>
    <cellStyle name="Normal 18" xfId="7350" xr:uid="{92B37CE2-A0A4-41EB-8C87-FA3980CCC7C4}"/>
    <cellStyle name="Normal 18 2" xfId="179" xr:uid="{A32EF61F-9057-4D95-9EBB-D709C331AA90}"/>
    <cellStyle name="Normal 19" xfId="7351" xr:uid="{80085A1D-C02F-41B4-992D-A995E5E77C49}"/>
    <cellStyle name="Normal 2" xfId="40" xr:uid="{00000000-0005-0000-0000-000058000000}"/>
    <cellStyle name="Normal 2 10" xfId="7352" xr:uid="{0FDA6E9C-2596-4373-90CD-57F99B51B5D8}"/>
    <cellStyle name="Normal 2 10 2" xfId="7353" xr:uid="{8D51DCAB-3620-4EB1-A5A2-524BFD21BE62}"/>
    <cellStyle name="Normal 2 10 3" xfId="178" xr:uid="{6D8499A2-5A0F-4C16-9AB1-2B6A607CD25C}"/>
    <cellStyle name="Normal 2 10 4" xfId="7354" xr:uid="{A9ECE8E6-1B2D-4A80-8354-DDA6757A99DA}"/>
    <cellStyle name="Normal 2 10 5" xfId="7355" xr:uid="{AA297EF8-52A8-46FD-A1D7-80DC2FC392DD}"/>
    <cellStyle name="Normal 2 10 5 2" xfId="7356" xr:uid="{64EAF919-7B43-4AD4-87A5-37BC09554C58}"/>
    <cellStyle name="Normal 2 10 6" xfId="7357" xr:uid="{8284A5F0-CBC3-4125-B303-C433CABE5C0B}"/>
    <cellStyle name="Normal 2 10 7" xfId="7358" xr:uid="{866E7653-39F7-4CD3-B1B7-D286DECFDBCE}"/>
    <cellStyle name="Normal 2 10 8" xfId="7359" xr:uid="{74D77C4B-482E-40FF-B862-10C6F03E217D}"/>
    <cellStyle name="Normal 2 11" xfId="7360" xr:uid="{0DAC6D72-CAF1-45F9-A3A4-609423E069EF}"/>
    <cellStyle name="Normal 2 11 2" xfId="7361" xr:uid="{35ABA2ED-2740-40B6-A534-CDA277824F9B}"/>
    <cellStyle name="Normal 2 11 3" xfId="7362" xr:uid="{9CC274AB-750B-45B1-B74A-7FB6844A03A6}"/>
    <cellStyle name="Normal 2 11 4" xfId="7363" xr:uid="{F9D6C307-D123-41BA-BDB5-F28D5165516B}"/>
    <cellStyle name="Normal 2 12" xfId="7364" xr:uid="{604D4783-27E3-4448-8F6D-BE6791C3A214}"/>
    <cellStyle name="Normal 2 12 2" xfId="7365" xr:uid="{524BCB12-6E8C-4C2E-B3B9-44934984ECE4}"/>
    <cellStyle name="Normal 2 12 3" xfId="7366" xr:uid="{B33C87F0-38FB-4208-99D7-F5BEB1B4D11E}"/>
    <cellStyle name="Normal 2 12 4" xfId="7367" xr:uid="{EE1A898A-D347-4F13-941F-8A53431ACFA4}"/>
    <cellStyle name="Normal 2 13" xfId="7368" xr:uid="{E1E8FA8D-C6DA-43B2-8BE8-468BF5AF9F13}"/>
    <cellStyle name="Normal 2 13 2" xfId="7369" xr:uid="{FA1E4D2B-D4FD-453A-8857-1AEB7B746894}"/>
    <cellStyle name="Normal 2 13 3" xfId="7370" xr:uid="{92DD58DE-C4A2-44DD-A64E-72EFC9E27BF8}"/>
    <cellStyle name="Normal 2 13 4" xfId="7371" xr:uid="{FF6A32DC-A4D5-4A8F-BDBC-1705038B2471}"/>
    <cellStyle name="Normal 2 14" xfId="7372" xr:uid="{AA86692C-E571-43DE-8522-257A8FD645C1}"/>
    <cellStyle name="Normal 2 14 2" xfId="7373" xr:uid="{B90D9762-0274-4A9D-80AB-766F468EB35A}"/>
    <cellStyle name="Normal 2 14 3" xfId="7374" xr:uid="{6339B91E-92AD-4950-A585-5FE489FA0EE1}"/>
    <cellStyle name="Normal 2 14 4" xfId="7375" xr:uid="{439550A6-761D-49AE-BA07-9403D1A8C87B}"/>
    <cellStyle name="Normal 2 15" xfId="7376" xr:uid="{68A1C500-8402-4956-976F-4DA9FD70592E}"/>
    <cellStyle name="Normal 2 16" xfId="7377" xr:uid="{C2F8175D-3E19-4ED4-9AC7-837B97D2D045}"/>
    <cellStyle name="Normal 2 17" xfId="7378" xr:uid="{52519A79-D162-4E13-BD68-8ADD7C5ADDDB}"/>
    <cellStyle name="Normal 2 18" xfId="7379" xr:uid="{FE68E1B3-CF27-41D3-AEA0-58AD37320A03}"/>
    <cellStyle name="Normal 2 2" xfId="123" xr:uid="{00000000-0005-0000-0000-000059000000}"/>
    <cellStyle name="Normal 2 2 2" xfId="7380" xr:uid="{4FB458B0-827A-475A-88AF-FC466195DA29}"/>
    <cellStyle name="Normal 2 2 3" xfId="7381" xr:uid="{EDBEFECC-673B-49B5-BC47-62D068FC6D47}"/>
    <cellStyle name="Normal 2 2 3 2" xfId="7382" xr:uid="{863D6F52-80DA-4D22-9413-5839D49A351A}"/>
    <cellStyle name="Normal 2 2 4" xfId="7383" xr:uid="{ECD17C6D-AE95-468B-BADF-0184A46C035C}"/>
    <cellStyle name="Normal 2 2 5" xfId="7384" xr:uid="{3A834D0F-A327-47A3-8022-15CAC4074166}"/>
    <cellStyle name="Normal 2 2_COREP GL04rev3" xfId="7385" xr:uid="{9F4648E8-9E3B-4B7F-9488-A57C9C3047FE}"/>
    <cellStyle name="Normal 2 3" xfId="124" xr:uid="{00000000-0005-0000-0000-00005A000000}"/>
    <cellStyle name="Normal 2 3 10" xfId="7387" xr:uid="{6EFF9FBD-D5B0-4C32-BA92-850413CC6B03}"/>
    <cellStyle name="Normal 2 3 11" xfId="7388" xr:uid="{ECA0CF93-4E87-4869-AD46-3A95083EFD17}"/>
    <cellStyle name="Normal 2 3 2" xfId="7389" xr:uid="{8F24F666-E468-49EB-A91B-77AEF7E68961}"/>
    <cellStyle name="Normal 2 3 2 2" xfId="7390" xr:uid="{F798ECD9-7B43-4187-8C4E-C713DD60A54B}"/>
    <cellStyle name="Normal 2 3 2 2 2" xfId="7391" xr:uid="{60B7B043-2780-4AE2-B07F-3B24A2C3992A}"/>
    <cellStyle name="Normal 2 3 2 2 3" xfId="7392" xr:uid="{EF3511AD-80EC-42CB-84A3-40344526955B}"/>
    <cellStyle name="Normal 2 3 2 2 4" xfId="7393" xr:uid="{218132F7-C93D-4EA2-AA92-4D5DA78DDE44}"/>
    <cellStyle name="Normal 2 3 2 3" xfId="7394" xr:uid="{06A626DE-B711-4F9A-9599-249AF22CDB22}"/>
    <cellStyle name="Normal 2 3 2 3 2" xfId="7395" xr:uid="{4E223FBE-5C6E-4B81-B853-E004B9407F48}"/>
    <cellStyle name="Normal 2 3 2 3 3" xfId="7396" xr:uid="{386C5F91-C364-4440-AE3B-53C60B8C2082}"/>
    <cellStyle name="Normal 2 3 2 3 4" xfId="7397" xr:uid="{3404AC77-DCBD-4C0D-AB87-BE4E9332B2D3}"/>
    <cellStyle name="Normal 2 3 2 4" xfId="7398" xr:uid="{3D6F7EA8-409D-47E5-8F87-2A5D2AD65042}"/>
    <cellStyle name="Normal 2 3 2 4 2" xfId="7399" xr:uid="{80290222-A930-4E20-81FE-3B7574B0B93A}"/>
    <cellStyle name="Normal 2 3 2 4 3" xfId="7400" xr:uid="{088D7B0B-F940-42FD-BEB1-4BFC2FFE81DD}"/>
    <cellStyle name="Normal 2 3 2 4 4" xfId="7401" xr:uid="{076F359D-2100-4B30-A38C-CFDE928ADD7D}"/>
    <cellStyle name="Normal 2 3 2 5" xfId="7402" xr:uid="{F1358B29-6E30-441C-BE8D-1748394DAFF0}"/>
    <cellStyle name="Normal 2 3 2 5 2" xfId="7403" xr:uid="{FD7B7EF3-2F05-4F88-8970-67BEEE56EF51}"/>
    <cellStyle name="Normal 2 3 2 5 3" xfId="7404" xr:uid="{447DE26C-B2F3-433C-BD13-017BE3F04B85}"/>
    <cellStyle name="Normal 2 3 2 5 4" xfId="7405" xr:uid="{96B8EE3F-305D-4324-A587-6A41807652C2}"/>
    <cellStyle name="Normal 2 3 2 6" xfId="7406" xr:uid="{4A54A59F-B74E-4736-BDEE-0E12CA898CB2}"/>
    <cellStyle name="Normal 2 3 2 7" xfId="7407" xr:uid="{791D1554-EDD3-48AC-B40C-2D481DC15407}"/>
    <cellStyle name="Normal 2 3 2 8" xfId="7408" xr:uid="{C264D52F-3412-4B3F-83F3-2659133127ED}"/>
    <cellStyle name="Normal 2 3 2 9" xfId="7409" xr:uid="{E49EFDAE-3284-4B38-A753-BC4E4E92D1AE}"/>
    <cellStyle name="Normal 2 3 3" xfId="7410" xr:uid="{98A5E7A4-0F2C-40EA-8363-A7ECBE70157A}"/>
    <cellStyle name="Normal 2 3 4" xfId="7411" xr:uid="{A0F485BA-7C4B-4ED7-B075-95E4CAF09CE2}"/>
    <cellStyle name="Normal 2 3 4 2" xfId="7412" xr:uid="{3CCCFF07-EDAE-40FC-BFC6-1707BBE31518}"/>
    <cellStyle name="Normal 2 3 4 3" xfId="7413" xr:uid="{B71AE5BB-CB38-45AB-AAFF-AD4326A16EDE}"/>
    <cellStyle name="Normal 2 3 4 4" xfId="7414" xr:uid="{5105507D-C9C8-40FB-9D38-E13130DD3008}"/>
    <cellStyle name="Normal 2 3 5" xfId="7415" xr:uid="{9DB38F87-5A32-4334-8096-971BCD008A15}"/>
    <cellStyle name="Normal 2 3 5 2" xfId="7416" xr:uid="{48E5F802-0180-43CF-B43B-EB2EC72EA205}"/>
    <cellStyle name="Normal 2 3 5 3" xfId="7417" xr:uid="{FB6D35EB-89C5-42D8-BE6E-0DDE41DEF520}"/>
    <cellStyle name="Normal 2 3 5 4" xfId="7418" xr:uid="{836FC864-76AA-45C6-ACBA-165A049B6ED7}"/>
    <cellStyle name="Normal 2 3 6" xfId="7419" xr:uid="{BF85A467-F8EC-4916-A5CF-04E29ECD1773}"/>
    <cellStyle name="Normal 2 3 6 2" xfId="7420" xr:uid="{CB2FE13D-AED9-4DB2-8BAA-F6BC968163BB}"/>
    <cellStyle name="Normal 2 3 6 3" xfId="7421" xr:uid="{80C0425F-61C0-49CB-AD7D-F69E9EA7EE70}"/>
    <cellStyle name="Normal 2 3 6 4" xfId="7422" xr:uid="{951C1B0F-3864-47F4-9EBF-C2E3CB8FD404}"/>
    <cellStyle name="Normal 2 3 7" xfId="7423" xr:uid="{B7A082DD-7939-4E61-B5E2-C124933237C8}"/>
    <cellStyle name="Normal 2 3 7 2" xfId="7424" xr:uid="{AD02EF36-17FE-4048-BF14-4E39DF15C092}"/>
    <cellStyle name="Normal 2 3 7 3" xfId="7425" xr:uid="{38DDBFEC-ED6C-442E-A92F-67B18E8F5FB7}"/>
    <cellStyle name="Normal 2 3 7 4" xfId="7426" xr:uid="{0DEABB8D-2D57-463D-93FA-F3C1160F8748}"/>
    <cellStyle name="Normal 2 3 8" xfId="7427" xr:uid="{3DCDF789-3E6A-411D-9A4A-0853EADCEAD7}"/>
    <cellStyle name="Normal 2 3 9" xfId="7428" xr:uid="{EF4C80FA-7A49-4075-A22D-AE7532758908}"/>
    <cellStyle name="Normal 2 3_Nordea Group" xfId="7386" xr:uid="{431044F6-0D30-410A-9121-60BA9728609A}"/>
    <cellStyle name="Normal 2 4" xfId="7429" xr:uid="{D1407368-32F0-4175-9A62-64A231D69896}"/>
    <cellStyle name="Normal 2 4 10" xfId="7430" xr:uid="{DEE65A53-6BC7-4B2E-BF6E-428D4D6DEA2E}"/>
    <cellStyle name="Normal 2 4 11" xfId="7431" xr:uid="{C1B2A0D0-8DF9-4E72-A9BF-6DF507AD2EAB}"/>
    <cellStyle name="Normal 2 4 2" xfId="7432" xr:uid="{6E49ED80-81E5-4E0A-86F8-E7A848E149D2}"/>
    <cellStyle name="Normal 2 4 2 2" xfId="7433" xr:uid="{57B7DECC-5444-4CBB-BD5F-6813A86FAC43}"/>
    <cellStyle name="Normal 2 4 2 2 2" xfId="7434" xr:uid="{393932C0-EC17-45DC-8EB6-3C67F4488EC4}"/>
    <cellStyle name="Normal 2 4 2 2 3" xfId="7435" xr:uid="{558B19D1-8D84-4299-824D-989B54CC4406}"/>
    <cellStyle name="Normal 2 4 2 2 4" xfId="7436" xr:uid="{8A36F376-365A-4DC4-869A-ECB9F3BA7AB3}"/>
    <cellStyle name="Normal 2 4 2 3" xfId="7437" xr:uid="{7EE9A0CC-5E9E-4864-9BD6-BA1C537D62C6}"/>
    <cellStyle name="Normal 2 4 2 3 2" xfId="7438" xr:uid="{11B15AE8-68F2-427E-9F56-A119E2DF9B07}"/>
    <cellStyle name="Normal 2 4 2 3 3" xfId="7439" xr:uid="{82E19C83-0C0E-4E90-A82F-F32AD9D709E1}"/>
    <cellStyle name="Normal 2 4 2 3 4" xfId="7440" xr:uid="{372E0D8F-BDD9-46F1-A587-1CE77AB6745D}"/>
    <cellStyle name="Normal 2 4 2 4" xfId="7441" xr:uid="{97CE21F5-4E68-4A87-A4A9-F86AE9567041}"/>
    <cellStyle name="Normal 2 4 2 4 2" xfId="7442" xr:uid="{B030700B-3523-4154-8004-A09E1A3259BF}"/>
    <cellStyle name="Normal 2 4 2 4 3" xfId="7443" xr:uid="{0E627BDD-8B18-4C43-BE4B-D0D307D04E65}"/>
    <cellStyle name="Normal 2 4 2 4 4" xfId="7444" xr:uid="{2443A8C7-5673-435C-A1B4-327C4C615985}"/>
    <cellStyle name="Normal 2 4 2 5" xfId="7445" xr:uid="{B50DE328-50B7-4D9E-BC74-3449CEEE7464}"/>
    <cellStyle name="Normal 2 4 2 5 2" xfId="7446" xr:uid="{56C45231-2BB8-4825-8171-F70D03BC1863}"/>
    <cellStyle name="Normal 2 4 2 5 3" xfId="7447" xr:uid="{3595AB85-2328-431A-BBD5-54A506F206A7}"/>
    <cellStyle name="Normal 2 4 2 5 4" xfId="7448" xr:uid="{667C0C90-D057-4F4B-A2FE-1ACFCDE8755B}"/>
    <cellStyle name="Normal 2 4 2 6" xfId="7449" xr:uid="{05EA5A6B-D93D-44B0-9B91-35C572E0803C}"/>
    <cellStyle name="Normal 2 4 2 7" xfId="7450" xr:uid="{6E3B9240-760F-4D4E-877D-ACFD4170EC37}"/>
    <cellStyle name="Normal 2 4 2 8" xfId="7451" xr:uid="{C8B5BE1B-705E-47C6-86F2-0E6B389CDE56}"/>
    <cellStyle name="Normal 2 4 2 9" xfId="7452" xr:uid="{B4CA95A1-AC35-4B4E-988C-A8C595D28860}"/>
    <cellStyle name="Normal 2 4 3" xfId="7453" xr:uid="{9B909534-9813-44E7-85AD-504EE48BB05E}"/>
    <cellStyle name="Normal 2 4 4" xfId="7454" xr:uid="{110AD8EB-B761-4568-9706-22D687D6CCD2}"/>
    <cellStyle name="Normal 2 4 4 2" xfId="7455" xr:uid="{6BB1ABA3-3F9F-43F2-B613-701AE35BD544}"/>
    <cellStyle name="Normal 2 4 4 3" xfId="7456" xr:uid="{4777ED62-A66C-4D35-A607-E4C9A5277A99}"/>
    <cellStyle name="Normal 2 4 4 4" xfId="7457" xr:uid="{7A0FEB86-8718-4E22-B115-97015413220C}"/>
    <cellStyle name="Normal 2 4 5" xfId="7458" xr:uid="{A449A3B4-1700-49B5-9F03-780AB2BD5651}"/>
    <cellStyle name="Normal 2 4 5 2" xfId="7459" xr:uid="{5ED6D3A5-4431-462B-A956-64907D5DB753}"/>
    <cellStyle name="Normal 2 4 5 3" xfId="7460" xr:uid="{69D507F6-99BF-4DEC-B0EC-A10A8B39C921}"/>
    <cellStyle name="Normal 2 4 5 4" xfId="7461" xr:uid="{199ADB9A-17AB-4B70-BA54-EBE4DF062190}"/>
    <cellStyle name="Normal 2 4 6" xfId="7462" xr:uid="{7A224C05-7690-48EB-A230-CEA2BF2B6A2F}"/>
    <cellStyle name="Normal 2 4 6 2" xfId="7463" xr:uid="{D2B8B06E-C8D3-4D97-9C4B-D7FCC497B6DD}"/>
    <cellStyle name="Normal 2 4 6 3" xfId="7464" xr:uid="{BEA822DD-A462-4319-BD1D-0CE5B109AFD6}"/>
    <cellStyle name="Normal 2 4 6 4" xfId="7465" xr:uid="{80BBE1A2-9AE3-44B6-83A4-69A628644FE8}"/>
    <cellStyle name="Normal 2 4 7" xfId="7466" xr:uid="{5E5DB7AE-C392-41D4-8C79-E4F3DAA8F4B7}"/>
    <cellStyle name="Normal 2 4 7 2" xfId="7467" xr:uid="{7925ACE2-3639-4BEF-9F50-7E7874494BE0}"/>
    <cellStyle name="Normal 2 4 7 3" xfId="7468" xr:uid="{F6DB6409-67F2-4112-A39F-9604AAB56664}"/>
    <cellStyle name="Normal 2 4 7 4" xfId="7469" xr:uid="{7020E328-9FD8-4825-8CE9-E6834F9CB1A9}"/>
    <cellStyle name="Normal 2 4 8" xfId="7470" xr:uid="{9BF057A7-78BB-4564-A394-EFD8CB5CDC6D}"/>
    <cellStyle name="Normal 2 4 9" xfId="7471" xr:uid="{6374728E-A89B-4C00-9F5E-DB2BFCCBDFEC}"/>
    <cellStyle name="Normal 2 5" xfId="7472" xr:uid="{99C39A5D-9CB7-4563-B6E4-1AC2FD21D38A}"/>
    <cellStyle name="Normal 2 5 10" xfId="7473" xr:uid="{E3E4CF4B-B97F-4D06-9E31-B22DABD77F6B}"/>
    <cellStyle name="Normal 2 5 10 2" xfId="7474" xr:uid="{D60ECDC7-249E-414B-AAC7-053A2CE36494}"/>
    <cellStyle name="Normal 2 5 10 3" xfId="7475" xr:uid="{64F02C3E-4240-429B-9C45-528D94280C89}"/>
    <cellStyle name="Normal 2 5 10 4" xfId="7476" xr:uid="{D022D0F9-3273-4FC9-9A21-9484C0F617B9}"/>
    <cellStyle name="Normal 2 5 11" xfId="7477" xr:uid="{B8884DD0-53F6-4757-BB13-4425CE4D1435}"/>
    <cellStyle name="Normal 2 5 12" xfId="7478" xr:uid="{B1D47772-39CC-454E-ACB7-08F71E0CAD10}"/>
    <cellStyle name="Normal 2 5 13" xfId="7479" xr:uid="{F7C6CA5B-BC95-4448-8370-9A43889AC8B8}"/>
    <cellStyle name="Normal 2 5 14" xfId="7480" xr:uid="{6A19C3E7-7ABE-47F3-A1B7-73B8DE932C91}"/>
    <cellStyle name="Normal 2 5 2" xfId="7481" xr:uid="{B4C6AADE-CF37-4FD6-8B9A-E98B45DBD8DF}"/>
    <cellStyle name="Normal 2 5 2 10" xfId="7482" xr:uid="{AB9E8E46-B2D4-4EEA-A15B-A8433DA60110}"/>
    <cellStyle name="Normal 2 5 2 11" xfId="7483" xr:uid="{2429CFB0-00A1-49B8-B3DC-505D77780EB1}"/>
    <cellStyle name="Normal 2 5 2 2" xfId="7484" xr:uid="{B2074BD8-828C-4131-B917-16228DCCF9B5}"/>
    <cellStyle name="Normal 2 5 2 2 2" xfId="7485" xr:uid="{EBA6D98E-0306-44B9-959C-759F9B324641}"/>
    <cellStyle name="Normal 2 5 2 2 2 2" xfId="7486" xr:uid="{C65C42A4-7378-44FA-AEB1-37150BCC00E8}"/>
    <cellStyle name="Normal 2 5 2 2 2 3" xfId="7487" xr:uid="{F95A0126-7C26-4E96-9161-442896BD9E7B}"/>
    <cellStyle name="Normal 2 5 2 2 2 4" xfId="7488" xr:uid="{AC6926A0-3A12-4FFE-8AE4-AE7D243CF90D}"/>
    <cellStyle name="Normal 2 5 2 2 3" xfId="7489" xr:uid="{BCBB975D-1162-4A7D-97B4-76D0D148B9A2}"/>
    <cellStyle name="Normal 2 5 2 2 3 2" xfId="7490" xr:uid="{8B8AEE9A-0081-4449-9DE1-E77E9A9C8E19}"/>
    <cellStyle name="Normal 2 5 2 2 3 3" xfId="7491" xr:uid="{C2AF1727-F225-4A2A-8D28-9E6759D939F8}"/>
    <cellStyle name="Normal 2 5 2 2 3 4" xfId="7492" xr:uid="{45CABD80-D149-464D-B5A8-D14DEF5DDFD1}"/>
    <cellStyle name="Normal 2 5 2 2 4" xfId="7493" xr:uid="{EE6A326D-7BDB-46AF-87F6-0A206B36D4DD}"/>
    <cellStyle name="Normal 2 5 2 2 4 2" xfId="7494" xr:uid="{1B00F352-6B9A-4AC5-BA4D-7A0274A5E5F4}"/>
    <cellStyle name="Normal 2 5 2 2 4 3" xfId="7495" xr:uid="{91E07B9D-80E2-4353-890B-89E16E5DCCC4}"/>
    <cellStyle name="Normal 2 5 2 2 4 4" xfId="7496" xr:uid="{AF787130-1E8E-4035-AC67-65E02F7C00BB}"/>
    <cellStyle name="Normal 2 5 2 2 5" xfId="7497" xr:uid="{5C5E0E30-359A-4676-B7E5-DE6C6AF34B36}"/>
    <cellStyle name="Normal 2 5 2 2 5 2" xfId="7498" xr:uid="{F654DC6F-D821-4285-BEDE-F730F2C85F13}"/>
    <cellStyle name="Normal 2 5 2 2 5 3" xfId="7499" xr:uid="{9FFBF2FD-0EA6-4890-944D-B8A0B68927F2}"/>
    <cellStyle name="Normal 2 5 2 2 5 4" xfId="7500" xr:uid="{4EB95B42-C7F7-4ACA-94DE-A25305987366}"/>
    <cellStyle name="Normal 2 5 2 2 6" xfId="7501" xr:uid="{2126B849-95DB-4606-ADE7-ADC71B44C611}"/>
    <cellStyle name="Normal 2 5 2 2 7" xfId="7502" xr:uid="{4953A5F3-2A5E-4664-BB0F-F4D4218D4FBD}"/>
    <cellStyle name="Normal 2 5 2 2 8" xfId="7503" xr:uid="{42AA048D-6F0E-4B1C-9F8B-2992E20E81F9}"/>
    <cellStyle name="Normal 2 5 2 2 9" xfId="7504" xr:uid="{D0010627-71AF-4BAC-8C4D-F578C57C4452}"/>
    <cellStyle name="Normal 2 5 2 3" xfId="7505" xr:uid="{510A89C3-5987-432A-9864-493F4C91D51A}"/>
    <cellStyle name="Normal 2 5 2 3 2" xfId="7506" xr:uid="{D9FB84F2-3C0B-46A7-8714-C5E66B9B9A65}"/>
    <cellStyle name="Normal 2 5 2 3 2 2" xfId="7507" xr:uid="{9C027E05-42DC-439C-BC62-00ECE0ADD964}"/>
    <cellStyle name="Normal 2 5 2 3 2 3" xfId="7508" xr:uid="{3F47140F-8B57-482E-A7EA-2043A2744BA8}"/>
    <cellStyle name="Normal 2 5 2 3 2 4" xfId="7509" xr:uid="{F69903A3-A905-48AB-ADC3-30B20BDBC63B}"/>
    <cellStyle name="Normal 2 5 2 3 3" xfId="7510" xr:uid="{067B78F7-A3FF-4C89-8B0B-2199982E709B}"/>
    <cellStyle name="Normal 2 5 2 3 3 2" xfId="7511" xr:uid="{1AE91F5E-68C6-43F8-940B-00904091BA51}"/>
    <cellStyle name="Normal 2 5 2 3 3 3" xfId="7512" xr:uid="{A43A767F-AA95-4150-87CF-59D4D95EEB6A}"/>
    <cellStyle name="Normal 2 5 2 3 3 4" xfId="7513" xr:uid="{1EEDDCA4-FF61-432F-AE67-D5B276139BB1}"/>
    <cellStyle name="Normal 2 5 2 3 4" xfId="7514" xr:uid="{0EF8E5F0-72C4-4D49-87D3-DF7CD2A13215}"/>
    <cellStyle name="Normal 2 5 2 3 4 2" xfId="7515" xr:uid="{4CD8233C-39EE-40ED-9ED4-F75D622F0EE3}"/>
    <cellStyle name="Normal 2 5 2 3 4 3" xfId="7516" xr:uid="{98784D4A-E31B-49D7-B653-41680CE97984}"/>
    <cellStyle name="Normal 2 5 2 3 4 4" xfId="7517" xr:uid="{65DD415D-351B-478C-A12F-941CCACB0C9D}"/>
    <cellStyle name="Normal 2 5 2 3 5" xfId="7518" xr:uid="{007A1D76-702D-4A99-8900-1FBC6DD3309C}"/>
    <cellStyle name="Normal 2 5 2 3 5 2" xfId="7519" xr:uid="{601FF3EB-E25E-44AF-A108-627D7E0905ED}"/>
    <cellStyle name="Normal 2 5 2 3 5 3" xfId="7520" xr:uid="{B55AB48C-366A-4FF2-9A56-715DF0B6B258}"/>
    <cellStyle name="Normal 2 5 2 3 5 4" xfId="7521" xr:uid="{0EDBD30E-3408-4034-83B4-1C46BE1E4613}"/>
    <cellStyle name="Normal 2 5 2 3 6" xfId="7522" xr:uid="{B4340812-7CC4-4E87-9928-4AAB64A9694A}"/>
    <cellStyle name="Normal 2 5 2 3 7" xfId="7523" xr:uid="{5879560D-8FB4-46E2-8998-3D855A4F6430}"/>
    <cellStyle name="Normal 2 5 2 3 8" xfId="7524" xr:uid="{89762B28-943F-4B34-9D51-83859BD64D69}"/>
    <cellStyle name="Normal 2 5 2 3 9" xfId="7525" xr:uid="{C47844D2-F4BF-43DF-8298-86FCEDE48543}"/>
    <cellStyle name="Normal 2 5 2 4" xfId="7526" xr:uid="{9FDF1A38-D803-4927-AF87-99BBA9296D81}"/>
    <cellStyle name="Normal 2 5 2 4 2" xfId="7527" xr:uid="{3163D41C-8CA1-40A7-BD72-2F8FE161305A}"/>
    <cellStyle name="Normal 2 5 2 4 3" xfId="7528" xr:uid="{A510C069-4D2B-46DF-8E7C-D70C3499885B}"/>
    <cellStyle name="Normal 2 5 2 4 4" xfId="7529" xr:uid="{F3BB864B-6855-4E39-89FF-5159938635D0}"/>
    <cellStyle name="Normal 2 5 2 5" xfId="7530" xr:uid="{207BDB3A-D1FF-47F0-B4AF-CB46833ADE90}"/>
    <cellStyle name="Normal 2 5 2 5 2" xfId="7531" xr:uid="{D6CBABB1-0838-4763-9227-8E8F6A635715}"/>
    <cellStyle name="Normal 2 5 2 5 3" xfId="7532" xr:uid="{2225A949-44D9-4043-A122-6EDED92DCB02}"/>
    <cellStyle name="Normal 2 5 2 5 4" xfId="7533" xr:uid="{0B38771A-FB02-4544-A04D-4ED55C664F37}"/>
    <cellStyle name="Normal 2 5 2 6" xfId="7534" xr:uid="{F7701D22-2A2D-4608-9B32-E185BC7AA856}"/>
    <cellStyle name="Normal 2 5 2 6 2" xfId="7535" xr:uid="{BDFCED9A-A47F-4A0F-B685-47A35A43673C}"/>
    <cellStyle name="Normal 2 5 2 6 3" xfId="7536" xr:uid="{9EA3E025-D815-4361-A05B-C02069CB9630}"/>
    <cellStyle name="Normal 2 5 2 6 4" xfId="7537" xr:uid="{EEEBEECB-9224-4BF9-A146-9959622A78A5}"/>
    <cellStyle name="Normal 2 5 2 7" xfId="7538" xr:uid="{0AAF7515-2799-474A-83A4-EA4955EF48C7}"/>
    <cellStyle name="Normal 2 5 2 7 2" xfId="7539" xr:uid="{B549B84B-CD85-43BA-ACBB-F4B78A3A28C7}"/>
    <cellStyle name="Normal 2 5 2 7 3" xfId="7540" xr:uid="{EA0D6145-E10C-4E4D-875F-2033F634E496}"/>
    <cellStyle name="Normal 2 5 2 7 4" xfId="7541" xr:uid="{68B282CD-1E0B-4A79-A9B5-75AF25474639}"/>
    <cellStyle name="Normal 2 5 2 8" xfId="7542" xr:uid="{F893A705-B37E-41FB-AB61-8779852865A3}"/>
    <cellStyle name="Normal 2 5 2 9" xfId="7543" xr:uid="{727F607C-42D1-4037-8876-17203BE7DA66}"/>
    <cellStyle name="Normal 2 5 3" xfId="7544" xr:uid="{806C63C6-323B-477F-9B25-67DE592FC151}"/>
    <cellStyle name="Normal 2 5 3 2" xfId="7545" xr:uid="{D508FE4F-ADA1-46F7-B035-F837E5FFD881}"/>
    <cellStyle name="Normal 2 5 3 2 2" xfId="7546" xr:uid="{5FAD619A-9BC5-4FE6-A620-F07800A72FF9}"/>
    <cellStyle name="Normal 2 5 3 2 3" xfId="7547" xr:uid="{50B97FFC-50B8-49F4-8764-E89C21FC18C8}"/>
    <cellStyle name="Normal 2 5 3 2 4" xfId="7548" xr:uid="{80BF7E53-0772-4F93-8F3E-76778508BBEB}"/>
    <cellStyle name="Normal 2 5 3 3" xfId="7549" xr:uid="{2134F43A-6EAF-4541-A0CC-74B40A3CCD49}"/>
    <cellStyle name="Normal 2 5 3 3 2" xfId="7550" xr:uid="{80080BF4-6E14-47BF-B205-7B340D9CEB46}"/>
    <cellStyle name="Normal 2 5 3 3 3" xfId="7551" xr:uid="{F01BC202-CC48-4A07-9885-C88AE9C5B573}"/>
    <cellStyle name="Normal 2 5 3 3 4" xfId="7552" xr:uid="{C3EED0F9-1D22-40B8-A205-F922DE4F32BB}"/>
    <cellStyle name="Normal 2 5 3 4" xfId="7553" xr:uid="{C886D17F-0504-4EC6-AE6B-617BAA6B6516}"/>
    <cellStyle name="Normal 2 5 3 4 2" xfId="7554" xr:uid="{432F7270-5D74-40CE-AC36-558109AD367B}"/>
    <cellStyle name="Normal 2 5 3 4 3" xfId="7555" xr:uid="{FF7947BB-411A-44DB-8E6A-6C0730A43E44}"/>
    <cellStyle name="Normal 2 5 3 4 4" xfId="7556" xr:uid="{71F90A44-3F2B-4169-8A86-88454DCAB6D6}"/>
    <cellStyle name="Normal 2 5 3 5" xfId="7557" xr:uid="{00572BEA-F6B5-488A-A4F7-DBF508BC2FFE}"/>
    <cellStyle name="Normal 2 5 3 5 2" xfId="7558" xr:uid="{F8770E49-AD9A-4D01-A9FC-154A7FF53986}"/>
    <cellStyle name="Normal 2 5 3 5 3" xfId="7559" xr:uid="{E719BADD-BF24-4DC6-8137-65046B6CDC05}"/>
    <cellStyle name="Normal 2 5 3 5 4" xfId="7560" xr:uid="{7F1CA5AB-06E4-4240-89B5-C3B9AC8DF614}"/>
    <cellStyle name="Normal 2 5 3 6" xfId="7561" xr:uid="{1EF58B3F-7CEE-49F8-ADCB-A581D1EDFDE7}"/>
    <cellStyle name="Normal 2 5 3 7" xfId="7562" xr:uid="{F1E9E8BA-C140-424E-A77A-C96EBCA485DC}"/>
    <cellStyle name="Normal 2 5 3 8" xfId="7563" xr:uid="{E3908BD1-7030-447C-BCB3-640ABC021DD1}"/>
    <cellStyle name="Normal 2 5 3 9" xfId="7564" xr:uid="{8891B851-F877-43CC-96E8-A27EDBD6ABC6}"/>
    <cellStyle name="Normal 2 5 4" xfId="7565" xr:uid="{78F1487A-8C6B-4CE5-B8E7-F9D495597234}"/>
    <cellStyle name="Normal 2 5 4 2" xfId="7566" xr:uid="{693A980C-4B14-4AE1-8985-3FEF29C82C51}"/>
    <cellStyle name="Normal 2 5 4 2 2" xfId="7567" xr:uid="{AE0CDD86-1B47-467D-80CE-4FB4DB893918}"/>
    <cellStyle name="Normal 2 5 4 2 3" xfId="7568" xr:uid="{4C31B19A-D87D-47DE-ADBD-2F38C13DF29E}"/>
    <cellStyle name="Normal 2 5 4 2 4" xfId="7569" xr:uid="{04650311-2889-481F-A81E-4BA461154A77}"/>
    <cellStyle name="Normal 2 5 4 3" xfId="7570" xr:uid="{4A02BAD6-9BBE-4BDD-93E1-2CC007F1E82A}"/>
    <cellStyle name="Normal 2 5 4 3 2" xfId="7571" xr:uid="{257893D1-6C7D-4294-A71D-0B0C16BE83CF}"/>
    <cellStyle name="Normal 2 5 4 3 3" xfId="7572" xr:uid="{279C3A5C-3C62-4038-B1FA-33EF58C89D41}"/>
    <cellStyle name="Normal 2 5 4 3 4" xfId="7573" xr:uid="{FE94EB82-90B6-4F30-B92E-945151952AE1}"/>
    <cellStyle name="Normal 2 5 4 4" xfId="7574" xr:uid="{F4B71E7F-227F-4816-A0FC-1901DCF6DD1A}"/>
    <cellStyle name="Normal 2 5 4 4 2" xfId="7575" xr:uid="{316A6308-1A08-499E-A948-39B0EEB4AA10}"/>
    <cellStyle name="Normal 2 5 4 4 3" xfId="7576" xr:uid="{F66F2287-9ECE-4C15-9149-148F4455A14D}"/>
    <cellStyle name="Normal 2 5 4 4 4" xfId="7577" xr:uid="{71FB2394-B71E-4CDE-B6C1-1EEFB82ABAE5}"/>
    <cellStyle name="Normal 2 5 4 5" xfId="7578" xr:uid="{0340A30F-E279-4911-9631-FE510B64DAC8}"/>
    <cellStyle name="Normal 2 5 4 5 2" xfId="7579" xr:uid="{557431BA-A501-4F2D-98F3-8AEC02E1B690}"/>
    <cellStyle name="Normal 2 5 4 5 3" xfId="7580" xr:uid="{EB1BEEB6-4843-45E4-888F-3A2767FF59B0}"/>
    <cellStyle name="Normal 2 5 4 5 4" xfId="7581" xr:uid="{6CB36329-254E-473F-92B3-A31FD7EA174D}"/>
    <cellStyle name="Normal 2 5 4 6" xfId="7582" xr:uid="{CDCDBC83-4409-494D-94B1-400FC6D2F69A}"/>
    <cellStyle name="Normal 2 5 4 7" xfId="7583" xr:uid="{F369A04C-3C74-4F4E-B16D-AEB12D92D868}"/>
    <cellStyle name="Normal 2 5 4 8" xfId="7584" xr:uid="{4F0B6229-B200-4147-82B9-887FE5AA9F9D}"/>
    <cellStyle name="Normal 2 5 4 9" xfId="7585" xr:uid="{E2085523-CD79-4AE9-B0E6-FAC0BE5269B8}"/>
    <cellStyle name="Normal 2 5 5" xfId="7586" xr:uid="{E6E61A6D-347A-4A83-9FEC-AF2961307F39}"/>
    <cellStyle name="Normal 2 5 5 2" xfId="7587" xr:uid="{D9704417-F7E1-49F4-8184-651A5B73FB1A}"/>
    <cellStyle name="Normal 2 5 5 2 2" xfId="7588" xr:uid="{CB5C6582-517D-4D87-A748-BD81748D631C}"/>
    <cellStyle name="Normal 2 5 5 2 3" xfId="7589" xr:uid="{DC4F93DB-3188-4EF2-870B-32989DB7E211}"/>
    <cellStyle name="Normal 2 5 5 2 4" xfId="7590" xr:uid="{70CABD88-E1BD-4EF8-8169-A1D984AE536A}"/>
    <cellStyle name="Normal 2 5 5 3" xfId="7591" xr:uid="{F293227F-B25B-4549-BF26-F566E21CCD1D}"/>
    <cellStyle name="Normal 2 5 5 3 2" xfId="7592" xr:uid="{3584D0B4-4A48-4888-BC30-AC749AB88213}"/>
    <cellStyle name="Normal 2 5 5 3 3" xfId="7593" xr:uid="{73B7F61C-FC12-4C70-9F6C-3009B95F7506}"/>
    <cellStyle name="Normal 2 5 5 3 4" xfId="7594" xr:uid="{3DC62424-FF86-48E1-ADCB-11941B95FE6B}"/>
    <cellStyle name="Normal 2 5 5 4" xfId="7595" xr:uid="{2B4FD7AE-8AD7-43B8-A705-FC358704F055}"/>
    <cellStyle name="Normal 2 5 5 4 2" xfId="7596" xr:uid="{A0CC4A24-7125-4E14-AB1B-41EE60126224}"/>
    <cellStyle name="Normal 2 5 5 4 3" xfId="7597" xr:uid="{5549761B-9D03-44BB-B29B-358775585EB4}"/>
    <cellStyle name="Normal 2 5 5 4 4" xfId="7598" xr:uid="{F48CE378-DEE8-4BAC-8C72-E5F251605C7E}"/>
    <cellStyle name="Normal 2 5 5 5" xfId="7599" xr:uid="{B3ECF424-3001-4AF3-B26B-52BB77AE55DE}"/>
    <cellStyle name="Normal 2 5 5 5 2" xfId="7600" xr:uid="{A9CAC0D1-08D7-43DF-842D-FB29112C3412}"/>
    <cellStyle name="Normal 2 5 5 5 3" xfId="7601" xr:uid="{E80F94B5-B1DD-4948-B189-78AE14B073D2}"/>
    <cellStyle name="Normal 2 5 5 5 4" xfId="7602" xr:uid="{8183BC7C-51DA-47CD-A610-689F0C098D2B}"/>
    <cellStyle name="Normal 2 5 5 6" xfId="7603" xr:uid="{9AC88F91-0446-421C-8298-90D9AD5CC095}"/>
    <cellStyle name="Normal 2 5 5 7" xfId="7604" xr:uid="{5AA9E158-0574-4BF8-8D2E-54E9667429A6}"/>
    <cellStyle name="Normal 2 5 5 8" xfId="7605" xr:uid="{8B3EAFC6-E101-4A6D-B10D-3CCB9B474D4B}"/>
    <cellStyle name="Normal 2 5 5 9" xfId="7606" xr:uid="{4C97B1CC-6805-4489-8084-6F740422A56C}"/>
    <cellStyle name="Normal 2 5 6" xfId="7607" xr:uid="{97A6BF5C-4E2F-47BC-8801-682745C3A3DB}"/>
    <cellStyle name="Normal 2 5 6 2" xfId="7608" xr:uid="{AB977C06-9EB5-4778-8346-F907936C096A}"/>
    <cellStyle name="Normal 2 5 6 2 2" xfId="7609" xr:uid="{F7D7E716-DD1A-4C90-98C7-5AA8A8E58C9D}"/>
    <cellStyle name="Normal 2 5 6 2 3" xfId="7610" xr:uid="{7AA8D155-1C6C-47F5-B79D-8A3BF97E63C5}"/>
    <cellStyle name="Normal 2 5 6 2 4" xfId="7611" xr:uid="{563661E2-4248-407A-84EF-BCA548EB82B7}"/>
    <cellStyle name="Normal 2 5 6 3" xfId="7612" xr:uid="{10EA37D0-4E49-4F10-8753-83E5BFD8A294}"/>
    <cellStyle name="Normal 2 5 6 3 2" xfId="7613" xr:uid="{F5901E86-20E0-42C1-ACD4-D5E03E4268A6}"/>
    <cellStyle name="Normal 2 5 6 3 3" xfId="7614" xr:uid="{D8A18B4A-261B-410D-A4A9-FC5EF2F43372}"/>
    <cellStyle name="Normal 2 5 6 3 4" xfId="7615" xr:uid="{1505AB92-3919-43D3-85FD-B1236365A3B2}"/>
    <cellStyle name="Normal 2 5 6 4" xfId="7616" xr:uid="{8031B5F0-6B8E-4964-8CC6-1B239ABCF52F}"/>
    <cellStyle name="Normal 2 5 6 4 2" xfId="7617" xr:uid="{96898B95-4EA3-4AC9-886C-F83067D78195}"/>
    <cellStyle name="Normal 2 5 6 4 3" xfId="7618" xr:uid="{A0CF0AFB-7CB2-4783-B490-D33087A40C63}"/>
    <cellStyle name="Normal 2 5 6 4 4" xfId="7619" xr:uid="{11B319D8-9681-4406-83AD-09EAB2BD2B0B}"/>
    <cellStyle name="Normal 2 5 6 5" xfId="7620" xr:uid="{7B971865-F1C5-4FD3-A28D-A9401FE0357E}"/>
    <cellStyle name="Normal 2 5 6 5 2" xfId="7621" xr:uid="{31AE34D0-3497-45FC-99F8-AF181D0B7F18}"/>
    <cellStyle name="Normal 2 5 6 5 3" xfId="7622" xr:uid="{8FFCB5FA-A59E-48BA-9492-B7668BF0450F}"/>
    <cellStyle name="Normal 2 5 6 5 4" xfId="7623" xr:uid="{90BF884B-A628-4816-B274-84510D3A87DA}"/>
    <cellStyle name="Normal 2 5 6 6" xfId="7624" xr:uid="{4AFB174D-EE31-4E15-8AEC-4944F022F43B}"/>
    <cellStyle name="Normal 2 5 6 7" xfId="7625" xr:uid="{6AF29C0B-07BA-4173-8B7B-DF703F68FA0D}"/>
    <cellStyle name="Normal 2 5 6 8" xfId="7626" xr:uid="{99FE7201-037E-4148-9EFE-F3F078A7E400}"/>
    <cellStyle name="Normal 2 5 6 9" xfId="7627" xr:uid="{0001D87D-152A-4AFC-B0D4-B85D14ECE974}"/>
    <cellStyle name="Normal 2 5 7" xfId="7628" xr:uid="{4093EC09-0AF6-4949-88DF-DCD6415FDBB6}"/>
    <cellStyle name="Normal 2 5 7 2" xfId="7629" xr:uid="{258BBFDF-F8ED-410F-90DA-E11C424EF99F}"/>
    <cellStyle name="Normal 2 5 7 3" xfId="7630" xr:uid="{0F1FA607-0D74-4F11-8DDC-58F693789019}"/>
    <cellStyle name="Normal 2 5 7 4" xfId="7631" xr:uid="{A8F311CB-C52D-4591-9BC8-3EEA5BC353CE}"/>
    <cellStyle name="Normal 2 5 8" xfId="7632" xr:uid="{8671AE55-3A74-4F57-AC71-C2DEE34D688A}"/>
    <cellStyle name="Normal 2 5 8 2" xfId="7633" xr:uid="{CAAFE2A7-2D55-4A5A-875C-36A4E5963DB0}"/>
    <cellStyle name="Normal 2 5 8 3" xfId="7634" xr:uid="{DCAAE6A2-D608-42F4-8A10-9F14A94420A1}"/>
    <cellStyle name="Normal 2 5 8 4" xfId="7635" xr:uid="{E8FC4935-6D1F-4C99-ADED-1368E46CB066}"/>
    <cellStyle name="Normal 2 5 9" xfId="7636" xr:uid="{4D2C9BF4-4EFA-4789-83F5-5CDF1E66C9FE}"/>
    <cellStyle name="Normal 2 5 9 2" xfId="7637" xr:uid="{09492801-97B2-4DC8-AD49-37EFE450375A}"/>
    <cellStyle name="Normal 2 5 9 3" xfId="7638" xr:uid="{98B80EAC-6A30-4B51-9D4E-AC16C385A047}"/>
    <cellStyle name="Normal 2 5 9 4" xfId="7639" xr:uid="{DBA56AB6-C824-454F-9BD3-B12ED9CD2B8D}"/>
    <cellStyle name="Normal 2 6" xfId="7640" xr:uid="{E1BB1064-AAF9-4427-A12C-FA7048F01E25}"/>
    <cellStyle name="Normal 2 6 10" xfId="7641" xr:uid="{F51E48C9-695A-4961-871D-F2EDE845AC3F}"/>
    <cellStyle name="Normal 2 6 2" xfId="7642" xr:uid="{1A83965A-CE16-4F6C-A5D7-0768F52A0FC2}"/>
    <cellStyle name="Normal 2 6 2 2" xfId="7643" xr:uid="{8B6D792A-8FAB-45D2-884E-9A0813AD66D5}"/>
    <cellStyle name="Normal 2 6 2 2 2" xfId="7644" xr:uid="{8B651B49-D2E0-4328-9B9F-404F27DC2FC7}"/>
    <cellStyle name="Normal 2 6 2 2 3" xfId="7645" xr:uid="{0843503D-7742-419C-949D-83F9F99AEA12}"/>
    <cellStyle name="Normal 2 6 2 2 4" xfId="7646" xr:uid="{21989C1B-19C1-4B7F-AFF2-5DED1788CCC8}"/>
    <cellStyle name="Normal 2 6 2 3" xfId="7647" xr:uid="{A775FEC0-75F5-443E-804E-2EE892131FBF}"/>
    <cellStyle name="Normal 2 6 2 3 2" xfId="7648" xr:uid="{995FCEE3-1651-4D66-877B-A56543BF2AF5}"/>
    <cellStyle name="Normal 2 6 2 3 3" xfId="7649" xr:uid="{D2484D27-7864-4C1C-AF60-3A4F90E665E9}"/>
    <cellStyle name="Normal 2 6 2 3 4" xfId="7650" xr:uid="{FB7764DB-C60C-4D07-B426-9B85E8BB8AE9}"/>
    <cellStyle name="Normal 2 6 2 4" xfId="7651" xr:uid="{E8FA57F0-830D-4613-9661-BE6FF1B83523}"/>
    <cellStyle name="Normal 2 6 2 4 2" xfId="7652" xr:uid="{D98BCF02-74AC-40DF-91A3-F3C2C62101F9}"/>
    <cellStyle name="Normal 2 6 2 4 3" xfId="7653" xr:uid="{DF1826B3-D896-4145-8A0A-CE62FEAD1EED}"/>
    <cellStyle name="Normal 2 6 2 4 4" xfId="7654" xr:uid="{855C6437-6B1A-412E-91F1-964457D5D018}"/>
    <cellStyle name="Normal 2 6 2 5" xfId="7655" xr:uid="{D2229ADF-C9F6-4571-AB1E-F7FB01B87F64}"/>
    <cellStyle name="Normal 2 6 2 5 2" xfId="7656" xr:uid="{1C7E95DB-70E1-4C7D-AF83-32269A46A926}"/>
    <cellStyle name="Normal 2 6 2 5 3" xfId="7657" xr:uid="{B9BF9816-1FF7-42C4-908B-C04A1278DBFC}"/>
    <cellStyle name="Normal 2 6 2 5 4" xfId="7658" xr:uid="{CBBE2299-3869-4462-9574-4036FFA2A65D}"/>
    <cellStyle name="Normal 2 6 2 6" xfId="7659" xr:uid="{30D6E24C-A5E4-41D3-B9D4-F607C616BEAF}"/>
    <cellStyle name="Normal 2 6 2 7" xfId="7660" xr:uid="{855F855D-506D-4340-AFCD-2F63BB85B905}"/>
    <cellStyle name="Normal 2 6 2 8" xfId="7661" xr:uid="{7EE47773-C1DE-4557-BE6A-5EB5208B0700}"/>
    <cellStyle name="Normal 2 6 2 9" xfId="7662" xr:uid="{4C18339B-A5DE-4C41-9739-4577B83703A2}"/>
    <cellStyle name="Normal 2 6 3" xfId="7663" xr:uid="{6F249AA5-A1A5-427E-B6D7-BC901CAB3844}"/>
    <cellStyle name="Normal 2 6 3 2" xfId="7664" xr:uid="{325F523A-563D-439D-B046-9F2E0A831F03}"/>
    <cellStyle name="Normal 2 6 3 3" xfId="7665" xr:uid="{3201D06F-E072-496F-B37B-71644F2AC57A}"/>
    <cellStyle name="Normal 2 6 3 4" xfId="7666" xr:uid="{E2813874-E0DE-4249-93CA-D0CCD0F58594}"/>
    <cellStyle name="Normal 2 6 4" xfId="7667" xr:uid="{C23E33DE-5956-4FD9-9C5D-C980EC26249B}"/>
    <cellStyle name="Normal 2 6 4 2" xfId="7668" xr:uid="{864FB798-71F2-451F-BD1B-F0FEDF43A185}"/>
    <cellStyle name="Normal 2 6 4 3" xfId="7669" xr:uid="{50BE262F-0550-4E4E-BC27-560B31EF3F5F}"/>
    <cellStyle name="Normal 2 6 4 4" xfId="7670" xr:uid="{99E7920E-D08F-4650-9DD6-34B2EAB5D978}"/>
    <cellStyle name="Normal 2 6 5" xfId="7671" xr:uid="{997C303C-A67B-4C6D-A716-CE9641466D51}"/>
    <cellStyle name="Normal 2 6 5 2" xfId="7672" xr:uid="{CCA5D14E-0CD7-4721-8817-E21F01BB88EA}"/>
    <cellStyle name="Normal 2 6 5 3" xfId="7673" xr:uid="{1E5B4C79-4B59-4272-85E8-757EF0FC87E8}"/>
    <cellStyle name="Normal 2 6 5 4" xfId="7674" xr:uid="{785C1CEB-806D-497D-B2A1-8AE43A9B90BC}"/>
    <cellStyle name="Normal 2 6 6" xfId="7675" xr:uid="{12B08CB2-DE52-4EAC-9023-F8C95DF26630}"/>
    <cellStyle name="Normal 2 6 6 2" xfId="7676" xr:uid="{DB57EFBF-6EF8-4C84-A614-349375B1F3F4}"/>
    <cellStyle name="Normal 2 6 6 3" xfId="7677" xr:uid="{B11FB860-C56B-477B-B94F-726CB7F2864E}"/>
    <cellStyle name="Normal 2 6 6 4" xfId="7678" xr:uid="{D14DA4D0-B3AE-4E73-97DD-FD9D79CAC4FA}"/>
    <cellStyle name="Normal 2 6 7" xfId="7679" xr:uid="{1628D847-6015-401C-B5C2-EC7BDDE605C5}"/>
    <cellStyle name="Normal 2 6 8" xfId="7680" xr:uid="{DD2C6D06-2424-45DB-8A32-A9FB9F3D2746}"/>
    <cellStyle name="Normal 2 6 9" xfId="7681" xr:uid="{465C5832-3828-482A-9776-574FD158F973}"/>
    <cellStyle name="Normal 2 7" xfId="7682" xr:uid="{FBA261BE-4D66-4158-B8D7-76122FEB7482}"/>
    <cellStyle name="Normal 2 7 2" xfId="7683" xr:uid="{3C8A2D85-66D5-48A1-B0D1-4EF25D948DBF}"/>
    <cellStyle name="Normal 2 7 3" xfId="7684" xr:uid="{318041E6-CE67-42F7-B485-DDAB3C0A4A0C}"/>
    <cellStyle name="Normal 2 7 4" xfId="7685" xr:uid="{E0171564-251E-45C2-805A-45D82BBB6A07}"/>
    <cellStyle name="Normal 2 7 5" xfId="7686" xr:uid="{DA893C73-7B72-46E8-9640-A6AC53F85DB5}"/>
    <cellStyle name="Normal 2 7 5 2" xfId="7687" xr:uid="{B3B3A460-E6A8-4A4F-9F7F-DE64A1253C71}"/>
    <cellStyle name="Normal 2 7 6" xfId="7688" xr:uid="{5712199E-7D19-4B43-B4B9-157A8E2F0D15}"/>
    <cellStyle name="Normal 2 7 7" xfId="7689" xr:uid="{D375AC71-C4C0-45FE-98B2-ED5BFE666156}"/>
    <cellStyle name="Normal 2 7 8" xfId="7690" xr:uid="{E7E5FD04-F1C6-4BCE-A355-6CB45BB48724}"/>
    <cellStyle name="Normal 2 8" xfId="7691" xr:uid="{9EC45BAD-C33E-4C49-9223-400BCDBC30AC}"/>
    <cellStyle name="Normal 2 8 2" xfId="7692" xr:uid="{45D7F62C-1389-44B8-80D7-6438E4D851EA}"/>
    <cellStyle name="Normal 2 8 3" xfId="7693" xr:uid="{06B9D09F-4986-4386-80A2-694F51CAB58C}"/>
    <cellStyle name="Normal 2 8 4" xfId="7694" xr:uid="{2FF42D9C-945E-4B12-96AB-F412CAAE3566}"/>
    <cellStyle name="Normal 2 8 5" xfId="7695" xr:uid="{EAAB9A41-2EC8-40CD-9FC6-BD6C70AE62F5}"/>
    <cellStyle name="Normal 2 8 5 2" xfId="7696" xr:uid="{A26DF7C5-ABF9-43A3-9F4E-9FA2F644BD41}"/>
    <cellStyle name="Normal 2 8 6" xfId="7697" xr:uid="{4C4A6D79-6848-4219-8F53-D2371A9F5E97}"/>
    <cellStyle name="Normal 2 8 7" xfId="7698" xr:uid="{A7072349-2787-404C-AA7B-EE4F41C3F230}"/>
    <cellStyle name="Normal 2 8 8" xfId="7699" xr:uid="{AE78A5B0-7F24-4A2B-94AB-CCE6C2218E31}"/>
    <cellStyle name="Normal 2 9" xfId="7700" xr:uid="{E063465E-8CD1-40EF-928D-2AC0531F5FED}"/>
    <cellStyle name="Normal 2 9 2" xfId="7701" xr:uid="{ECC6F7CE-CFDD-45E0-AF35-53E46BEB9AEC}"/>
    <cellStyle name="Normal 2 9 3" xfId="7702" xr:uid="{E6C6ABB1-3189-4C34-8A6B-3BAD077A38F7}"/>
    <cellStyle name="Normal 2 9 4" xfId="7703" xr:uid="{D576B57E-3A89-4C12-B3A6-19E967DD0664}"/>
    <cellStyle name="Normal 2 9 5" xfId="7704" xr:uid="{9184F2D5-5BD7-44F0-BE64-F37B166E01D8}"/>
    <cellStyle name="Normal 2 9 5 2" xfId="7705" xr:uid="{C3C223D2-D695-4C5B-BE0E-C337DDA6F7DF}"/>
    <cellStyle name="Normal 2 9 6" xfId="7706" xr:uid="{944DDFEC-96E9-4CC0-9851-BDB4361B8528}"/>
    <cellStyle name="Normal 2 9 7" xfId="7707" xr:uid="{28AF0A74-7BE3-45BC-AE0C-91241CA47954}"/>
    <cellStyle name="Normal 2 9 8" xfId="7708" xr:uid="{FE617204-4A27-4087-90D8-E92746002C29}"/>
    <cellStyle name="Normal 2_~0149226" xfId="7709" xr:uid="{49F36BBB-B5E5-49DA-AC58-324C927DAD3C}"/>
    <cellStyle name="Normal 20" xfId="7710" xr:uid="{59D0BA60-0AD0-4A07-BADD-DC566971859B}"/>
    <cellStyle name="Normal 20 2" xfId="7711" xr:uid="{D576D8AF-B49B-478B-B464-EF8B17402008}"/>
    <cellStyle name="Normal 20 3" xfId="7712" xr:uid="{9CC0886D-2821-4823-8A66-1E70CE6D5808}"/>
    <cellStyle name="Normal 20 4" xfId="7713" xr:uid="{D034819A-6E44-4C2C-95D8-8E780EBACC10}"/>
    <cellStyle name="Normal 20 5" xfId="7714" xr:uid="{9FC2A50A-DE6F-474E-A6F3-907998CAA75E}"/>
    <cellStyle name="Normal 20 5 2" xfId="7715" xr:uid="{1CAD40C9-32AA-4B45-810C-526AD8120164}"/>
    <cellStyle name="Normal 20 6" xfId="7716" xr:uid="{151277F6-BC3D-461C-A325-2BAE8333AEDF}"/>
    <cellStyle name="Normal 20 7" xfId="7717" xr:uid="{FDCF3FFD-F1C6-4C71-A2AC-99FFE576A67F}"/>
    <cellStyle name="Normal 20 8" xfId="7718" xr:uid="{3E6CA629-1328-4E22-8A93-099E93A03FFD}"/>
    <cellStyle name="Normal 21" xfId="7719" xr:uid="{3946AE0E-45C4-4731-86C2-64CA5C54AE9D}"/>
    <cellStyle name="Normal 21 2" xfId="7720" xr:uid="{0DFABB17-3584-4733-AB3A-E61CD9859E7F}"/>
    <cellStyle name="Normal 21 3" xfId="7721" xr:uid="{ACC70088-3B12-4BA1-89FE-FF12B64BF318}"/>
    <cellStyle name="Normal 21 4" xfId="7722" xr:uid="{45FC0C34-2FC7-4378-B85D-67E551743E31}"/>
    <cellStyle name="Normal 21 5" xfId="7723" xr:uid="{8F2D62F4-DF66-40F5-81DA-C62279BABF48}"/>
    <cellStyle name="Normal 21 5 2" xfId="7724" xr:uid="{456DEFE3-4DF0-4EC4-8A2F-35E57721D121}"/>
    <cellStyle name="Normal 21 6" xfId="7725" xr:uid="{3BFE4069-EF46-4ADC-9930-F49EB2EF093F}"/>
    <cellStyle name="Normal 21 7" xfId="7726" xr:uid="{877579C0-4747-4AED-A616-E88B54FD319B}"/>
    <cellStyle name="Normal 21 8" xfId="7727" xr:uid="{4EFB6A75-9824-4F4B-8A0F-0DB83A9E5E0B}"/>
    <cellStyle name="Normal 22" xfId="7728" xr:uid="{22701411-7B5B-4380-88F9-EF646261007F}"/>
    <cellStyle name="Normal 22 2" xfId="7729" xr:uid="{C9C184C1-79C1-4CD6-9F32-163FB4685E5B}"/>
    <cellStyle name="Normal 22 3" xfId="7730" xr:uid="{35DB469A-92CF-4961-B3EE-98F18789EC77}"/>
    <cellStyle name="Normal 22 4" xfId="7731" xr:uid="{58ED819A-9493-41EA-9F44-8BA26C8C3D68}"/>
    <cellStyle name="Normal 22 5" xfId="7732" xr:uid="{88F2D4C4-ADCF-436E-9D1F-C5475C6E826E}"/>
    <cellStyle name="Normal 22 5 2" xfId="7733" xr:uid="{B63E32C1-1589-456C-BA20-1C0648B46E19}"/>
    <cellStyle name="Normal 22 6" xfId="7734" xr:uid="{7C168441-42D9-476F-B69F-134DA25C23D2}"/>
    <cellStyle name="Normal 22 7" xfId="7735" xr:uid="{9388CEED-786C-4303-852F-DA4015889104}"/>
    <cellStyle name="Normal 22 8" xfId="7736" xr:uid="{EBD86630-966E-4EAC-AED1-F2456DC735BB}"/>
    <cellStyle name="Normal 23" xfId="7737" xr:uid="{DAC747C3-A46D-462B-8F41-0634B4843169}"/>
    <cellStyle name="Normal 23 2" xfId="7738" xr:uid="{522189A5-830F-4830-84C3-FA2E1C860326}"/>
    <cellStyle name="Normal 24" xfId="7739" xr:uid="{9B1EBC86-6DD7-4563-9CF6-E3FC0A923357}"/>
    <cellStyle name="Normal 24 2" xfId="7740" xr:uid="{C300BD71-16AC-43C2-8DEA-CF0BA5E66790}"/>
    <cellStyle name="Normal 25" xfId="7741" xr:uid="{27DD8F6C-7072-4AC6-923A-2C0A9A2CC43A}"/>
    <cellStyle name="Normal 25 2" xfId="7742" xr:uid="{CACD8CEE-5D3B-4125-9195-64EABED91C38}"/>
    <cellStyle name="Normal 26" xfId="7743" xr:uid="{C0C92573-E319-41E1-AD59-F42C6B58E915}"/>
    <cellStyle name="Normal 26 2" xfId="7744" xr:uid="{00141560-D746-4980-9AC5-EE0A688CEB01}"/>
    <cellStyle name="Normal 27" xfId="7745" xr:uid="{B51B9AEC-7813-4C30-8F4F-10859FC3E5FD}"/>
    <cellStyle name="Normal 27 2" xfId="7746" xr:uid="{631A1782-4555-499F-B7F7-9405C4B00B0F}"/>
    <cellStyle name="Normal 28" xfId="7747" xr:uid="{EFBA45AB-DC4A-49A5-90A7-695F426F6E19}"/>
    <cellStyle name="Normal 28 2" xfId="7748" xr:uid="{619198E7-B09C-4A38-9F3E-AA2A89EB0600}"/>
    <cellStyle name="Normal 29" xfId="7749" xr:uid="{A598614D-3B04-4244-835A-583612E8DBC4}"/>
    <cellStyle name="Normal 29 2" xfId="7750" xr:uid="{32E02FC2-2FDE-47B1-99F5-FCF5567EC018}"/>
    <cellStyle name="Normal 3" xfId="42" xr:uid="{00000000-0005-0000-0000-00005B000000}"/>
    <cellStyle name="Normal 3 2" xfId="125" xr:uid="{00000000-0005-0000-0000-00005C000000}"/>
    <cellStyle name="Normal 3 2 2" xfId="170" xr:uid="{00000000-0005-0000-0000-00005D000000}"/>
    <cellStyle name="Normal 3 2_Nordea Group" xfId="7751" xr:uid="{BA109CC4-9834-44D5-908C-75C9A0F12277}"/>
    <cellStyle name="Normal 3 3" xfId="126" xr:uid="{00000000-0005-0000-0000-00005E000000}"/>
    <cellStyle name="Normal 3 4" xfId="7752" xr:uid="{5C3C8B71-1FE8-4FA1-BD87-17B13E6B70CE}"/>
    <cellStyle name="Normal 3 4 2" xfId="7753" xr:uid="{6CEBA419-F36F-45AD-9C94-1C7AEF092EAF}"/>
    <cellStyle name="Normal 3 5" xfId="7754" xr:uid="{273D3647-ECC7-4505-B8B5-941BF48F9760}"/>
    <cellStyle name="Normal 3 6" xfId="7755" xr:uid="{09CF5AF4-232E-4FFB-9AAA-4C08733B2114}"/>
    <cellStyle name="Normal 3 7" xfId="7756" xr:uid="{1E6EE6DE-CD2F-448B-BD1B-35C9EC5D740D}"/>
    <cellStyle name="Normal 3 7 2" xfId="7757" xr:uid="{556F1A88-7901-4905-A66F-8619FABA4C3B}"/>
    <cellStyle name="Normal 3 7 2 2" xfId="7758" xr:uid="{4ED23D4C-3D1D-4F86-B25E-66A7FA88A0F3}"/>
    <cellStyle name="Normal 3 7 2 3" xfId="7759" xr:uid="{BEAAFCEF-D9C9-46D0-98AB-B7ED9A482874}"/>
    <cellStyle name="Normal 3 7 2 4" xfId="7760" xr:uid="{43B40262-C3F9-4AE4-A5B2-97DB53718EB9}"/>
    <cellStyle name="Normal 3 7 3" xfId="7761" xr:uid="{D2911FDD-D3E0-4748-AEA9-6B6857AB373B}"/>
    <cellStyle name="Normal 3 7 3 2" xfId="7762" xr:uid="{3FFBC145-4283-4A2D-B53A-8F0F26A91E7E}"/>
    <cellStyle name="Normal 3 7 3 3" xfId="7763" xr:uid="{393A607E-45E9-401E-B5A2-A042387AB965}"/>
    <cellStyle name="Normal 3 7 3 4" xfId="7764" xr:uid="{6CCC8A97-7964-46B5-95B8-1635936E80CB}"/>
    <cellStyle name="Normal 3 7 4" xfId="7765" xr:uid="{A000D228-722F-4FA8-B68A-F417743CC562}"/>
    <cellStyle name="Normal 3 7 4 2" xfId="7766" xr:uid="{F37AE53C-C81F-4155-8A20-DC102CA9404E}"/>
    <cellStyle name="Normal 3 7 4 3" xfId="7767" xr:uid="{D0680DE5-7D3C-436A-8A3A-D65B362F2AF2}"/>
    <cellStyle name="Normal 3 7 4 4" xfId="7768" xr:uid="{84588674-90EE-45B8-A525-B27B92F29EF6}"/>
    <cellStyle name="Normal 3 7 5" xfId="7769" xr:uid="{A6F1E320-A7E4-4EEB-B191-62CDEDEE7919}"/>
    <cellStyle name="Normal 3 7 5 2" xfId="7770" xr:uid="{E7DBB0D2-B1C8-4B7F-8893-CE08522140DC}"/>
    <cellStyle name="Normal 3 7 5 3" xfId="7771" xr:uid="{306A483A-EF4E-42C8-864E-704444BB7A02}"/>
    <cellStyle name="Normal 3 7 5 4" xfId="7772" xr:uid="{CB9B5E2B-2CD2-481F-AC2D-46C6E25A9EF0}"/>
    <cellStyle name="Normal 3 7 6" xfId="7773" xr:uid="{E02B6B64-D995-462C-B18B-F49D1B2CF019}"/>
    <cellStyle name="Normal 3 7 7" xfId="7774" xr:uid="{AD79229D-423D-4EC7-BC66-3AC07F73AB25}"/>
    <cellStyle name="Normal 3 7 8" xfId="7775" xr:uid="{72600AF5-D743-4F39-BB88-6D0762FEC168}"/>
    <cellStyle name="Normal 3 7 9" xfId="7776" xr:uid="{4C652834-33AA-4726-9DD3-0312433CCBFE}"/>
    <cellStyle name="Normal 3_~1520012" xfId="7777" xr:uid="{1B0FA4F7-E966-4F26-97CF-3E45D89C2E24}"/>
    <cellStyle name="Normal 30" xfId="7778" xr:uid="{03175C02-E33C-429A-BFF7-D585F005E3BE}"/>
    <cellStyle name="Normal 30 2" xfId="7779" xr:uid="{C3B4E088-EE7B-4FEF-9931-B5E42087F27C}"/>
    <cellStyle name="Normal 31" xfId="7780" xr:uid="{2E418443-54CA-4E19-8AE9-297A9056963F}"/>
    <cellStyle name="Normal 31 2" xfId="7781" xr:uid="{E76A7046-072A-4A28-A051-DA1069D5827D}"/>
    <cellStyle name="Normal 32" xfId="7782" xr:uid="{D324E568-0E2F-4357-BED7-8C5CD4940A7F}"/>
    <cellStyle name="Normal 32 2" xfId="7783" xr:uid="{36813BCB-6291-47F4-B25E-B38F92481E9A}"/>
    <cellStyle name="Normal 33" xfId="7784" xr:uid="{5497ED80-2AA6-4EF8-9E01-033D4EC24C74}"/>
    <cellStyle name="Normal 33 2" xfId="7785" xr:uid="{81B4180D-F984-491F-8FB9-CB2DB7AEF11F}"/>
    <cellStyle name="Normal 34" xfId="7786" xr:uid="{5D814ED0-3308-4896-8CB2-320B06E04EB2}"/>
    <cellStyle name="Normal 34 2" xfId="7787" xr:uid="{2B8FE488-8F61-4630-9BB6-AB0D358CA640}"/>
    <cellStyle name="Normal 35" xfId="7788" xr:uid="{6C925A0C-E055-4C51-8F00-01D99F992ADC}"/>
    <cellStyle name="Normal 35 2" xfId="7789" xr:uid="{67D06487-AB3A-4887-A6EE-71775AE6864D}"/>
    <cellStyle name="Normal 35 2 2" xfId="7790" xr:uid="{5AA3FD52-546E-49C8-890E-5BD707022E1A}"/>
    <cellStyle name="Normal 35 2 3" xfId="7791" xr:uid="{CAD6D9DA-DF65-4A42-8FC7-FC85FBE34C33}"/>
    <cellStyle name="Normal 35 2 4" xfId="7792" xr:uid="{EAE47C57-362C-41B0-8790-73F45034B276}"/>
    <cellStyle name="Normal 35 3" xfId="7793" xr:uid="{9CC950D9-9C84-4B26-AE32-4E5E0AA174E6}"/>
    <cellStyle name="Normal 35 3 2" xfId="7794" xr:uid="{3E8CE085-33E8-40A4-9FB0-74823118CC4F}"/>
    <cellStyle name="Normal 35 3 3" xfId="7795" xr:uid="{3D55E1BA-661C-4454-8239-D6661475078F}"/>
    <cellStyle name="Normal 35 3 4" xfId="7796" xr:uid="{60DF8BBB-3DB8-4A61-AC94-E31B16800EC3}"/>
    <cellStyle name="Normal 35 4" xfId="7797" xr:uid="{9FD29B87-A0C4-4D65-BC6A-165B28246673}"/>
    <cellStyle name="Normal 35 4 2" xfId="7798" xr:uid="{4BC01015-1831-44D1-BAF0-A489C9387AC4}"/>
    <cellStyle name="Normal 35 4 3" xfId="7799" xr:uid="{CD67CCCD-8572-476D-893D-FFBC0F7FE573}"/>
    <cellStyle name="Normal 35 4 4" xfId="7800" xr:uid="{1A5963A2-764A-4705-A254-796EA8547B90}"/>
    <cellStyle name="Normal 35 5" xfId="7801" xr:uid="{4FD15D74-49F6-4970-B783-5872B614C65E}"/>
    <cellStyle name="Normal 35 5 2" xfId="7802" xr:uid="{E5D69384-EA1D-4693-97A4-69E674C18806}"/>
    <cellStyle name="Normal 35 5 3" xfId="7803" xr:uid="{0B873736-578B-4514-9ADA-1E664340548E}"/>
    <cellStyle name="Normal 35 5 4" xfId="7804" xr:uid="{E3DE056C-ED50-4379-ADA7-358EFD111F7A}"/>
    <cellStyle name="Normal 35 6" xfId="7805" xr:uid="{6707E1B1-9BDD-47E6-8906-502C88E730CB}"/>
    <cellStyle name="Normal 35 7" xfId="7806" xr:uid="{D2320463-689F-49A3-AFE7-B19ED8F7EAFA}"/>
    <cellStyle name="Normal 35 8" xfId="7807" xr:uid="{16235B33-5DF0-4904-A08B-24CF1DFBC405}"/>
    <cellStyle name="Normal 35 9" xfId="7808" xr:uid="{E931B5E7-0A06-4144-8AD5-09D429F6F67E}"/>
    <cellStyle name="Normal 36" xfId="7809" xr:uid="{2F2DE375-E25F-4B75-B995-A71CCB6E7505}"/>
    <cellStyle name="Normal 37" xfId="7810" xr:uid="{F83B8366-B139-4C26-979B-3F213F2A40F0}"/>
    <cellStyle name="Normal 38" xfId="7811" xr:uid="{AC79EFF5-B25D-4B34-BD16-AEEB063B9703}"/>
    <cellStyle name="Normal 38 2" xfId="7812" xr:uid="{D1B3C6CE-F3C0-404A-8AA7-DC88C6971D30}"/>
    <cellStyle name="Normal 38 3" xfId="7813" xr:uid="{E47E8A3F-B3D6-413B-B12B-C97CF37B995D}"/>
    <cellStyle name="Normal 38 4" xfId="7814" xr:uid="{6249F51D-ED72-46A3-A6CB-E70DAB00792C}"/>
    <cellStyle name="Normal 38 5" xfId="7815" xr:uid="{80067481-1D2F-4E6D-BC95-2959351FF02B}"/>
    <cellStyle name="Normal 38 6" xfId="7816" xr:uid="{CC2B9AE1-1590-4B8A-A100-DB6D13B558BC}"/>
    <cellStyle name="Normal 39" xfId="7817" xr:uid="{40DF2FA0-0DBF-49E2-83B1-E2CE8A1586BC}"/>
    <cellStyle name="Normal 4" xfId="45" xr:uid="{00000000-0005-0000-0000-000060000000}"/>
    <cellStyle name="Normal 4 10" xfId="7819" xr:uid="{87393B1D-CFC1-4759-8AFE-EA11CE056A34}"/>
    <cellStyle name="Normal 4 11" xfId="7820" xr:uid="{241D21AA-8288-4515-8295-59D02EA0C63A}"/>
    <cellStyle name="Normal 4 12" xfId="7821" xr:uid="{B9E94855-FEDD-44AA-9405-A005FC5A05E8}"/>
    <cellStyle name="Normal 4 13" xfId="7822" xr:uid="{A3A7C499-5092-4C4D-9E8E-2E674B34272F}"/>
    <cellStyle name="Normal 4 2" xfId="127" xr:uid="{00000000-0005-0000-0000-000061000000}"/>
    <cellStyle name="Normal 4 2 10" xfId="7824" xr:uid="{25E11C47-346C-44BD-87AA-B94D237E67EE}"/>
    <cellStyle name="Normal 4 2 11" xfId="7825" xr:uid="{FE832396-9346-4C04-A124-80D5AC850127}"/>
    <cellStyle name="Normal 4 2 2" xfId="7826" xr:uid="{6B244220-5A35-4EF9-8A10-9A9C9F6D4F4A}"/>
    <cellStyle name="Normal 4 2 2 2" xfId="7827" xr:uid="{5D0D8AEE-E1A5-4FBB-A0F5-75C865A57EF2}"/>
    <cellStyle name="Normal 4 2 2 2 2" xfId="7828" xr:uid="{73394235-9E4E-4051-8E75-682612AED06D}"/>
    <cellStyle name="Normal 4 2 2 2 3" xfId="7829" xr:uid="{B1871EE1-297B-4607-B1E9-A072DFCFD5FE}"/>
    <cellStyle name="Normal 4 2 2 2 4" xfId="7830" xr:uid="{7A7D958E-BD3B-44BB-B7B7-1B8B008BFC37}"/>
    <cellStyle name="Normal 4 2 2 3" xfId="7831" xr:uid="{A77E5A42-7CBF-4323-A96E-118E8A7B6D1F}"/>
    <cellStyle name="Normal 4 2 2 3 2" xfId="7832" xr:uid="{249D7CC7-9F0E-4B0D-9959-726FBEC5886F}"/>
    <cellStyle name="Normal 4 2 2 3 3" xfId="7833" xr:uid="{4988BA3B-E7DE-4DF3-979D-AB14002ED3A8}"/>
    <cellStyle name="Normal 4 2 2 3 4" xfId="7834" xr:uid="{F096C8DC-BF48-417D-9B33-7A447C0B67BB}"/>
    <cellStyle name="Normal 4 2 2 4" xfId="7835" xr:uid="{D787EE9D-98D0-4FEA-A227-88778490E2BA}"/>
    <cellStyle name="Normal 4 2 2 4 2" xfId="7836" xr:uid="{3EC09306-D38B-445A-B58A-DB157C1CE571}"/>
    <cellStyle name="Normal 4 2 2 4 3" xfId="7837" xr:uid="{D4C1D9F9-6E39-41E6-A0C7-9EDED4FAA879}"/>
    <cellStyle name="Normal 4 2 2 4 4" xfId="7838" xr:uid="{89294627-4B6E-4544-BB5A-EB8073872D5E}"/>
    <cellStyle name="Normal 4 2 2 5" xfId="7839" xr:uid="{90CE72BD-8736-4688-B57E-016575814520}"/>
    <cellStyle name="Normal 4 2 2 5 2" xfId="7840" xr:uid="{1E4A37F4-B9C1-45B6-9310-64609E62A670}"/>
    <cellStyle name="Normal 4 2 2 5 3" xfId="7841" xr:uid="{A1A7485B-12CB-4E97-9CE5-CB1D7B9D4D68}"/>
    <cellStyle name="Normal 4 2 2 5 4" xfId="7842" xr:uid="{9BE7F835-B505-461E-B693-D76887E7A802}"/>
    <cellStyle name="Normal 4 2 2 6" xfId="7843" xr:uid="{DC97B3A5-78E2-4BB8-AC8C-76252B3F483D}"/>
    <cellStyle name="Normal 4 2 2 7" xfId="7844" xr:uid="{A8827F53-251C-4DCC-A6D5-51722B316942}"/>
    <cellStyle name="Normal 4 2 2 8" xfId="7845" xr:uid="{FAF2DBDE-31FE-40E1-9DC8-12F744471E98}"/>
    <cellStyle name="Normal 4 2 2 9" xfId="7846" xr:uid="{CA8A1396-18D0-4833-8191-D3BC457B871A}"/>
    <cellStyle name="Normal 4 2 3" xfId="7847" xr:uid="{8F9A255C-CE1E-46DC-8793-82B54CCBF1B6}"/>
    <cellStyle name="Normal 4 2 4" xfId="7848" xr:uid="{A48F4332-9651-435F-897F-3A39F5EDE1BC}"/>
    <cellStyle name="Normal 4 2 4 2" xfId="7849" xr:uid="{EF642499-9A24-44CC-921B-4260155EE891}"/>
    <cellStyle name="Normal 4 2 4 3" xfId="7850" xr:uid="{589790FD-C781-4405-8C71-01BA436FC18C}"/>
    <cellStyle name="Normal 4 2 4 4" xfId="7851" xr:uid="{A11254F8-5C28-42B9-82FB-909B1180DC7A}"/>
    <cellStyle name="Normal 4 2 5" xfId="7852" xr:uid="{84EEF4B7-7937-4AFC-87BC-BDB0244D8301}"/>
    <cellStyle name="Normal 4 2 5 2" xfId="7853" xr:uid="{CC9586F4-C255-441D-8DAE-1DA5AEFDFEEF}"/>
    <cellStyle name="Normal 4 2 5 3" xfId="7854" xr:uid="{2BA3B538-A8CF-433B-A6C4-598E4907BB3D}"/>
    <cellStyle name="Normal 4 2 5 4" xfId="7855" xr:uid="{0F528FDD-6214-4905-A1B3-CF2D91D9C724}"/>
    <cellStyle name="Normal 4 2 6" xfId="7856" xr:uid="{5E4AFD7D-7FE1-4615-AF0A-0A5DCA47C9E0}"/>
    <cellStyle name="Normal 4 2 6 2" xfId="7857" xr:uid="{6E44B44D-B1F0-48E3-A41A-FA88799A49C5}"/>
    <cellStyle name="Normal 4 2 6 3" xfId="7858" xr:uid="{A17491D3-E1C3-4EF0-8A12-DCAFE609B0B8}"/>
    <cellStyle name="Normal 4 2 6 4" xfId="7859" xr:uid="{C606934D-FB56-438B-805D-1AC5E87E53BD}"/>
    <cellStyle name="Normal 4 2 7" xfId="7860" xr:uid="{B947AEC3-34CF-4852-9B92-BEADFB8E0292}"/>
    <cellStyle name="Normal 4 2 7 2" xfId="7861" xr:uid="{D95CA15B-F828-4199-8356-3D103B9643CC}"/>
    <cellStyle name="Normal 4 2 7 3" xfId="7862" xr:uid="{7BD850EE-01C8-4A92-B59B-CB4A15E75358}"/>
    <cellStyle name="Normal 4 2 7 4" xfId="7863" xr:uid="{823C28D4-132B-43C3-98AF-55DF8FD83C8D}"/>
    <cellStyle name="Normal 4 2 8" xfId="7864" xr:uid="{19753412-785A-4AE5-9A86-3F028A82B0CC}"/>
    <cellStyle name="Normal 4 2 9" xfId="7865" xr:uid="{34CAECFD-676B-4D21-870B-2F8E0D212518}"/>
    <cellStyle name="Normal 4 2_Nordea Group" xfId="7823" xr:uid="{49AE1A00-541E-48AA-A84D-84702DC04B9F}"/>
    <cellStyle name="Normal 4 3" xfId="128" xr:uid="{00000000-0005-0000-0000-000062000000}"/>
    <cellStyle name="Normal 4 3 10" xfId="7867" xr:uid="{451C56F4-FA25-43E0-9A54-0F4EBA388DF1}"/>
    <cellStyle name="Normal 4 3 2" xfId="7868" xr:uid="{1DF99342-CBC2-455E-86FE-63E762CCF41D}"/>
    <cellStyle name="Normal 4 3 2 2" xfId="7869" xr:uid="{C8423195-E158-4C23-A09A-410F7C728593}"/>
    <cellStyle name="Normal 4 3 2 2 2" xfId="7870" xr:uid="{06DF65D9-FF76-471D-AB05-63F5E84C7467}"/>
    <cellStyle name="Normal 4 3 2 2 3" xfId="7871" xr:uid="{A76E6A10-2B3E-4319-92F7-E9BAB64FA50E}"/>
    <cellStyle name="Normal 4 3 2 2 4" xfId="7872" xr:uid="{95305E0D-0B0A-4F20-9BF6-6714C38D4AE1}"/>
    <cellStyle name="Normal 4 3 2 3" xfId="7873" xr:uid="{9B00E695-C396-4B6D-AA2C-98F80DD21D00}"/>
    <cellStyle name="Normal 4 3 2 3 2" xfId="7874" xr:uid="{A93308CC-2B9D-4D75-AE7F-98F2FA56E6D5}"/>
    <cellStyle name="Normal 4 3 2 3 3" xfId="7875" xr:uid="{C2F602A1-C3A5-495E-9901-CBF99F9F20F3}"/>
    <cellStyle name="Normal 4 3 2 3 4" xfId="7876" xr:uid="{5CD56587-D0EA-4FCB-838C-11439FDA8ECC}"/>
    <cellStyle name="Normal 4 3 2 4" xfId="7877" xr:uid="{2446DF52-9A36-414F-85B7-CFC730CFF8DA}"/>
    <cellStyle name="Normal 4 3 2 4 2" xfId="7878" xr:uid="{5840223D-ABF4-46DF-8725-5EA88D05F9DF}"/>
    <cellStyle name="Normal 4 3 2 4 3" xfId="7879" xr:uid="{A88EFE2F-71F6-4B5C-954B-B396EDF69DEA}"/>
    <cellStyle name="Normal 4 3 2 4 4" xfId="7880" xr:uid="{31257844-06FE-4A58-8AC3-B92FAF144FFF}"/>
    <cellStyle name="Normal 4 3 2 5" xfId="7881" xr:uid="{2D6C44C9-B343-4898-A0B4-9FF472DBBDBC}"/>
    <cellStyle name="Normal 4 3 2 5 2" xfId="7882" xr:uid="{E0E69098-216E-4C7E-8A4F-D5FA20772169}"/>
    <cellStyle name="Normal 4 3 2 5 3" xfId="7883" xr:uid="{748AEBA8-6B4D-4568-BADA-E1B57FE4CA98}"/>
    <cellStyle name="Normal 4 3 2 5 4" xfId="7884" xr:uid="{7E9FE3E4-7C97-4AA6-9924-F261F012ED9E}"/>
    <cellStyle name="Normal 4 3 2 6" xfId="7885" xr:uid="{A542F3CC-5B71-488D-8A21-ACDA7361A2FF}"/>
    <cellStyle name="Normal 4 3 2 7" xfId="7886" xr:uid="{6F6E27C7-C43F-4536-800E-E6CFA0A128C2}"/>
    <cellStyle name="Normal 4 3 2 8" xfId="7887" xr:uid="{7E1C6FDE-786E-479A-A5DF-A1D048387752}"/>
    <cellStyle name="Normal 4 3 2 9" xfId="7888" xr:uid="{B58F29EC-AFEC-401E-9B52-3DCEA2941EF8}"/>
    <cellStyle name="Normal 4 3 3" xfId="7889" xr:uid="{080554C6-051F-4C1D-A8EA-71D27A5EDC65}"/>
    <cellStyle name="Normal 4 3 3 2" xfId="7890" xr:uid="{C4C05453-1658-4F3D-AB16-C34B3AA49214}"/>
    <cellStyle name="Normal 4 3 3 3" xfId="7891" xr:uid="{C01FDE2C-A05F-4968-957B-63BE1134E751}"/>
    <cellStyle name="Normal 4 3 3 4" xfId="7892" xr:uid="{081A9D1A-BBAD-4F30-AE8E-9A7D79E8E1E6}"/>
    <cellStyle name="Normal 4 3 4" xfId="7893" xr:uid="{B492A4D7-FCBF-4847-A842-8A527DD92413}"/>
    <cellStyle name="Normal 4 3 4 2" xfId="7894" xr:uid="{257B1F2B-910D-4AF6-B1AB-63E7C4CBC2C7}"/>
    <cellStyle name="Normal 4 3 4 3" xfId="7895" xr:uid="{31B7F5A7-7AF7-4E41-8EEC-B4F102D16AB3}"/>
    <cellStyle name="Normal 4 3 4 4" xfId="7896" xr:uid="{2608580B-18C2-4AF1-9891-9C77DDE8F9DB}"/>
    <cellStyle name="Normal 4 3 5" xfId="7897" xr:uid="{3C6BBF79-E736-4EA4-8CFD-C2CDA0E62CA6}"/>
    <cellStyle name="Normal 4 3 5 2" xfId="7898" xr:uid="{B430FDB9-F75C-44A4-9AD2-DFA050CB7646}"/>
    <cellStyle name="Normal 4 3 5 3" xfId="7899" xr:uid="{23A23D4F-34B6-4B24-B8CD-5DD846AE9F6A}"/>
    <cellStyle name="Normal 4 3 5 4" xfId="7900" xr:uid="{AB67F700-598F-4176-821B-E56B660B19B1}"/>
    <cellStyle name="Normal 4 3 6" xfId="7901" xr:uid="{2C06578F-399C-4CB4-8205-134E56BD9F8C}"/>
    <cellStyle name="Normal 4 3 6 2" xfId="7902" xr:uid="{297C6115-C982-42EB-93EF-BE63A9ADBC8D}"/>
    <cellStyle name="Normal 4 3 6 3" xfId="7903" xr:uid="{51C5FDD1-CC6C-4832-9051-71699632FBF9}"/>
    <cellStyle name="Normal 4 3 6 4" xfId="7904" xr:uid="{76710220-3B9F-49BC-B2A3-B960E228D45E}"/>
    <cellStyle name="Normal 4 3 7" xfId="7905" xr:uid="{07B25B6A-3AD3-4E61-A87B-4292A5A853AD}"/>
    <cellStyle name="Normal 4 3 8" xfId="7906" xr:uid="{5AB6B96D-82DA-4222-9602-A9AEDB401BC9}"/>
    <cellStyle name="Normal 4 3 9" xfId="7907" xr:uid="{97A52459-2856-4A84-B6EA-76DC0324A83C}"/>
    <cellStyle name="Normal 4 3_Nordea Group" xfId="7866" xr:uid="{B50ACF7F-31B0-4D45-BFB1-6011BDDFD78F}"/>
    <cellStyle name="Normal 4 4" xfId="156" xr:uid="{00000000-0005-0000-0000-000063000000}"/>
    <cellStyle name="Normal 4 4 2" xfId="172" xr:uid="{00000000-0005-0000-0000-000064000000}"/>
    <cellStyle name="Normal 4 4 2 2" xfId="7910" xr:uid="{E54BFE59-D029-4702-88D6-3A1BB28F0E05}"/>
    <cellStyle name="Normal 4 4 2 3" xfId="7911" xr:uid="{B874070C-E261-4832-8BE0-5A8F8558A637}"/>
    <cellStyle name="Normal 4 4 2 4" xfId="7912" xr:uid="{FFC1B2C0-CF13-43EF-8A1B-27046BD40FFF}"/>
    <cellStyle name="Normal 4 4 2_Nordea Group" xfId="7909" xr:uid="{383FDF17-5DD2-4459-84B6-D67F32E0CF5F}"/>
    <cellStyle name="Normal 4 4 3" xfId="7913" xr:uid="{2C4079BA-2EC2-4104-AACC-F597326728B1}"/>
    <cellStyle name="Normal 4 4 3 2" xfId="7914" xr:uid="{7E71B9EF-2135-4058-8CBA-BACC562B7697}"/>
    <cellStyle name="Normal 4 4 3 3" xfId="7915" xr:uid="{61257FE7-9677-4C65-B851-66B7B9C0CE38}"/>
    <cellStyle name="Normal 4 4 3 4" xfId="7916" xr:uid="{070FA10E-00AA-42D1-84D4-25D8956B417C}"/>
    <cellStyle name="Normal 4 4 4" xfId="7917" xr:uid="{C2959026-5B5D-4E68-B331-EA17C1F9AFAB}"/>
    <cellStyle name="Normal 4 4 4 2" xfId="7918" xr:uid="{3A668593-A251-42E1-9870-94640BF418D0}"/>
    <cellStyle name="Normal 4 4 4 3" xfId="7919" xr:uid="{D4EC8D1D-0FD3-4E3A-9548-EAB1E0A5EE34}"/>
    <cellStyle name="Normal 4 4 4 4" xfId="7920" xr:uid="{505A1C22-2992-4D28-8CBB-458D59CA0DC9}"/>
    <cellStyle name="Normal 4 4 5" xfId="7921" xr:uid="{05C24BF6-A0FB-4131-89F2-3953450FED5C}"/>
    <cellStyle name="Normal 4 4 5 2" xfId="7922" xr:uid="{162B8CE5-0BD1-4775-AE5F-50CF40DB7485}"/>
    <cellStyle name="Normal 4 4 5 3" xfId="7923" xr:uid="{850C2179-D581-432C-A214-A1E278504A3A}"/>
    <cellStyle name="Normal 4 4 5 4" xfId="7924" xr:uid="{555B0420-E6A4-4673-9287-9E23E77CDA0B}"/>
    <cellStyle name="Normal 4 4 6" xfId="7925" xr:uid="{FEA88A33-3F3F-47AC-870E-33BEAE630C77}"/>
    <cellStyle name="Normal 4 4 7" xfId="7926" xr:uid="{B69729C8-0E64-4CE6-9B7F-CCF4F49D2A84}"/>
    <cellStyle name="Normal 4 4 8" xfId="7927" xr:uid="{34763A03-335A-4655-80D4-22DB8ACC95FC}"/>
    <cellStyle name="Normal 4 4 9" xfId="7928" xr:uid="{34500DBF-5EBA-412B-B509-E7893E9A42F2}"/>
    <cellStyle name="Normal 4 4_Nordea Group" xfId="7908" xr:uid="{F9EA276E-07B8-42E3-9B1B-D899D1FADD3F}"/>
    <cellStyle name="Normal 4 5" xfId="167" xr:uid="{00000000-0005-0000-0000-000065000000}"/>
    <cellStyle name="Normal 4 6" xfId="7929" xr:uid="{2C50D6A4-5D7C-41B6-8EBF-0022EB4D19D5}"/>
    <cellStyle name="Normal 4 6 2" xfId="7930" xr:uid="{5AECD122-F518-44EA-BEFF-C6F8ABF2FAEA}"/>
    <cellStyle name="Normal 4 6 3" xfId="7931" xr:uid="{08D39C73-B534-4094-BD59-B73FE2E68C90}"/>
    <cellStyle name="Normal 4 6 4" xfId="7932" xr:uid="{8B675A44-81F0-47F8-BD46-1972A3B2D8F5}"/>
    <cellStyle name="Normal 4 7" xfId="7933" xr:uid="{262E0E1E-EE5A-420D-8749-27E48D08608F}"/>
    <cellStyle name="Normal 4 7 2" xfId="7934" xr:uid="{4A451548-BBC3-4064-A868-CA7D55D1A3B3}"/>
    <cellStyle name="Normal 4 7 3" xfId="7935" xr:uid="{F9EC268E-746F-48E8-A062-436616DF4BA9}"/>
    <cellStyle name="Normal 4 7 4" xfId="7936" xr:uid="{001B88B4-5DF6-409F-9B60-40CEBAC77C21}"/>
    <cellStyle name="Normal 4 8" xfId="7937" xr:uid="{31FEB906-7FDA-4BD8-9F0E-F939C4B6469A}"/>
    <cellStyle name="Normal 4 8 2" xfId="7938" xr:uid="{67A83765-6843-493A-837D-69633E5C2D6A}"/>
    <cellStyle name="Normal 4 8 3" xfId="7939" xr:uid="{35633FD4-878B-481A-B891-669A2E23F136}"/>
    <cellStyle name="Normal 4 8 4" xfId="7940" xr:uid="{10E031D4-E922-4F99-8C31-CBD3D41D7E1F}"/>
    <cellStyle name="Normal 4 9" xfId="7941" xr:uid="{8E7C1379-5E3C-4D1B-9A4E-6F3AC9D3F81B}"/>
    <cellStyle name="Normal 4 9 2" xfId="7942" xr:uid="{40082704-C428-4CE5-A924-DB4243FA4F8C}"/>
    <cellStyle name="Normal 4 9 3" xfId="7943" xr:uid="{EAD3CFE9-8EBC-4176-8E00-ABDFC0DAA8FB}"/>
    <cellStyle name="Normal 4 9 4" xfId="7944" xr:uid="{88447DFA-3735-46C3-BD5B-2B767E0FD7EF}"/>
    <cellStyle name="Normal 4_Nordea Group" xfId="7818" xr:uid="{8A760BC8-EA6E-448F-8623-A10E2DE1F283}"/>
    <cellStyle name="Normal 40" xfId="7945" xr:uid="{D08F1194-6783-48E4-8557-6F91373B4790}"/>
    <cellStyle name="Normal 41" xfId="7946" xr:uid="{69B21C3D-23FC-4E9E-A253-58EE77E5E7CE}"/>
    <cellStyle name="Normal 42" xfId="7947" xr:uid="{B4CA5172-9DAB-462C-B523-7190E55279F2}"/>
    <cellStyle name="Normal 43" xfId="7948" xr:uid="{8A6A2769-F7F8-46AC-88D9-E70905F4DCB8}"/>
    <cellStyle name="Normal 44" xfId="7949" xr:uid="{98657557-775A-491C-8FD5-FAA501DB245B}"/>
    <cellStyle name="Normal 44 2" xfId="7950" xr:uid="{401065E7-AFC8-4977-9AF0-D8C222305006}"/>
    <cellStyle name="Normal 44 3" xfId="7951" xr:uid="{47C17EA7-1A48-464A-932E-C635D5B34B08}"/>
    <cellStyle name="Normal 44 3 2" xfId="7952" xr:uid="{936699BA-BCBB-4F52-809E-4D5635A94973}"/>
    <cellStyle name="Normal 44 4" xfId="7953" xr:uid="{DB5F8D1B-0776-4D87-B24F-5C91372A6669}"/>
    <cellStyle name="Normal 45" xfId="7954" xr:uid="{8B015C2B-F840-4D7C-9070-64C3C5A1995C}"/>
    <cellStyle name="Normal 45 2" xfId="7955" xr:uid="{F7A2D095-04C9-4789-8205-38F35C83DF2E}"/>
    <cellStyle name="Normal 45 3" xfId="7956" xr:uid="{BBB2C690-74E8-4671-8C28-0DC4D55E2132}"/>
    <cellStyle name="Normal 45 3 2" xfId="7957" xr:uid="{25B1BD91-21BD-4B7C-9AF7-4083DCAF38F2}"/>
    <cellStyle name="Normal 45 4" xfId="7958" xr:uid="{CDFA3A70-047F-4CAB-BD43-C8F684EF6E18}"/>
    <cellStyle name="Normal 46" xfId="7959" xr:uid="{E8259193-C000-4B77-AD84-64A1081292C1}"/>
    <cellStyle name="Normal 47" xfId="7960" xr:uid="{1488FF0C-B9AD-4F7A-9AB1-8FFC3F682764}"/>
    <cellStyle name="Normal 47 2" xfId="7961" xr:uid="{2799319A-F8E1-47C6-BDC8-3B7D9AB578A4}"/>
    <cellStyle name="Normal 47 3" xfId="7962" xr:uid="{2EDDADDC-F810-4FE6-8D11-B8A57E5F2254}"/>
    <cellStyle name="Normal 48" xfId="7963" xr:uid="{4B23B852-C630-4E91-948A-C46A373BB729}"/>
    <cellStyle name="Normal 48 2" xfId="7964" xr:uid="{90A93505-BEFE-44C5-96DF-60CAE44398F6}"/>
    <cellStyle name="Normal 49" xfId="7965" xr:uid="{91206CFA-A780-41C9-BBC9-5DAE3200677C}"/>
    <cellStyle name="Normal 5" xfId="46" xr:uid="{00000000-0005-0000-0000-000066000000}"/>
    <cellStyle name="Normal 5 10" xfId="7966" xr:uid="{AE8BAFE7-4D8D-4672-B6AE-29ED34ECF462}"/>
    <cellStyle name="Normal 5 10 2" xfId="7967" xr:uid="{CC130248-7BC3-4B85-90C6-0D16217A53ED}"/>
    <cellStyle name="Normal 5 10 2 2" xfId="7968" xr:uid="{27B492DA-4122-45F2-BBBC-863A3B175EB0}"/>
    <cellStyle name="Normal 5 10 2 3" xfId="7969" xr:uid="{6CA5FFCC-3F49-4C74-BAB4-142FCB9645E8}"/>
    <cellStyle name="Normal 5 10 2 4" xfId="7970" xr:uid="{43D15DF8-4B26-4717-A295-644CB48AEF1D}"/>
    <cellStyle name="Normal 5 10 3" xfId="7971" xr:uid="{7C07E849-ECAA-4281-B3F0-E212F9C3CB9C}"/>
    <cellStyle name="Normal 5 10 3 2" xfId="7972" xr:uid="{2B59338B-0979-4A09-BBA4-F5586246F85B}"/>
    <cellStyle name="Normal 5 10 3 3" xfId="7973" xr:uid="{EC99DB76-8A41-4A4A-A650-137C1FEEC9A4}"/>
    <cellStyle name="Normal 5 10 3 4" xfId="7974" xr:uid="{CFDFD1E0-9923-4404-8EFA-7C6DC765E96F}"/>
    <cellStyle name="Normal 5 10 4" xfId="7975" xr:uid="{952E044A-8706-4DF7-ABD5-CA4FF8BA8173}"/>
    <cellStyle name="Normal 5 10 4 2" xfId="7976" xr:uid="{ADB5AEF8-F516-4C98-B20A-E3F81D2C00EA}"/>
    <cellStyle name="Normal 5 10 4 3" xfId="7977" xr:uid="{CF7E0013-F617-4853-A4FA-6F752D1DB1B7}"/>
    <cellStyle name="Normal 5 10 4 4" xfId="7978" xr:uid="{249658DA-799C-44CA-BF20-E0AEAB7261D0}"/>
    <cellStyle name="Normal 5 10 5" xfId="7979" xr:uid="{39563BAD-D144-40EE-9600-893919BBBB3C}"/>
    <cellStyle name="Normal 5 10 5 2" xfId="7980" xr:uid="{B89F8313-06D3-4C7B-94CA-C2C7FF83F2D6}"/>
    <cellStyle name="Normal 5 10 5 3" xfId="7981" xr:uid="{BD249559-F856-4789-B4C6-9B8A851679F6}"/>
    <cellStyle name="Normal 5 10 5 4" xfId="7982" xr:uid="{7704ACAB-994A-4CC0-B50E-3698706C0B0A}"/>
    <cellStyle name="Normal 5 10 6" xfId="7983" xr:uid="{40A6EB55-D14C-4A3C-A3D6-438F06A01922}"/>
    <cellStyle name="Normal 5 10 7" xfId="7984" xr:uid="{45CA5AB3-D81D-447C-9BC4-80F778AE8BE0}"/>
    <cellStyle name="Normal 5 10 8" xfId="7985" xr:uid="{83A3259D-D190-4372-A762-1240982F2F62}"/>
    <cellStyle name="Normal 5 10 9" xfId="7986" xr:uid="{2F15F05C-F94B-40A7-BCED-57676FB7F63F}"/>
    <cellStyle name="Normal 5 11" xfId="7987" xr:uid="{CFAEA656-2106-4BFB-A5DC-6F99CA5CBA5E}"/>
    <cellStyle name="Normal 5 11 2" xfId="7988" xr:uid="{11974792-4EDD-4220-87C1-59946A33C7C1}"/>
    <cellStyle name="Normal 5 11 2 2" xfId="7989" xr:uid="{EA30B48F-CEFF-4BE3-A8D4-7AF16C9BF6CE}"/>
    <cellStyle name="Normal 5 11 2 3" xfId="7990" xr:uid="{EB915688-5D43-4135-8E87-331ED08F83CA}"/>
    <cellStyle name="Normal 5 11 2 4" xfId="7991" xr:uid="{A3B24C58-04DD-45D1-89B3-4332114FCB52}"/>
    <cellStyle name="Normal 5 11 3" xfId="7992" xr:uid="{E09E6E6D-8C82-4996-9495-9179E9E9452E}"/>
    <cellStyle name="Normal 5 11 3 2" xfId="7993" xr:uid="{84CD18CD-5658-46B1-8CBE-937382ED5F76}"/>
    <cellStyle name="Normal 5 11 3 3" xfId="7994" xr:uid="{490853C1-AB37-444B-85E8-18118049829C}"/>
    <cellStyle name="Normal 5 11 3 4" xfId="7995" xr:uid="{51788800-A798-4BD2-B618-B75DE2FAF17E}"/>
    <cellStyle name="Normal 5 11 4" xfId="7996" xr:uid="{49A12E72-EBBC-4BA9-B97F-09B787258D9E}"/>
    <cellStyle name="Normal 5 11 4 2" xfId="7997" xr:uid="{8A0EDBD2-8E65-460C-BEF9-68DEE92DE969}"/>
    <cellStyle name="Normal 5 11 4 3" xfId="7998" xr:uid="{8FB55563-5FF4-4D75-A4AF-4CE0A355A541}"/>
    <cellStyle name="Normal 5 11 4 4" xfId="7999" xr:uid="{24B5315E-1E8B-4F52-A0A2-B4D83A277E15}"/>
    <cellStyle name="Normal 5 11 5" xfId="8000" xr:uid="{5160B4F2-ECD8-4DB0-AF5B-72277BCC8FC4}"/>
    <cellStyle name="Normal 5 11 5 2" xfId="8001" xr:uid="{8547DF5B-CE16-4F5C-8693-E61FC2DFCF6B}"/>
    <cellStyle name="Normal 5 11 5 3" xfId="8002" xr:uid="{BE52E75F-7296-4C8E-AFDB-E1469B601A73}"/>
    <cellStyle name="Normal 5 11 5 4" xfId="8003" xr:uid="{19B3DB9A-F339-4AF2-B130-9EA584388CF4}"/>
    <cellStyle name="Normal 5 11 6" xfId="8004" xr:uid="{2194CD7A-CF9B-423A-BB03-F34892D85B8D}"/>
    <cellStyle name="Normal 5 11 7" xfId="8005" xr:uid="{60F56941-5204-4C91-B53B-35C986E1D4E9}"/>
    <cellStyle name="Normal 5 11 8" xfId="8006" xr:uid="{0F22A320-7CD3-40C1-A537-4F9134114E55}"/>
    <cellStyle name="Normal 5 11 9" xfId="8007" xr:uid="{B9AEB789-62C4-4BAD-967F-641AA68D4C04}"/>
    <cellStyle name="Normal 5 2" xfId="157" xr:uid="{00000000-0005-0000-0000-000067000000}"/>
    <cellStyle name="Normal 5 2 2" xfId="173" xr:uid="{00000000-0005-0000-0000-000068000000}"/>
    <cellStyle name="Normal 5 2_Nordea Group" xfId="8008" xr:uid="{4A9021E0-D7DA-446A-A33F-E91F6E201095}"/>
    <cellStyle name="Normal 5 3" xfId="168" xr:uid="{00000000-0005-0000-0000-000069000000}"/>
    <cellStyle name="Normal 5 3 2" xfId="8010" xr:uid="{7A7C7A3A-E166-4502-B948-DE0C4C09CCD9}"/>
    <cellStyle name="Normal 5 3 2 2" xfId="8011" xr:uid="{88EB10E0-F5F4-4BF3-8EA1-DAF484D80CBF}"/>
    <cellStyle name="Normal 5 3 2 2 2" xfId="8012" xr:uid="{19AFEC5A-DADE-4B89-997B-4CE48F633518}"/>
    <cellStyle name="Normal 5 3 2 2 3" xfId="8013" xr:uid="{68612B29-25A9-40B9-8874-3F4D140504F5}"/>
    <cellStyle name="Normal 5 3 2 2 4" xfId="8014" xr:uid="{C19E1D3D-66F9-47A1-B80C-9307FC5A8475}"/>
    <cellStyle name="Normal 5 3 2 3" xfId="8015" xr:uid="{690E7632-11BF-4752-B255-5D9579BF4254}"/>
    <cellStyle name="Normal 5 3 2 3 2" xfId="8016" xr:uid="{06C58A69-8F2F-4083-8BA5-D84897FBEE23}"/>
    <cellStyle name="Normal 5 3 2 3 3" xfId="8017" xr:uid="{ABF85C37-A300-4996-95CE-936839347F80}"/>
    <cellStyle name="Normal 5 3 2 3 4" xfId="8018" xr:uid="{BF94C5E8-5AB6-467E-9917-3E9CE1025601}"/>
    <cellStyle name="Normal 5 3 2 4" xfId="8019" xr:uid="{9F646A5B-F793-4919-982F-F164376FC3E4}"/>
    <cellStyle name="Normal 5 3 2 4 2" xfId="8020" xr:uid="{7EA5D78D-2A45-47DA-879F-C29AFE6C1E82}"/>
    <cellStyle name="Normal 5 3 2 4 3" xfId="8021" xr:uid="{F214A07E-43A9-4B78-927A-DE8CF9907B6E}"/>
    <cellStyle name="Normal 5 3 2 4 4" xfId="8022" xr:uid="{1B5D598B-7ADC-4277-AEA4-6B9E6290C834}"/>
    <cellStyle name="Normal 5 3 2 5" xfId="8023" xr:uid="{94984081-002D-42A4-8342-D654DCC4EE8E}"/>
    <cellStyle name="Normal 5 3 2 5 2" xfId="8024" xr:uid="{C24E3F2A-94D2-4595-AE47-2C43BD214680}"/>
    <cellStyle name="Normal 5 3 2 5 3" xfId="8025" xr:uid="{7234848B-7283-43E0-92F4-3774F570EEF8}"/>
    <cellStyle name="Normal 5 3 2 5 4" xfId="8026" xr:uid="{5EB91EC3-B5F1-483E-99B8-8156DE9E253D}"/>
    <cellStyle name="Normal 5 3 2 6" xfId="8027" xr:uid="{41D447A7-CA57-4A58-8018-33FF8E315227}"/>
    <cellStyle name="Normal 5 3 2 7" xfId="8028" xr:uid="{F7F085A9-1D07-41D9-B766-436E5667ED91}"/>
    <cellStyle name="Normal 5 3 2 8" xfId="8029" xr:uid="{A7B94CF0-056D-4DE5-9E5C-8D322AF3D384}"/>
    <cellStyle name="Normal 5 3 2 9" xfId="8030" xr:uid="{D9D6D348-A78C-4383-BC1A-A6DBECCE18E5}"/>
    <cellStyle name="Normal 5 3_Nordea Group" xfId="8009" xr:uid="{1C7C7491-D8C9-49A6-A1BA-D1389478500D}"/>
    <cellStyle name="Normal 5 4" xfId="8031" xr:uid="{2B4694E8-CE09-4B5D-8AA5-7CC4DFD5294C}"/>
    <cellStyle name="Normal 5 4 10" xfId="8032" xr:uid="{3313DA7A-1AD3-43EE-994A-60373D129E02}"/>
    <cellStyle name="Normal 5 4 2" xfId="8033" xr:uid="{EACBA781-5736-41F8-ADEC-1786A78872A0}"/>
    <cellStyle name="Normal 5 4 2 2" xfId="8034" xr:uid="{A73B767E-71FE-4EFA-90DF-A09827A6DA8F}"/>
    <cellStyle name="Normal 5 4 2 2 2" xfId="8035" xr:uid="{3DB2872D-5D42-42F5-AFB7-6B30AB109FB7}"/>
    <cellStyle name="Normal 5 4 2 2 3" xfId="8036" xr:uid="{AD0C47F2-EC36-47C5-A924-5CB36B6BF233}"/>
    <cellStyle name="Normal 5 4 2 2 4" xfId="8037" xr:uid="{80686451-F57F-4F00-BC63-26DF0D2B0B77}"/>
    <cellStyle name="Normal 5 4 2 3" xfId="8038" xr:uid="{8896887F-9509-4779-A347-A66043FF295D}"/>
    <cellStyle name="Normal 5 4 2 3 2" xfId="8039" xr:uid="{52CEC09F-009C-4FBA-B9AD-34F5190144B7}"/>
    <cellStyle name="Normal 5 4 2 3 3" xfId="8040" xr:uid="{AAECCE7C-56D9-46B6-BD91-F677C245CBA2}"/>
    <cellStyle name="Normal 5 4 2 3 4" xfId="8041" xr:uid="{80FDC225-C3E8-4A0D-AD06-79E683D7E442}"/>
    <cellStyle name="Normal 5 4 2 4" xfId="8042" xr:uid="{FE1B32C7-F408-4905-86B4-16C23103D63F}"/>
    <cellStyle name="Normal 5 4 2 4 2" xfId="8043" xr:uid="{AB134BE1-0A8F-4799-8F96-C87125B039E8}"/>
    <cellStyle name="Normal 5 4 2 4 3" xfId="8044" xr:uid="{9C993CE9-2708-4716-8D26-B17DF15B6021}"/>
    <cellStyle name="Normal 5 4 2 4 4" xfId="8045" xr:uid="{2AE4BD99-3F1A-48E2-9812-2BD0E506B7D5}"/>
    <cellStyle name="Normal 5 4 2 5" xfId="8046" xr:uid="{B9605164-0214-4A3D-9D15-28B349E307DB}"/>
    <cellStyle name="Normal 5 4 2 5 2" xfId="8047" xr:uid="{6ED46C48-DD79-478A-BD62-A0454373B366}"/>
    <cellStyle name="Normal 5 4 2 5 3" xfId="8048" xr:uid="{E09C0BE9-EEF7-4E66-9F53-5F06DD9B269F}"/>
    <cellStyle name="Normal 5 4 2 5 4" xfId="8049" xr:uid="{C696CC46-6617-4EC4-B99F-50ED62F91E6C}"/>
    <cellStyle name="Normal 5 4 2 6" xfId="8050" xr:uid="{C2C21C90-ED82-4109-8DA3-6F1B1E5917B2}"/>
    <cellStyle name="Normal 5 4 2 7" xfId="8051" xr:uid="{8FEC687D-AAA6-4909-926C-0C8AF61599BC}"/>
    <cellStyle name="Normal 5 4 2 8" xfId="8052" xr:uid="{7A9DF8B9-D4EA-4DDB-8A19-D855D41911C5}"/>
    <cellStyle name="Normal 5 4 2 9" xfId="8053" xr:uid="{6283C082-29E4-4FE9-8ED1-8C4DE70780A2}"/>
    <cellStyle name="Normal 5 4 3" xfId="8054" xr:uid="{16F3B5A0-6C7C-48FB-9243-F3B0AD8B8173}"/>
    <cellStyle name="Normal 5 4 3 2" xfId="8055" xr:uid="{70290710-9D3B-452C-9F59-D332D9DFEE8D}"/>
    <cellStyle name="Normal 5 4 3 3" xfId="8056" xr:uid="{855FD3C1-EB8A-4161-A215-4FB918908BA4}"/>
    <cellStyle name="Normal 5 4 3 4" xfId="8057" xr:uid="{23FD3FC8-2B6F-4E6E-B6E2-6189B3E96E40}"/>
    <cellStyle name="Normal 5 4 4" xfId="8058" xr:uid="{65A460C0-9A80-4E96-9065-38F25609268C}"/>
    <cellStyle name="Normal 5 4 4 2" xfId="8059" xr:uid="{23AE131A-A38D-413F-8A8D-AD4E346DFC36}"/>
    <cellStyle name="Normal 5 4 4 3" xfId="8060" xr:uid="{44CAFE36-5FBA-42AB-B33A-6B1D4E0770E3}"/>
    <cellStyle name="Normal 5 4 4 4" xfId="8061" xr:uid="{2D01E0AB-F6CF-4DE5-A915-FD4960AB833B}"/>
    <cellStyle name="Normal 5 4 5" xfId="8062" xr:uid="{86BA14FB-0B85-4F84-B784-85F49E66D5E0}"/>
    <cellStyle name="Normal 5 4 5 2" xfId="8063" xr:uid="{D0445D93-0277-4646-8775-118E0BDB7C21}"/>
    <cellStyle name="Normal 5 4 5 3" xfId="8064" xr:uid="{EFCAFC48-23BC-4837-971F-D3D6063AE6E2}"/>
    <cellStyle name="Normal 5 4 5 4" xfId="8065" xr:uid="{92F6E1AA-D2F1-47B3-BB76-DDA96FF67A88}"/>
    <cellStyle name="Normal 5 4 6" xfId="8066" xr:uid="{5BB77C00-32D8-454C-8B6F-B0F83AB5B6FD}"/>
    <cellStyle name="Normal 5 4 6 2" xfId="8067" xr:uid="{78E83E8F-929C-4A3A-A8F4-E6FDB58C0A7B}"/>
    <cellStyle name="Normal 5 4 6 3" xfId="8068" xr:uid="{D1FA34EA-6435-4EEB-99F5-724139A74CFA}"/>
    <cellStyle name="Normal 5 4 6 4" xfId="8069" xr:uid="{38486B08-B2A8-4CE8-9921-BB13F9E3370B}"/>
    <cellStyle name="Normal 5 4 7" xfId="8070" xr:uid="{50743DC6-8200-4A95-921B-2D4F72D80A53}"/>
    <cellStyle name="Normal 5 4 8" xfId="8071" xr:uid="{59623C47-8BC0-4981-9020-CEA22020A391}"/>
    <cellStyle name="Normal 5 4 9" xfId="8072" xr:uid="{5C8E7282-C393-4AFE-A54B-2FB129200E12}"/>
    <cellStyle name="Normal 5 5" xfId="8073" xr:uid="{AAA69D25-1C21-43EC-8FE5-9FAC0A2F0A6B}"/>
    <cellStyle name="Normal 5 5 10" xfId="8074" xr:uid="{51746084-083D-4112-B800-11CD6D02AA39}"/>
    <cellStyle name="Normal 5 5 2" xfId="8075" xr:uid="{9373D79B-D5CB-4A1B-8B36-060C34DD54D9}"/>
    <cellStyle name="Normal 5 5 2 2" xfId="8076" xr:uid="{D3286AD8-B74C-485D-8DFA-5B06D576F32B}"/>
    <cellStyle name="Normal 5 5 2 2 2" xfId="8077" xr:uid="{10E8EC26-F94C-49C7-B0D2-A060BC04A09B}"/>
    <cellStyle name="Normal 5 5 2 2 3" xfId="8078" xr:uid="{82A8FD62-D3D3-4FB5-A44D-00BD6D549E40}"/>
    <cellStyle name="Normal 5 5 2 2 4" xfId="8079" xr:uid="{E5B77457-7651-4E12-82B3-B557D5C13D71}"/>
    <cellStyle name="Normal 5 5 2 3" xfId="8080" xr:uid="{556EBCE4-C6D4-4A8F-8B83-5478AE082FC5}"/>
    <cellStyle name="Normal 5 5 2 3 2" xfId="8081" xr:uid="{B72BFE7C-F688-48F7-915B-8EE49EDE368B}"/>
    <cellStyle name="Normal 5 5 2 3 3" xfId="8082" xr:uid="{437C3ED5-6155-421B-AF7E-9080BEBB36E9}"/>
    <cellStyle name="Normal 5 5 2 3 4" xfId="8083" xr:uid="{914509F9-5318-4FAD-AE92-911437A37B78}"/>
    <cellStyle name="Normal 5 5 2 4" xfId="8084" xr:uid="{5C9FBF55-987C-4CCF-9167-D4516523AAF0}"/>
    <cellStyle name="Normal 5 5 2 4 2" xfId="8085" xr:uid="{A70FCBCE-FDAE-4730-90C8-AA4D4B87B2FA}"/>
    <cellStyle name="Normal 5 5 2 4 3" xfId="8086" xr:uid="{739C9108-7560-4583-ADF0-0A391EE465BB}"/>
    <cellStyle name="Normal 5 5 2 4 4" xfId="8087" xr:uid="{4570CFCB-391E-471F-A294-F94D43659452}"/>
    <cellStyle name="Normal 5 5 2 5" xfId="8088" xr:uid="{8D29429A-7F1A-4F3D-B776-B7A71B0AF39E}"/>
    <cellStyle name="Normal 5 5 2 5 2" xfId="8089" xr:uid="{3FAFE834-05CB-4946-924E-BA100800AACC}"/>
    <cellStyle name="Normal 5 5 2 5 3" xfId="8090" xr:uid="{68AD1AAF-F499-4882-ADEF-1879371DDBDC}"/>
    <cellStyle name="Normal 5 5 2 5 4" xfId="8091" xr:uid="{8643C030-1E37-4303-B8A2-610D64842782}"/>
    <cellStyle name="Normal 5 5 2 6" xfId="8092" xr:uid="{B3EDA1CA-645F-433A-97BC-6125C1489679}"/>
    <cellStyle name="Normal 5 5 2 7" xfId="8093" xr:uid="{429A82A0-EE4A-404C-BC31-B39174CFF559}"/>
    <cellStyle name="Normal 5 5 2 8" xfId="8094" xr:uid="{451D61B1-1090-4328-B620-8BC1C4B6CAAC}"/>
    <cellStyle name="Normal 5 5 2 9" xfId="8095" xr:uid="{5473FA18-6329-476D-BF41-192E5C26EB38}"/>
    <cellStyle name="Normal 5 5 3" xfId="8096" xr:uid="{42D2440C-887C-433F-90C5-7FB95D02D489}"/>
    <cellStyle name="Normal 5 5 3 2" xfId="8097" xr:uid="{20CBE315-F724-4AB5-8FD9-5104CE00081A}"/>
    <cellStyle name="Normal 5 5 3 3" xfId="8098" xr:uid="{05FC78E3-FA76-4ED0-9BFE-6E616C8B0EC8}"/>
    <cellStyle name="Normal 5 5 3 4" xfId="8099" xr:uid="{CC1A21D0-786F-42C0-9F1F-404FA131526C}"/>
    <cellStyle name="Normal 5 5 4" xfId="8100" xr:uid="{926A8CB2-0569-44BC-B7D8-D8446314A923}"/>
    <cellStyle name="Normal 5 5 4 2" xfId="8101" xr:uid="{0FE6EF93-B915-4AC6-8EFB-1B7A5ACCB8C7}"/>
    <cellStyle name="Normal 5 5 4 3" xfId="8102" xr:uid="{FD0185E4-DC7E-4B5B-AF43-091FE0F85B26}"/>
    <cellStyle name="Normal 5 5 4 4" xfId="8103" xr:uid="{4D669ED3-7123-4B1C-BE3E-3F5A37575C81}"/>
    <cellStyle name="Normal 5 5 5" xfId="8104" xr:uid="{C287028A-D742-404B-AF57-C52343748D2E}"/>
    <cellStyle name="Normal 5 5 5 2" xfId="8105" xr:uid="{9A8D3533-21BB-4549-B00D-F8624F9BF557}"/>
    <cellStyle name="Normal 5 5 5 3" xfId="8106" xr:uid="{A7DC4A29-B6C5-42B5-8525-351274448B47}"/>
    <cellStyle name="Normal 5 5 5 4" xfId="8107" xr:uid="{3A57E0B1-2787-4D61-9897-91FD29FDFBE6}"/>
    <cellStyle name="Normal 5 5 6" xfId="8108" xr:uid="{7A7869AD-9EFF-4221-96B6-EA7AEFDEFD9C}"/>
    <cellStyle name="Normal 5 5 6 2" xfId="8109" xr:uid="{9BC89734-EAFA-4E8F-89B6-1091CBE6620C}"/>
    <cellStyle name="Normal 5 5 6 3" xfId="8110" xr:uid="{17A3C7FB-570C-42EA-A7F7-C7F849F851E5}"/>
    <cellStyle name="Normal 5 5 6 4" xfId="8111" xr:uid="{3AF6C305-4B43-4DE9-B86C-6BA6E58AF5E8}"/>
    <cellStyle name="Normal 5 5 7" xfId="8112" xr:uid="{CD5CDB45-68BD-4CC4-B486-65B72A482CF8}"/>
    <cellStyle name="Normal 5 5 8" xfId="8113" xr:uid="{3BBA4AED-1884-490E-9196-FCD589916685}"/>
    <cellStyle name="Normal 5 5 9" xfId="8114" xr:uid="{8685F3C3-534F-4C56-B75E-6311E924DB8D}"/>
    <cellStyle name="Normal 5 6" xfId="8115" xr:uid="{F7EF6A7C-42D1-47B0-AAF2-8CF3451F14CB}"/>
    <cellStyle name="Normal 5 6 10" xfId="8116" xr:uid="{B96DF284-ED35-4D99-B9AF-41B816CBD0CF}"/>
    <cellStyle name="Normal 5 6 2" xfId="8117" xr:uid="{0F679F6C-C30C-48E7-95FF-33EBF14CEC03}"/>
    <cellStyle name="Normal 5 6 2 2" xfId="8118" xr:uid="{D313FBB5-6884-49E1-A056-613546F1B493}"/>
    <cellStyle name="Normal 5 6 2 2 2" xfId="8119" xr:uid="{C34AEF4B-D5CF-4570-AAA1-66554402DE66}"/>
    <cellStyle name="Normal 5 6 2 2 3" xfId="8120" xr:uid="{BE23F2CC-43B3-4A9F-AE98-4CE70975EB4C}"/>
    <cellStyle name="Normal 5 6 2 2 4" xfId="8121" xr:uid="{E8A89A01-00F4-43F3-9CF5-228A6E4760D4}"/>
    <cellStyle name="Normal 5 6 2 3" xfId="8122" xr:uid="{E76C57AA-CAFF-4DBA-AFE0-41E1B544F152}"/>
    <cellStyle name="Normal 5 6 2 3 2" xfId="8123" xr:uid="{A690F2EA-2DF4-400F-83D6-654ABEBBB524}"/>
    <cellStyle name="Normal 5 6 2 3 3" xfId="8124" xr:uid="{03ED86DB-710C-4FF1-B8E2-3C7D9036EABC}"/>
    <cellStyle name="Normal 5 6 2 3 4" xfId="8125" xr:uid="{BC64BB0F-7D89-46EF-9260-62C085769B77}"/>
    <cellStyle name="Normal 5 6 2 4" xfId="8126" xr:uid="{2290E5B4-9456-4C1A-BBDD-3716478C9E4E}"/>
    <cellStyle name="Normal 5 6 2 4 2" xfId="8127" xr:uid="{4DEC218A-5260-47C3-855B-2CB1C0589C86}"/>
    <cellStyle name="Normal 5 6 2 4 3" xfId="8128" xr:uid="{C9D2727C-A1B8-4A4B-A94C-17C141F27299}"/>
    <cellStyle name="Normal 5 6 2 4 4" xfId="8129" xr:uid="{35DA694F-A08E-415D-9E93-02C9E6544A95}"/>
    <cellStyle name="Normal 5 6 2 5" xfId="8130" xr:uid="{CD77F0A4-7AB2-4AA2-AF0A-B2A25A267CBB}"/>
    <cellStyle name="Normal 5 6 2 5 2" xfId="8131" xr:uid="{13338145-AA8C-4399-B392-970104C6331F}"/>
    <cellStyle name="Normal 5 6 2 5 3" xfId="8132" xr:uid="{1EBD3870-EE7F-4CE4-A029-5F83DEC4C823}"/>
    <cellStyle name="Normal 5 6 2 5 4" xfId="8133" xr:uid="{2C75B42D-A344-4331-96BB-F360A28D1464}"/>
    <cellStyle name="Normal 5 6 2 6" xfId="8134" xr:uid="{C1553471-3E9C-40C2-8C7C-7B86C819C596}"/>
    <cellStyle name="Normal 5 6 2 7" xfId="8135" xr:uid="{F6999B90-ECE2-4206-AF0D-4920B498D093}"/>
    <cellStyle name="Normal 5 6 2 8" xfId="8136" xr:uid="{54914FC1-9963-4168-B6FA-FBBBC6F43404}"/>
    <cellStyle name="Normal 5 6 2 9" xfId="8137" xr:uid="{F0251B01-2A52-4004-BE64-A74C98DBCEA0}"/>
    <cellStyle name="Normal 5 6 3" xfId="8138" xr:uid="{95AF6E35-63A5-4B13-96B1-364CC7B3597E}"/>
    <cellStyle name="Normal 5 6 3 2" xfId="8139" xr:uid="{904884D9-CB9C-42FC-BB8B-B2827244E059}"/>
    <cellStyle name="Normal 5 6 3 3" xfId="8140" xr:uid="{AB058758-7950-4036-A567-3C1354B468DB}"/>
    <cellStyle name="Normal 5 6 3 4" xfId="8141" xr:uid="{D2FBDFF9-0840-492E-9E3F-73F3D21F8CCE}"/>
    <cellStyle name="Normal 5 6 4" xfId="8142" xr:uid="{CA52E102-9171-46D7-BA9A-D7160338FB11}"/>
    <cellStyle name="Normal 5 6 4 2" xfId="8143" xr:uid="{92B3F03C-02EC-4D49-AC22-1560FC2BCB47}"/>
    <cellStyle name="Normal 5 6 4 3" xfId="8144" xr:uid="{76F9104C-414A-4498-803C-8600BD09A563}"/>
    <cellStyle name="Normal 5 6 4 4" xfId="8145" xr:uid="{8CA51A79-9B16-4356-932E-AD3891E31B10}"/>
    <cellStyle name="Normal 5 6 5" xfId="8146" xr:uid="{9A9CAB1B-5742-4522-AD29-51646CFE9447}"/>
    <cellStyle name="Normal 5 6 5 2" xfId="8147" xr:uid="{188D9662-0FE8-46A5-94A9-9112B43579B7}"/>
    <cellStyle name="Normal 5 6 5 3" xfId="8148" xr:uid="{D6D7EDC5-B154-44B0-A8C4-F5C13855EEAE}"/>
    <cellStyle name="Normal 5 6 5 4" xfId="8149" xr:uid="{2F541C29-32C6-4B5C-818F-12F80A05BD40}"/>
    <cellStyle name="Normal 5 6 6" xfId="8150" xr:uid="{86065CD3-3E61-4B18-A57A-6075E2B52B0A}"/>
    <cellStyle name="Normal 5 6 6 2" xfId="8151" xr:uid="{1F52CC9F-DDFA-4333-850F-7E768A9C3909}"/>
    <cellStyle name="Normal 5 6 6 3" xfId="8152" xr:uid="{90C3849B-A06C-40FE-B01A-590D65C65CBF}"/>
    <cellStyle name="Normal 5 6 6 4" xfId="8153" xr:uid="{6BFED513-A265-4C3D-828A-192C5B22A6C0}"/>
    <cellStyle name="Normal 5 6 7" xfId="8154" xr:uid="{E8CD052A-E63C-49A6-97E8-9CC84E9C83DB}"/>
    <cellStyle name="Normal 5 6 8" xfId="8155" xr:uid="{2470AA31-BBD3-4A6A-9304-1BCDA33B189A}"/>
    <cellStyle name="Normal 5 6 9" xfId="8156" xr:uid="{E3D0A0CE-2D82-4EED-8CBC-B99765314442}"/>
    <cellStyle name="Normal 5 7" xfId="8157" xr:uid="{1C35B66D-74B8-4714-AA83-011D7E19C037}"/>
    <cellStyle name="Normal 5 7 2" xfId="8158" xr:uid="{0E72D877-838F-43E7-9595-176BD568B80F}"/>
    <cellStyle name="Normal 5 7 2 2" xfId="8159" xr:uid="{4B34CAEF-FA90-45E6-839B-EA1FDB4DC3EE}"/>
    <cellStyle name="Normal 5 7 2 3" xfId="8160" xr:uid="{BA23AB15-9036-459D-8062-01FCCC8FD361}"/>
    <cellStyle name="Normal 5 7 2 4" xfId="8161" xr:uid="{6B2C2C59-2A58-4D6C-9AC4-EAF1D6654529}"/>
    <cellStyle name="Normal 5 7 3" xfId="8162" xr:uid="{7B0B80CE-059C-474F-B817-8744646FEA90}"/>
    <cellStyle name="Normal 5 7 3 2" xfId="8163" xr:uid="{62715786-D22B-427E-A163-C89E6740C9DF}"/>
    <cellStyle name="Normal 5 7 3 3" xfId="8164" xr:uid="{14D918A1-9BC8-4F56-A2A6-ADD4916B14D4}"/>
    <cellStyle name="Normal 5 7 3 4" xfId="8165" xr:uid="{A193793A-C58B-4D34-870B-AD0A6A44436A}"/>
    <cellStyle name="Normal 5 7 4" xfId="8166" xr:uid="{DE24F173-4B5C-48E0-A021-6C0B7F9DB29E}"/>
    <cellStyle name="Normal 5 7 4 2" xfId="8167" xr:uid="{28F75FF5-89E0-4901-B82D-71540986EEC7}"/>
    <cellStyle name="Normal 5 7 4 3" xfId="8168" xr:uid="{ACCCC085-9933-4D0F-9529-9EDBE7E04A91}"/>
    <cellStyle name="Normal 5 7 4 4" xfId="8169" xr:uid="{A906DC7D-3F3E-4949-B59E-9A0AE31E0443}"/>
    <cellStyle name="Normal 5 7 5" xfId="8170" xr:uid="{A1E063F9-ABBF-412A-8CFF-E067B7C5948C}"/>
    <cellStyle name="Normal 5 7 5 2" xfId="8171" xr:uid="{8438D67F-B50F-48C4-B245-E1EC827BA99A}"/>
    <cellStyle name="Normal 5 7 5 3" xfId="8172" xr:uid="{34036DCB-28F8-4C14-92AB-E6E9A6552212}"/>
    <cellStyle name="Normal 5 7 5 4" xfId="8173" xr:uid="{89D275CA-6D3B-4854-A181-CD90C2A034EF}"/>
    <cellStyle name="Normal 5 7 6" xfId="8174" xr:uid="{3354AB2E-653A-4E1B-8E25-14A157241D3F}"/>
    <cellStyle name="Normal 5 7 7" xfId="8175" xr:uid="{9F4AB319-AFF2-4040-BCB8-1694EF2C9979}"/>
    <cellStyle name="Normal 5 7 8" xfId="8176" xr:uid="{A3AD11D4-6137-4F8F-8AFB-532E3C65F880}"/>
    <cellStyle name="Normal 5 7 9" xfId="8177" xr:uid="{4F50A084-DB89-4B8F-9BD0-98FD379930DB}"/>
    <cellStyle name="Normal 5 8" xfId="8178" xr:uid="{2A2386ED-34FD-4D51-B072-14103EA3CFD2}"/>
    <cellStyle name="Normal 5 8 2" xfId="8179" xr:uid="{6AD78BB3-6EF1-44F4-B1D8-D608CADCFF76}"/>
    <cellStyle name="Normal 5 8 2 2" xfId="8180" xr:uid="{32822833-1B27-450D-BE08-E69B8D3CA44F}"/>
    <cellStyle name="Normal 5 8 2 3" xfId="8181" xr:uid="{5E60BD78-24C1-4CEF-961E-99182C8DB0FA}"/>
    <cellStyle name="Normal 5 8 2 4" xfId="8182" xr:uid="{510E8871-B7E3-4C71-A331-388CD16B4A85}"/>
    <cellStyle name="Normal 5 8 3" xfId="8183" xr:uid="{561E77BC-776C-4927-8C2F-9C1B056BAF79}"/>
    <cellStyle name="Normal 5 8 3 2" xfId="8184" xr:uid="{7827BDA3-DDC3-4BE3-82D2-EBA87C948BEB}"/>
    <cellStyle name="Normal 5 8 3 3" xfId="8185" xr:uid="{66762BD6-B44F-4D7B-B34B-1F2A8F0BE106}"/>
    <cellStyle name="Normal 5 8 3 4" xfId="8186" xr:uid="{1B3E87F4-493E-4EF9-9B1C-651FE312C21F}"/>
    <cellStyle name="Normal 5 8 4" xfId="8187" xr:uid="{8C6B7314-723F-489F-BBDB-D2709416914D}"/>
    <cellStyle name="Normal 5 8 4 2" xfId="8188" xr:uid="{2F6435BD-85BB-4066-AA72-1AC6960292B8}"/>
    <cellStyle name="Normal 5 8 4 3" xfId="8189" xr:uid="{00ECDACF-0E87-44AE-BA1D-C5F0C10CB57A}"/>
    <cellStyle name="Normal 5 8 4 4" xfId="8190" xr:uid="{47E4173A-446D-4CBA-9C93-94FC78109796}"/>
    <cellStyle name="Normal 5 8 5" xfId="8191" xr:uid="{3ADDBE1D-92E0-4116-9471-DF5E0974C386}"/>
    <cellStyle name="Normal 5 8 5 2" xfId="8192" xr:uid="{FBF402D5-0257-4114-AEC8-0BAA482F7CC1}"/>
    <cellStyle name="Normal 5 8 5 3" xfId="8193" xr:uid="{33A7AFFC-ABED-47B7-8825-BE7B2872FC9F}"/>
    <cellStyle name="Normal 5 8 5 4" xfId="8194" xr:uid="{8B10ABB6-8879-4E89-AA95-9703B73BFB3D}"/>
    <cellStyle name="Normal 5 8 6" xfId="8195" xr:uid="{C960829F-72D7-4D9D-87C5-E44796390AF2}"/>
    <cellStyle name="Normal 5 8 7" xfId="8196" xr:uid="{CA86742C-3070-46B7-B1A0-75606F3A4521}"/>
    <cellStyle name="Normal 5 8 8" xfId="8197" xr:uid="{03E2C8D1-AA4E-4F97-9630-63838D62F7DE}"/>
    <cellStyle name="Normal 5 8 9" xfId="8198" xr:uid="{6F285D39-C060-4AB3-A43A-8D9AA7085022}"/>
    <cellStyle name="Normal 5 9" xfId="8199" xr:uid="{D153B62D-7122-48FF-9DCE-F8CDD202BC7B}"/>
    <cellStyle name="Normal 5 9 2" xfId="8200" xr:uid="{95F1BDA0-2062-49C0-A4F4-6DEE905CFFA4}"/>
    <cellStyle name="Normal 5 9 2 2" xfId="8201" xr:uid="{AD9984D3-65DD-49F2-BD85-6AF49FD43571}"/>
    <cellStyle name="Normal 5 9 2 3" xfId="8202" xr:uid="{D2B47479-0A58-4FC5-8758-4AC09A4CE1C3}"/>
    <cellStyle name="Normal 5 9 2 4" xfId="8203" xr:uid="{14FC8CA6-6144-47FB-A8D9-4043EDE6B3DC}"/>
    <cellStyle name="Normal 5 9 3" xfId="8204" xr:uid="{98504705-EB21-4952-93FA-71429AB99C88}"/>
    <cellStyle name="Normal 5 9 3 2" xfId="8205" xr:uid="{1E0415DF-F271-4323-B831-3326429DE219}"/>
    <cellStyle name="Normal 5 9 3 3" xfId="8206" xr:uid="{F5CEAB99-14E0-451F-9567-252FB1942EB2}"/>
    <cellStyle name="Normal 5 9 3 4" xfId="8207" xr:uid="{CB5CA598-1107-4212-B868-26CC270594B0}"/>
    <cellStyle name="Normal 5 9 4" xfId="8208" xr:uid="{CCFEDE3C-3852-417F-A741-C80B16AEC51D}"/>
    <cellStyle name="Normal 5 9 4 2" xfId="8209" xr:uid="{5A6AB48D-D86C-4A9D-BE33-4B1C274C9E8E}"/>
    <cellStyle name="Normal 5 9 4 3" xfId="8210" xr:uid="{03A58D2E-DC75-48C9-AA58-7A383C7A7343}"/>
    <cellStyle name="Normal 5 9 4 4" xfId="8211" xr:uid="{F3513EBF-B8E4-44A3-A638-9CD531D611E9}"/>
    <cellStyle name="Normal 5 9 5" xfId="8212" xr:uid="{AB445647-5E4A-42EB-9AD4-4D46F40BA999}"/>
    <cellStyle name="Normal 5 9 5 2" xfId="8213" xr:uid="{60A987B1-E03B-4264-ACC4-0D327CD62C88}"/>
    <cellStyle name="Normal 5 9 5 3" xfId="8214" xr:uid="{B35E15F3-A344-435F-B833-507FA1181979}"/>
    <cellStyle name="Normal 5 9 5 4" xfId="8215" xr:uid="{358947B9-50AA-401D-9E45-06A8534EC413}"/>
    <cellStyle name="Normal 5 9 6" xfId="8216" xr:uid="{C18D4344-EBD2-47B8-BB33-9CB310BCC5D6}"/>
    <cellStyle name="Normal 5 9 7" xfId="8217" xr:uid="{494F0E85-B034-4289-A0A3-EC7BF6889783}"/>
    <cellStyle name="Normal 5 9 8" xfId="8218" xr:uid="{C8893B18-80D3-444E-9973-C0281993C88E}"/>
    <cellStyle name="Normal 5 9 9" xfId="8219" xr:uid="{8848C15A-E555-4065-9FF7-8F86B23A1D2B}"/>
    <cellStyle name="Normal 5_20130128_ITS on reporting_Annex I_CA" xfId="8220" xr:uid="{024030F9-5037-4BEB-95CA-22E3B8B10CF8}"/>
    <cellStyle name="Normal 50" xfId="8221" xr:uid="{3E284F67-CF95-4CB0-9103-A5633C872EF6}"/>
    <cellStyle name="Normal 51" xfId="8222" xr:uid="{291D9439-3D02-4038-A0AD-C7C4D4BE4E35}"/>
    <cellStyle name="Normal 52" xfId="8223" xr:uid="{50D794EB-D9DE-4155-8574-D3232731C267}"/>
    <cellStyle name="Normal 53" xfId="8224" xr:uid="{BB5FE261-D638-4A34-BCB7-F02843A16063}"/>
    <cellStyle name="Normal 54" xfId="8225" xr:uid="{3C1F3179-1A53-4ED4-9B58-1A4B41BAB443}"/>
    <cellStyle name="Normal 55" xfId="8226" xr:uid="{421AC112-DEF5-4FB3-A294-995912B8F5A1}"/>
    <cellStyle name="Normal 56" xfId="8227" xr:uid="{59427C63-DE31-41B6-988E-298ED8CF785C}"/>
    <cellStyle name="Normal 57" xfId="8228" xr:uid="{32DE9C47-0C70-48C9-A3C4-2CE19151C33D}"/>
    <cellStyle name="Normal 58" xfId="8229" xr:uid="{49DB9747-9176-43BE-A6AB-4ADCCAA8365F}"/>
    <cellStyle name="Normal 59" xfId="8230" xr:uid="{4DC1B6F4-EBF2-4B2C-B10A-1213550638A7}"/>
    <cellStyle name="Normal 6" xfId="47" xr:uid="{00000000-0005-0000-0000-00006A000000}"/>
    <cellStyle name="Normal 6 10" xfId="8232" xr:uid="{37EDACBF-EC99-4084-ADFD-3B800AA11FA7}"/>
    <cellStyle name="Normal 6 2" xfId="158" xr:uid="{00000000-0005-0000-0000-00006B000000}"/>
    <cellStyle name="Normal 6 2 2" xfId="174" xr:uid="{00000000-0005-0000-0000-00006C000000}"/>
    <cellStyle name="Normal 6 2_Nordea Group" xfId="8233" xr:uid="{60189E34-ED4F-41C6-93BF-AE1E4E1C5B91}"/>
    <cellStyle name="Normal 6 3" xfId="169" xr:uid="{00000000-0005-0000-0000-00006D000000}"/>
    <cellStyle name="Normal 6 4" xfId="8234" xr:uid="{9FAA484D-98FA-4F87-8651-43BB091663AC}"/>
    <cellStyle name="Normal 6 5" xfId="8235" xr:uid="{726D0992-7AF6-4786-97A5-B4D28E41277A}"/>
    <cellStyle name="Normal 6 6" xfId="8236" xr:uid="{F7651360-2EBE-42F2-A904-3C4D1F0BD6B3}"/>
    <cellStyle name="Normal 6 7" xfId="8237" xr:uid="{6B869A44-D73F-4F00-8345-952D87ABA5FA}"/>
    <cellStyle name="Normal 6 7 2" xfId="8238" xr:uid="{16762231-6E5B-4D95-8C94-C53C991CDF9B}"/>
    <cellStyle name="Normal 6 8" xfId="8239" xr:uid="{EA888F3D-4137-4D67-83AE-F25A11A97BE6}"/>
    <cellStyle name="Normal 6 9" xfId="8240" xr:uid="{23E8CA4A-A425-4AE9-9755-37059B3252ED}"/>
    <cellStyle name="Normal 6_Nordea Group" xfId="8231" xr:uid="{058AF508-8F0E-4E9A-BEB9-3036AF76FD68}"/>
    <cellStyle name="Normal 60" xfId="8241" xr:uid="{54CA5E0D-D314-48EC-98CE-F163BD8ECD0E}"/>
    <cellStyle name="Normal 61" xfId="8242" xr:uid="{0C23E8C2-210A-44E3-93DB-AF57178F6023}"/>
    <cellStyle name="Normal 62" xfId="8243" xr:uid="{87DF9186-51DC-43E3-9781-93150677EB43}"/>
    <cellStyle name="Normal 63" xfId="8244" xr:uid="{82C56FE4-6444-40AF-A5F8-8665E7DFCDDD}"/>
    <cellStyle name="Normal 64" xfId="8245" xr:uid="{78BD68C8-9E2F-4C5F-A33D-C37D54D4B08E}"/>
    <cellStyle name="Normal 65" xfId="8246" xr:uid="{3C055E1C-F94E-4031-99F6-30CC42FA9997}"/>
    <cellStyle name="Normal 66" xfId="8247" xr:uid="{E7F51344-6C5E-425D-9F2C-CB52AAB09211}"/>
    <cellStyle name="Normal 67" xfId="8248" xr:uid="{00285F7E-BDFF-43C0-BAFB-8816BA5AFEB6}"/>
    <cellStyle name="Normal 68" xfId="8249" xr:uid="{F2C6F465-F7C7-4F05-8079-6834D9435B7C}"/>
    <cellStyle name="Normal 69" xfId="8250" xr:uid="{C8DF2A78-2F56-4E2C-924F-BD631578B8BE}"/>
    <cellStyle name="Normal 7" xfId="129" xr:uid="{00000000-0005-0000-0000-00006E000000}"/>
    <cellStyle name="Normal 7 10" xfId="8252" xr:uid="{CE7A4F8C-0C7A-4CA9-93F4-3F383DF2AC39}"/>
    <cellStyle name="Normal 7 11" xfId="8253" xr:uid="{319ADDB3-46C2-4957-937C-4D7F925D48BD}"/>
    <cellStyle name="Normal 7 12" xfId="8254" xr:uid="{6EC350C1-1A78-474F-B05B-AB1774A3C780}"/>
    <cellStyle name="Normal 7 13" xfId="8255" xr:uid="{1811D65A-473A-4002-9C36-07464231B7AC}"/>
    <cellStyle name="Normal 7 2" xfId="171" xr:uid="{00000000-0005-0000-0000-00006F000000}"/>
    <cellStyle name="Normal 7 2 10" xfId="8257" xr:uid="{F570D575-BF0F-4174-A8A1-6E3CCBA532A8}"/>
    <cellStyle name="Normal 7 2 11" xfId="8258" xr:uid="{ABB0B490-2F8F-49F5-8773-632F88FFD2E8}"/>
    <cellStyle name="Normal 7 2 2" xfId="8259" xr:uid="{13650C28-3083-4D8E-A9EC-E6F1B682F701}"/>
    <cellStyle name="Normal 7 2 2 2" xfId="8260" xr:uid="{C79C1D0C-5DFA-479F-83A7-EF55429F552B}"/>
    <cellStyle name="Normal 7 2 2 2 2" xfId="8261" xr:uid="{0DB32905-7236-4636-AE77-D3BB067B90C8}"/>
    <cellStyle name="Normal 7 2 2 2 3" xfId="8262" xr:uid="{7784B19D-F6BB-4285-9A49-68DEDCC65A95}"/>
    <cellStyle name="Normal 7 2 2 2 4" xfId="8263" xr:uid="{D4A9FE00-2ECF-4BD6-8790-ABD6691B18D8}"/>
    <cellStyle name="Normal 7 2 2 3" xfId="8264" xr:uid="{FB87EC6C-3466-45D8-9B3E-C6D3C74E1BE0}"/>
    <cellStyle name="Normal 7 2 2 3 2" xfId="8265" xr:uid="{29FED37A-14AD-4356-9FA7-4FB9D4F37D3D}"/>
    <cellStyle name="Normal 7 2 2 3 3" xfId="8266" xr:uid="{AAB2B2B7-A0CE-4F43-81E4-4BDF524C658A}"/>
    <cellStyle name="Normal 7 2 2 3 4" xfId="8267" xr:uid="{9BD3BFD6-E4E1-42E8-BF5E-C8F8534514CB}"/>
    <cellStyle name="Normal 7 2 2 4" xfId="8268" xr:uid="{56FFCC06-51F2-48FA-B473-8E2BD75EDA1A}"/>
    <cellStyle name="Normal 7 2 2 4 2" xfId="8269" xr:uid="{B4BE8662-0F35-4848-AAC7-090F3B8D9C59}"/>
    <cellStyle name="Normal 7 2 2 4 3" xfId="8270" xr:uid="{BEFA1365-6B53-40FA-855B-D78AE8F90ADA}"/>
    <cellStyle name="Normal 7 2 2 4 4" xfId="8271" xr:uid="{1FDA5E2A-975B-4933-B996-94C6434DCD0C}"/>
    <cellStyle name="Normal 7 2 2 5" xfId="8272" xr:uid="{E71A7A49-EC3C-4864-B32B-A81DF01ED246}"/>
    <cellStyle name="Normal 7 2 2 5 2" xfId="8273" xr:uid="{6E4088E0-E52F-4684-8055-087BD33396F4}"/>
    <cellStyle name="Normal 7 2 2 5 3" xfId="8274" xr:uid="{9FB220D5-A8E4-4DF1-842E-40942DD341BC}"/>
    <cellStyle name="Normal 7 2 2 5 4" xfId="8275" xr:uid="{3FF5CEA6-90FE-409F-9352-B4E31DDE22E6}"/>
    <cellStyle name="Normal 7 2 2 6" xfId="8276" xr:uid="{8E57D6A8-682E-4935-80D2-5CC7E46516DC}"/>
    <cellStyle name="Normal 7 2 2 7" xfId="8277" xr:uid="{642612B8-F11D-430F-8F82-CD782D491C58}"/>
    <cellStyle name="Normal 7 2 2 8" xfId="8278" xr:uid="{6BB80312-1716-4022-A93C-BAD0DD7FD92C}"/>
    <cellStyle name="Normal 7 2 2 9" xfId="8279" xr:uid="{40C88A42-81A2-4A74-9113-78F6AA17C236}"/>
    <cellStyle name="Normal 7 2 3" xfId="8280" xr:uid="{9B97FABF-5542-40E5-AA82-AD75D6DE733C}"/>
    <cellStyle name="Normal 7 2 4" xfId="8281" xr:uid="{9E1E40AB-2328-4A78-9996-DECF82F9AFB1}"/>
    <cellStyle name="Normal 7 2 4 2" xfId="8282" xr:uid="{D0BEB14D-44F9-49CD-9267-5A64290926F8}"/>
    <cellStyle name="Normal 7 2 4 3" xfId="8283" xr:uid="{9A78A429-A5E8-445D-9BEE-FD9133289E1C}"/>
    <cellStyle name="Normal 7 2 4 4" xfId="8284" xr:uid="{E9FCAD16-6F94-45AF-AD1F-A2789B12B6C5}"/>
    <cellStyle name="Normal 7 2 5" xfId="8285" xr:uid="{1F5A1E9C-60FE-4D6B-AC68-759B5054B75D}"/>
    <cellStyle name="Normal 7 2 5 2" xfId="8286" xr:uid="{7C6CE7EA-A796-47CA-A81C-5BCA9DFA0B68}"/>
    <cellStyle name="Normal 7 2 5 3" xfId="8287" xr:uid="{D7F8B093-0E93-4C94-9CA5-B9A5400C4CB4}"/>
    <cellStyle name="Normal 7 2 5 4" xfId="8288" xr:uid="{51D6EB5A-038F-44B9-91D9-7D99761B289C}"/>
    <cellStyle name="Normal 7 2 6" xfId="8289" xr:uid="{649394C4-1184-4D8B-B515-9FC07127BE12}"/>
    <cellStyle name="Normal 7 2 6 2" xfId="8290" xr:uid="{58CE2E9D-EFD1-4110-AA44-52C44F08A5F4}"/>
    <cellStyle name="Normal 7 2 6 3" xfId="8291" xr:uid="{4293E636-6DF9-4881-AC41-C9D9C0DA68F4}"/>
    <cellStyle name="Normal 7 2 6 4" xfId="8292" xr:uid="{9077F711-EE9E-4D17-8251-6D0AF62CE4BD}"/>
    <cellStyle name="Normal 7 2 7" xfId="8293" xr:uid="{8343F6ED-FCB0-4151-AA85-03FE2862E091}"/>
    <cellStyle name="Normal 7 2 7 2" xfId="8294" xr:uid="{F13A5D4D-7A97-4FB4-959D-0B2DBCBD7F08}"/>
    <cellStyle name="Normal 7 2 7 3" xfId="8295" xr:uid="{95FF74EE-5D01-4176-840F-DF887954442B}"/>
    <cellStyle name="Normal 7 2 7 4" xfId="8296" xr:uid="{15EEA927-0938-4867-8EDA-65D69FD5D1CC}"/>
    <cellStyle name="Normal 7 2 8" xfId="8297" xr:uid="{4810A1C5-0C85-4F22-AA69-5BA80BA093E6}"/>
    <cellStyle name="Normal 7 2 9" xfId="8298" xr:uid="{ED805904-E81C-4CA1-8595-26A42303C10A}"/>
    <cellStyle name="Normal 7 2_Nordea Group" xfId="8256" xr:uid="{B2988995-7B0B-4B0D-B409-A47CC8D85335}"/>
    <cellStyle name="Normal 7 3" xfId="8299" xr:uid="{24034D07-DD4C-420E-8A11-0BEB515B6522}"/>
    <cellStyle name="Normal 7 3 10" xfId="8300" xr:uid="{3D759E8A-5CFC-4ADA-8641-A198C885F6B9}"/>
    <cellStyle name="Normal 7 3 2" xfId="8301" xr:uid="{485FF318-0EEC-4B8F-8ED6-E4543CBF2F5A}"/>
    <cellStyle name="Normal 7 3 2 2" xfId="8302" xr:uid="{0F77126B-FA82-4964-A625-59B8871687A5}"/>
    <cellStyle name="Normal 7 3 2 2 2" xfId="8303" xr:uid="{D6A1FD50-B88F-4C3E-878E-FD70AE524337}"/>
    <cellStyle name="Normal 7 3 2 2 3" xfId="8304" xr:uid="{4DB2A01A-D52B-476D-9327-A374F0538F36}"/>
    <cellStyle name="Normal 7 3 2 2 4" xfId="8305" xr:uid="{51CB1FC8-08C9-4674-999D-ED14F6CF8A60}"/>
    <cellStyle name="Normal 7 3 2 3" xfId="8306" xr:uid="{8AE8401B-EC51-40C2-9CAA-AE3A4E734D61}"/>
    <cellStyle name="Normal 7 3 2 3 2" xfId="8307" xr:uid="{B9D3E124-FB0E-431C-95DE-B87A05D1FA27}"/>
    <cellStyle name="Normal 7 3 2 3 3" xfId="8308" xr:uid="{8C0D3C51-B5EB-46E7-98F4-2BFCBB9C7E5E}"/>
    <cellStyle name="Normal 7 3 2 3 4" xfId="8309" xr:uid="{F9BB4C9A-FD71-4D36-AB9F-5BE12E174FA3}"/>
    <cellStyle name="Normal 7 3 2 4" xfId="8310" xr:uid="{47146417-A46C-43A1-B49A-F96DD564B554}"/>
    <cellStyle name="Normal 7 3 2 4 2" xfId="8311" xr:uid="{91FF8EE4-FB10-4302-9DC7-290E5E0F3B45}"/>
    <cellStyle name="Normal 7 3 2 4 3" xfId="8312" xr:uid="{FDAD1E0B-EF4E-4885-A442-A8C837030C6C}"/>
    <cellStyle name="Normal 7 3 2 4 4" xfId="8313" xr:uid="{3463F583-EE35-4F59-B21E-B96A06C8F315}"/>
    <cellStyle name="Normal 7 3 2 5" xfId="8314" xr:uid="{7CF4C657-3FD4-4BA8-AA1A-3EBD046C765E}"/>
    <cellStyle name="Normal 7 3 2 5 2" xfId="8315" xr:uid="{0E5E3204-1266-4045-B807-8AC6E00F7E4C}"/>
    <cellStyle name="Normal 7 3 2 5 3" xfId="8316" xr:uid="{19D0DAD9-FA51-49DF-92BF-BC1BB3EA12AB}"/>
    <cellStyle name="Normal 7 3 2 5 4" xfId="8317" xr:uid="{09304404-33B1-40A0-8DC7-9F2CAB0C6B12}"/>
    <cellStyle name="Normal 7 3 2 6" xfId="8318" xr:uid="{60BFC1EE-71B3-4C00-AAC0-F323006CC731}"/>
    <cellStyle name="Normal 7 3 2 7" xfId="8319" xr:uid="{9251C642-E5E4-47FB-B80E-F14FE48A9E01}"/>
    <cellStyle name="Normal 7 3 2 8" xfId="8320" xr:uid="{A944794C-C1E8-49B1-8C9B-CCD06CB82BC9}"/>
    <cellStyle name="Normal 7 3 2 9" xfId="8321" xr:uid="{1C4651D8-019C-43FF-9CB3-873457A5D70A}"/>
    <cellStyle name="Normal 7 3 3" xfId="8322" xr:uid="{86AC44BF-ED6E-44AA-BDF4-EEFBE0C5472F}"/>
    <cellStyle name="Normal 7 3 3 2" xfId="8323" xr:uid="{4D84668D-8EC4-4436-98F9-7F36379C442B}"/>
    <cellStyle name="Normal 7 3 3 3" xfId="8324" xr:uid="{9CB451D1-8345-470B-A7F1-D9481DE309D0}"/>
    <cellStyle name="Normal 7 3 3 4" xfId="8325" xr:uid="{239B13AC-E200-4046-AD07-F86A2B9FB2C9}"/>
    <cellStyle name="Normal 7 3 4" xfId="8326" xr:uid="{092D474A-2C76-47F0-BEC5-37FB8AB4C769}"/>
    <cellStyle name="Normal 7 3 4 2" xfId="8327" xr:uid="{A9CF8CAD-0F88-4E58-8F56-D855E74C626E}"/>
    <cellStyle name="Normal 7 3 4 3" xfId="8328" xr:uid="{F79076D3-335E-493D-88BD-C0384E40DDB9}"/>
    <cellStyle name="Normal 7 3 4 4" xfId="8329" xr:uid="{F3388460-B53A-40D2-B3F2-6AC69FD3FD1D}"/>
    <cellStyle name="Normal 7 3 5" xfId="8330" xr:uid="{295B98DF-0C48-412D-809B-C4D8677DDC6C}"/>
    <cellStyle name="Normal 7 3 5 2" xfId="8331" xr:uid="{09708741-3E3E-465F-954F-798FF1024E01}"/>
    <cellStyle name="Normal 7 3 5 3" xfId="8332" xr:uid="{F81AA98E-BF45-4DAE-8493-32EF270E4BF1}"/>
    <cellStyle name="Normal 7 3 5 4" xfId="8333" xr:uid="{04E707B8-23F4-447B-A9CE-7AC5FE3D63AA}"/>
    <cellStyle name="Normal 7 3 6" xfId="8334" xr:uid="{D8EFE66E-59F2-4636-84EA-35C9331B7E64}"/>
    <cellStyle name="Normal 7 3 6 2" xfId="8335" xr:uid="{491C7A40-5FE8-4CD7-AA18-A3E02E4F1283}"/>
    <cellStyle name="Normal 7 3 6 3" xfId="8336" xr:uid="{50D8932B-BFC9-49A3-B34E-68E73FB9CB57}"/>
    <cellStyle name="Normal 7 3 6 4" xfId="8337" xr:uid="{5E40E803-8657-45A6-A115-47A816A389C1}"/>
    <cellStyle name="Normal 7 3 7" xfId="8338" xr:uid="{6486E920-7E85-445F-9755-F14A27A0D8B6}"/>
    <cellStyle name="Normal 7 3 8" xfId="8339" xr:uid="{8B02514B-001F-4651-8826-58C9F694796B}"/>
    <cellStyle name="Normal 7 3 9" xfId="8340" xr:uid="{7621E9CD-C937-4CC0-9487-238278BB9598}"/>
    <cellStyle name="Normal 7 4" xfId="8341" xr:uid="{2D715197-1398-4D6E-B844-F88671620CD8}"/>
    <cellStyle name="Normal 7 4 2" xfId="8342" xr:uid="{F5C55A63-5491-436A-AED2-61E995516BDB}"/>
    <cellStyle name="Normal 7 4 2 2" xfId="8343" xr:uid="{3886E536-2715-4779-A5BD-85C67A82251A}"/>
    <cellStyle name="Normal 7 4 2 3" xfId="8344" xr:uid="{38D0E18E-0C70-4858-8E1A-AC79658359CA}"/>
    <cellStyle name="Normal 7 4 2 4" xfId="8345" xr:uid="{7545D6C2-75B8-4212-9BD6-3077ADA9CB97}"/>
    <cellStyle name="Normal 7 4 3" xfId="8346" xr:uid="{4B5669C0-0F7D-49BF-B8C5-40E8DCBBF6F5}"/>
    <cellStyle name="Normal 7 4 3 2" xfId="8347" xr:uid="{EAFFE0D8-81D8-44B2-B5CA-4023DC2AEB76}"/>
    <cellStyle name="Normal 7 4 3 3" xfId="8348" xr:uid="{93DAB727-2B66-4F1C-AB12-04C76B626709}"/>
    <cellStyle name="Normal 7 4 3 4" xfId="8349" xr:uid="{FE449658-323B-4265-BD18-CB10D41B78E5}"/>
    <cellStyle name="Normal 7 4 4" xfId="8350" xr:uid="{DB80AED9-E91C-46C6-BECB-4730AF02125B}"/>
    <cellStyle name="Normal 7 4 4 2" xfId="8351" xr:uid="{69A3AE08-1818-4BA5-BB77-8D8AFE5835AC}"/>
    <cellStyle name="Normal 7 4 4 3" xfId="8352" xr:uid="{2F46D8AA-127F-48C3-BE2C-B6B8F35E3471}"/>
    <cellStyle name="Normal 7 4 4 4" xfId="8353" xr:uid="{2F021227-4993-4429-B4DA-75D8EC4474DF}"/>
    <cellStyle name="Normal 7 4 5" xfId="8354" xr:uid="{9F052DBA-4D06-42E5-9D78-ACA7CD6D00ED}"/>
    <cellStyle name="Normal 7 4 5 2" xfId="8355" xr:uid="{D9764702-DC3C-41E1-B037-5064161BEF28}"/>
    <cellStyle name="Normal 7 4 5 3" xfId="8356" xr:uid="{86E2BB84-6BF9-4CCD-BBCB-EDCDAC3BD8CE}"/>
    <cellStyle name="Normal 7 4 5 4" xfId="8357" xr:uid="{E0798648-DBE1-43E9-8C81-1998EE589F44}"/>
    <cellStyle name="Normal 7 4 6" xfId="8358" xr:uid="{275D6DA1-55BD-4572-A3E2-1EEA1B2D05C3}"/>
    <cellStyle name="Normal 7 4 7" xfId="8359" xr:uid="{A194A99B-8F1D-4DD4-9E75-34F50B1E0E3E}"/>
    <cellStyle name="Normal 7 4 8" xfId="8360" xr:uid="{9B1F5A3C-7B7A-4198-BC2B-ABC5BA1BA355}"/>
    <cellStyle name="Normal 7 4 9" xfId="8361" xr:uid="{B5D26489-1AC2-4103-A51C-8E1DFF1EAD83}"/>
    <cellStyle name="Normal 7 5" xfId="8362" xr:uid="{1B391AF6-3817-4303-AA36-11D3FEAEFC6D}"/>
    <cellStyle name="Normal 7 6" xfId="8363" xr:uid="{C2F3BF58-0B08-419E-B901-E2FDE2CB34FB}"/>
    <cellStyle name="Normal 7 6 2" xfId="8364" xr:uid="{222EE97E-E107-49E1-B3E3-30D581F0B44B}"/>
    <cellStyle name="Normal 7 6 3" xfId="8365" xr:uid="{73090CC7-75D7-474F-9AE8-355BF1715AB4}"/>
    <cellStyle name="Normal 7 6 4" xfId="8366" xr:uid="{5A3656D9-C3F6-43D8-A214-E7B3D195F689}"/>
    <cellStyle name="Normal 7 7" xfId="8367" xr:uid="{BACF1879-26E6-4D90-BCAB-11CEF10C2262}"/>
    <cellStyle name="Normal 7 7 2" xfId="8368" xr:uid="{F5A985E9-3732-486C-B3CE-54DE38E1BCB2}"/>
    <cellStyle name="Normal 7 7 3" xfId="8369" xr:uid="{456407D4-2B12-47F0-9351-A98C115DA6B5}"/>
    <cellStyle name="Normal 7 7 4" xfId="8370" xr:uid="{B56C7C3E-B91B-47D4-8B9A-CF26940582D4}"/>
    <cellStyle name="Normal 7 8" xfId="8371" xr:uid="{F3363A46-2138-4C79-8477-1222D10F366B}"/>
    <cellStyle name="Normal 7 8 2" xfId="8372" xr:uid="{AF453C28-994D-4CF5-8362-FF0B6CA0CA50}"/>
    <cellStyle name="Normal 7 8 3" xfId="8373" xr:uid="{918E02DD-9046-4126-A9AF-B0F19A23AB64}"/>
    <cellStyle name="Normal 7 8 4" xfId="8374" xr:uid="{259CF42D-A834-4824-9560-A23D2317EE42}"/>
    <cellStyle name="Normal 7 9" xfId="8375" xr:uid="{7912BC4D-83CD-436A-BEDB-885A64E1BA94}"/>
    <cellStyle name="Normal 7 9 2" xfId="8376" xr:uid="{FB74AF4E-DAF8-47C8-B57E-5AA4D93442CA}"/>
    <cellStyle name="Normal 7 9 3" xfId="8377" xr:uid="{5AE01B9F-294D-4E30-AE47-CF0032BBFD14}"/>
    <cellStyle name="Normal 7 9 4" xfId="8378" xr:uid="{3E346ED8-91F0-4087-8EC0-9CF0B0B969EF}"/>
    <cellStyle name="Normal 7_Nordea Group" xfId="8251" xr:uid="{E5D4EA80-3CF1-4C1B-B4FB-FD972A8B86C1}"/>
    <cellStyle name="Normal 70" xfId="8379" xr:uid="{93FFE477-5231-4183-B839-C09EE84EDD29}"/>
    <cellStyle name="Normal 71" xfId="8380" xr:uid="{6D951949-7394-45EA-A8AE-3E205551343D}"/>
    <cellStyle name="Normal 72" xfId="8381" xr:uid="{BC4F22DB-16D3-4476-BB29-24DEA6EC3DCE}"/>
    <cellStyle name="Normal 73" xfId="8382" xr:uid="{63B56BF5-8D3A-4699-B7CF-0907DDA958EA}"/>
    <cellStyle name="Normal 74" xfId="8383" xr:uid="{C70456CE-BBEA-45B1-98D6-C84CD8278951}"/>
    <cellStyle name="Normal 75" xfId="8384" xr:uid="{7AC6133B-D3D7-46DF-B240-D5258E7E2D46}"/>
    <cellStyle name="Normal 76" xfId="8385" xr:uid="{45CA1FA0-08B8-4ACB-88F0-D61D9B2D15E5}"/>
    <cellStyle name="Normal 77" xfId="8386" xr:uid="{559E23F7-1717-41FB-B2EF-32E2C9AC9C3F}"/>
    <cellStyle name="Normal 78" xfId="8387" xr:uid="{A841F1E4-90E9-4566-9B6A-C9CB22A86912}"/>
    <cellStyle name="Normal 8" xfId="153" xr:uid="{00000000-0005-0000-0000-000070000000}"/>
    <cellStyle name="Normal 8 10" xfId="8389" xr:uid="{B53DDE25-F587-40DD-84B4-2C7069992F1C}"/>
    <cellStyle name="Normal 8 11" xfId="8390" xr:uid="{5EC748B8-F9B4-4F4A-9B17-26372C0BB1C0}"/>
    <cellStyle name="Normal 8 12" xfId="8391" xr:uid="{B1596145-B5C5-4DD2-9792-55D085B8C772}"/>
    <cellStyle name="Normal 8 13" xfId="8392" xr:uid="{3C50E1B7-FF68-46C8-B47B-981F84FBC2F9}"/>
    <cellStyle name="Normal 8 2" xfId="160" xr:uid="{00000000-0005-0000-0000-000071000000}"/>
    <cellStyle name="Normal 8 2 10" xfId="8394" xr:uid="{3484D87B-695D-4F66-B58D-C489288E9059}"/>
    <cellStyle name="Normal 8 2 11" xfId="8395" xr:uid="{5EACC242-DF7A-47E7-8E6D-376BD2589DFB}"/>
    <cellStyle name="Normal 8 2 2" xfId="181" xr:uid="{0F26091F-A591-4EAF-98C8-E6DD65D4BF09}"/>
    <cellStyle name="Normal 8 2 3" xfId="8396" xr:uid="{9BA9591F-8BFE-47E1-ADF1-CC371202A63F}"/>
    <cellStyle name="Normal 8 2 3 2" xfId="8397" xr:uid="{E2DD6A57-5E43-4431-BD57-7372475C91F1}"/>
    <cellStyle name="Normal 8 2 3 2 2" xfId="8398" xr:uid="{213F6F5A-6B5E-4A8D-91B4-FD788C5B5D39}"/>
    <cellStyle name="Normal 8 2 3 2 3" xfId="8399" xr:uid="{83524731-6A81-4439-93FB-27349B451472}"/>
    <cellStyle name="Normal 8 2 3 2 4" xfId="8400" xr:uid="{7B61C0DA-2E9C-49E7-ADF1-D31711363CC4}"/>
    <cellStyle name="Normal 8 2 3 3" xfId="8401" xr:uid="{39A5A7D7-828F-4486-B4FD-D4F09E6AFC1B}"/>
    <cellStyle name="Normal 8 2 3 3 2" xfId="8402" xr:uid="{92A027FE-9BC0-4165-8D62-F1F5AB580268}"/>
    <cellStyle name="Normal 8 2 3 3 3" xfId="8403" xr:uid="{6E46A8EC-FBD4-4348-BF3E-D91866F36A8E}"/>
    <cellStyle name="Normal 8 2 3 3 4" xfId="8404" xr:uid="{3CBE1E21-52F4-4648-82E3-B220DDCC04C0}"/>
    <cellStyle name="Normal 8 2 3 4" xfId="8405" xr:uid="{71DADB08-64C0-49BB-A022-C689CEC666C3}"/>
    <cellStyle name="Normal 8 2 3 4 2" xfId="8406" xr:uid="{72E31306-1FAC-403A-8053-32F5DC1A2A42}"/>
    <cellStyle name="Normal 8 2 3 4 3" xfId="8407" xr:uid="{0AB4C8C4-B28E-4CE1-99DA-7FA2669A5F9A}"/>
    <cellStyle name="Normal 8 2 3 4 4" xfId="8408" xr:uid="{E43F257D-9353-4D98-9A11-25D19B637C1D}"/>
    <cellStyle name="Normal 8 2 3 5" xfId="8409" xr:uid="{577884FC-EC74-444C-B4D5-B402A9F675A7}"/>
    <cellStyle name="Normal 8 2 3 5 2" xfId="8410" xr:uid="{3F1807FB-6BB7-41A4-9386-67A08AA3B2C6}"/>
    <cellStyle name="Normal 8 2 3 5 3" xfId="8411" xr:uid="{61BD3BCC-10B0-4D83-9476-C3AF96C0FAF3}"/>
    <cellStyle name="Normal 8 2 3 5 4" xfId="8412" xr:uid="{1372303D-3574-45F9-9392-08B4816BAE1C}"/>
    <cellStyle name="Normal 8 2 3 6" xfId="8413" xr:uid="{941F4314-C9BA-4845-A7B1-B65E69EDDB19}"/>
    <cellStyle name="Normal 8 2 3 7" xfId="8414" xr:uid="{5900E5CF-1861-47A0-8562-C9341C1D198F}"/>
    <cellStyle name="Normal 8 2 3 8" xfId="8415" xr:uid="{0802A1CE-2608-4167-8A05-E22411A6E438}"/>
    <cellStyle name="Normal 8 2 3 9" xfId="8416" xr:uid="{5FB03508-6A2D-41A5-BBA3-29E7313E3675}"/>
    <cellStyle name="Normal 8 2 4" xfId="8417" xr:uid="{E3BEB2AE-CE88-4511-8ED2-80AE86C0DF2B}"/>
    <cellStyle name="Normal 8 2 4 2" xfId="8418" xr:uid="{74D816C9-392B-44F3-B3F8-83D3833177CA}"/>
    <cellStyle name="Normal 8 2 4 3" xfId="8419" xr:uid="{91816514-C578-46A1-9233-5B42B48F7807}"/>
    <cellStyle name="Normal 8 2 4 4" xfId="8420" xr:uid="{43CF6F72-086C-4DBD-977B-0A32B1735B0C}"/>
    <cellStyle name="Normal 8 2 5" xfId="8421" xr:uid="{EE15E3DD-F2D9-4747-9E88-05A088B1D0FC}"/>
    <cellStyle name="Normal 8 2 5 2" xfId="8422" xr:uid="{6A6DFF99-3E5F-4314-8602-DA2690D1CEB2}"/>
    <cellStyle name="Normal 8 2 5 3" xfId="8423" xr:uid="{66D0CE0E-CACE-4D07-9321-2881A041FAE8}"/>
    <cellStyle name="Normal 8 2 5 4" xfId="8424" xr:uid="{8C79CAED-6040-4A55-B4B0-A3A9C2AE2D0B}"/>
    <cellStyle name="Normal 8 2 6" xfId="8425" xr:uid="{A9183274-D8A3-464B-BC01-39D6F772E18E}"/>
    <cellStyle name="Normal 8 2 6 2" xfId="8426" xr:uid="{BA70B152-0933-4500-8E8D-7D3DD76FC23C}"/>
    <cellStyle name="Normal 8 2 6 3" xfId="8427" xr:uid="{BA640C4E-4100-4162-A48C-5740E22858B1}"/>
    <cellStyle name="Normal 8 2 6 4" xfId="8428" xr:uid="{17C689E5-783F-4E9A-9CD8-D6B9CD9E19BD}"/>
    <cellStyle name="Normal 8 2 7" xfId="8429" xr:uid="{0A87885B-2A08-4ED4-9A44-CBEE48022FCF}"/>
    <cellStyle name="Normal 8 2 7 2" xfId="8430" xr:uid="{18665890-1BCB-4B0B-96D4-A4EAB8C5C2DE}"/>
    <cellStyle name="Normal 8 2 7 3" xfId="8431" xr:uid="{C8FDFF69-9432-4DAC-8E4E-F943CBF4FAA9}"/>
    <cellStyle name="Normal 8 2 7 4" xfId="8432" xr:uid="{0278D8CB-B1F6-4A20-927B-BE21AF9C16C8}"/>
    <cellStyle name="Normal 8 2 8" xfId="8433" xr:uid="{29B94E7F-BDF0-41D0-8D3A-5638071ADDC7}"/>
    <cellStyle name="Normal 8 2 9" xfId="8434" xr:uid="{37D05A01-BD9A-4DBF-82F1-54AB733C12D6}"/>
    <cellStyle name="Normal 8 2_Nordea Group" xfId="8393" xr:uid="{E4E36F87-ACE5-4D2A-A0DC-DF4154A4FDD8}"/>
    <cellStyle name="Normal 8 3" xfId="8435" xr:uid="{CF7D2924-D4A6-41E7-BAFD-2682E2429C55}"/>
    <cellStyle name="Normal 8 3 10" xfId="8436" xr:uid="{5B9A5867-B2AA-40D2-97CA-ADED10989F7B}"/>
    <cellStyle name="Normal 8 3 11" xfId="8437" xr:uid="{16EC1728-4824-4068-BFFE-BCF051B85C26}"/>
    <cellStyle name="Normal 8 3 12" xfId="8438" xr:uid="{325A8F43-AE7F-4363-BA9A-4ADEB57D0CDC}"/>
    <cellStyle name="Normal 8 3 2" xfId="182" xr:uid="{9D5C9523-0195-495A-A4C8-B7209E40C6D2}"/>
    <cellStyle name="Normal 8 3 3" xfId="8439" xr:uid="{648A94D9-4340-47D3-A9F7-7138D6737679}"/>
    <cellStyle name="Normal 8 3 3 2" xfId="8440" xr:uid="{BFE81294-FFAB-406B-B4C9-073279C5F22B}"/>
    <cellStyle name="Normal 8 3 3 2 2" xfId="8441" xr:uid="{BF062432-14CE-4E52-9F3F-2DCCBC397005}"/>
    <cellStyle name="Normal 8 3 3 2 3" xfId="8442" xr:uid="{B0D50C38-F373-4E09-ACBA-DA9F7788F341}"/>
    <cellStyle name="Normal 8 3 3 2 4" xfId="8443" xr:uid="{5B0F1719-1507-4CB6-8FD0-2D8A27C6B9F7}"/>
    <cellStyle name="Normal 8 3 3 3" xfId="8444" xr:uid="{7DB0E300-3CD0-4C73-BC8C-76D13203F139}"/>
    <cellStyle name="Normal 8 3 3 3 2" xfId="8445" xr:uid="{F1B45A31-14C5-414E-9DB3-21EB0FAB28CE}"/>
    <cellStyle name="Normal 8 3 3 3 3" xfId="8446" xr:uid="{8854ED72-8F7A-4BA9-AC90-D79537C68FA4}"/>
    <cellStyle name="Normal 8 3 3 3 4" xfId="8447" xr:uid="{6C302D41-1C5A-4D77-BD7A-B97F607D5753}"/>
    <cellStyle name="Normal 8 3 3 4" xfId="8448" xr:uid="{05160B1C-1553-4EC3-A994-2FEDC49EEBE5}"/>
    <cellStyle name="Normal 8 3 3 5" xfId="8449" xr:uid="{5D24446A-CBD6-4538-BD8A-6068729F2480}"/>
    <cellStyle name="Normal 8 3 3 6" xfId="8450" xr:uid="{60C37C26-354B-4E3D-9B8E-294FDAACA0F8}"/>
    <cellStyle name="Normal 8 3 4" xfId="8451" xr:uid="{32517090-12FB-49D6-85AA-93EB8FF6DB1D}"/>
    <cellStyle name="Normal 8 3 4 2" xfId="8452" xr:uid="{6510CAB0-5246-43F1-B818-CC6C73150286}"/>
    <cellStyle name="Normal 8 3 4 2 2" xfId="8453" xr:uid="{885B91F7-6DFB-4266-AAAA-51D5BF618E51}"/>
    <cellStyle name="Normal 8 3 4 2 3" xfId="8454" xr:uid="{0B13A2B0-9F2D-4947-9532-8DBA0CACB1D2}"/>
    <cellStyle name="Normal 8 3 4 2 4" xfId="8455" xr:uid="{D057E274-E2EE-4B5A-AADF-E26B424A6C3E}"/>
    <cellStyle name="Normal 8 3 4 3" xfId="8456" xr:uid="{F7A6A501-52F8-44D0-9E1D-B09593F7247B}"/>
    <cellStyle name="Normal 8 3 4 3 2" xfId="8457" xr:uid="{44028DB0-1E0B-4304-B1CD-D963170F7367}"/>
    <cellStyle name="Normal 8 3 4 3 3" xfId="8458" xr:uid="{22909E01-3A1C-407E-A172-A1C2D718A103}"/>
    <cellStyle name="Normal 8 3 4 3 4" xfId="8459" xr:uid="{6E3F8197-60B2-433A-8315-0AA3966F652E}"/>
    <cellStyle name="Normal 8 3 4 4" xfId="8460" xr:uid="{E719E2F8-30AB-4ABA-B2DB-32451020130A}"/>
    <cellStyle name="Normal 8 3 4 5" xfId="8461" xr:uid="{BC99D990-0CA4-4CDB-981E-AB073D65EFAA}"/>
    <cellStyle name="Normal 8 3 4 6" xfId="8462" xr:uid="{C06BF677-944D-4897-BC91-3EDB36FE2B99}"/>
    <cellStyle name="Normal 8 3 5" xfId="8463" xr:uid="{10DB961C-5513-49C0-90F0-F576EF40A9A2}"/>
    <cellStyle name="Normal 8 3 5 2" xfId="8464" xr:uid="{D42DFDC4-BBC4-450B-9381-751DB447D52E}"/>
    <cellStyle name="Normal 8 3 5 2 2" xfId="8465" xr:uid="{1F0E1A84-6391-4235-B3BF-53A0221BEC62}"/>
    <cellStyle name="Normal 8 3 5 2 3" xfId="8466" xr:uid="{59A566B8-F799-4D7D-B774-8604B19102CC}"/>
    <cellStyle name="Normal 8 3 5 2 4" xfId="8467" xr:uid="{B0DC9CF3-8F3E-4E53-905A-4457686EDF4D}"/>
    <cellStyle name="Normal 8 3 5 3" xfId="8468" xr:uid="{B78CDB1A-257D-42EE-A731-43F44098B7B7}"/>
    <cellStyle name="Normal 8 3 5 4" xfId="8469" xr:uid="{6B5632F2-7E97-4722-A9D0-AF81D393A297}"/>
    <cellStyle name="Normal 8 3 5 5" xfId="8470" xr:uid="{D255BFA6-E866-4DAC-9714-49811B5AAB0E}"/>
    <cellStyle name="Normal 8 3 6" xfId="8471" xr:uid="{585F7D2F-6A26-48B9-93F5-CD11208EDC86}"/>
    <cellStyle name="Normal 8 3 6 2" xfId="8472" xr:uid="{1419EDA1-44F0-4B2C-B0A1-45F1B5D77711}"/>
    <cellStyle name="Normal 8 3 6 3" xfId="8473" xr:uid="{DDE0A934-9FB0-4256-8FED-829F1B52967D}"/>
    <cellStyle name="Normal 8 3 6 4" xfId="8474" xr:uid="{F46EF79F-7944-4332-B049-A93C250EB70C}"/>
    <cellStyle name="Normal 8 3 7" xfId="8475" xr:uid="{77FDF9B5-4E69-4A2F-8727-D481729FDB76}"/>
    <cellStyle name="Normal 8 3 7 2" xfId="8476" xr:uid="{A4DD0B98-4148-4450-98EF-5F203EB3215E}"/>
    <cellStyle name="Normal 8 3 7 3" xfId="8477" xr:uid="{EFB2F006-43D8-4E16-A65E-14F0D80C3881}"/>
    <cellStyle name="Normal 8 3 7 4" xfId="8478" xr:uid="{75769F7C-5A27-4BEF-8CF3-8FB2BAE99BBD}"/>
    <cellStyle name="Normal 8 3 8" xfId="8479" xr:uid="{02F846E9-614C-469B-B2D3-86BE7B98DE2B}"/>
    <cellStyle name="Normal 8 3 8 2" xfId="8480" xr:uid="{0BE251AB-7A17-467B-980D-B454DC1DDB53}"/>
    <cellStyle name="Normal 8 3 9" xfId="8481" xr:uid="{DA92AB26-4C61-4CB1-BBE7-C4019298A19F}"/>
    <cellStyle name="Normal 8 4" xfId="8482" xr:uid="{5B8CE3A5-3856-44F7-B858-1CE9068BD0DC}"/>
    <cellStyle name="Normal 8 4 2" xfId="8483" xr:uid="{381FD345-3DBB-4274-B039-262FC792C92E}"/>
    <cellStyle name="Normal 8 4 2 2" xfId="8484" xr:uid="{9514BBA3-6939-4D76-A4AD-C7B98DE57A2E}"/>
    <cellStyle name="Normal 8 4 2 3" xfId="8485" xr:uid="{9431A6CF-9E0E-450B-AB62-97167E1986CD}"/>
    <cellStyle name="Normal 8 4 2 4" xfId="8486" xr:uid="{F0ED7A1C-CAB9-4CCB-A01F-95C3D2F37150}"/>
    <cellStyle name="Normal 8 4 3" xfId="8487" xr:uid="{F6389444-401A-44F3-91A8-AB5B8B6D8148}"/>
    <cellStyle name="Normal 8 4 3 2" xfId="8488" xr:uid="{C3B14A28-365F-4D98-9ABE-FDB19A23E044}"/>
    <cellStyle name="Normal 8 4 3 3" xfId="8489" xr:uid="{06ACF798-8A8C-4A30-BD0B-F76260E5E3EA}"/>
    <cellStyle name="Normal 8 4 3 4" xfId="8490" xr:uid="{AE3A8CB2-B7E9-4826-B6AC-DF367E00F6BF}"/>
    <cellStyle name="Normal 8 4 4" xfId="8491" xr:uid="{C87AEE53-B8CE-4324-94C8-6C94150644F6}"/>
    <cellStyle name="Normal 8 4 4 2" xfId="8492" xr:uid="{F8F4B9A4-0B4A-4522-9705-6BA768DD9739}"/>
    <cellStyle name="Normal 8 4 4 3" xfId="8493" xr:uid="{39BF304E-FE8E-40D1-9E1C-C8AD6CC08A43}"/>
    <cellStyle name="Normal 8 4 4 4" xfId="8494" xr:uid="{5B628662-E49A-4F07-B99C-C34EB00C3E5B}"/>
    <cellStyle name="Normal 8 4 5" xfId="8495" xr:uid="{3E705467-2C7B-4651-BAC7-D801431D35D2}"/>
    <cellStyle name="Normal 8 4 5 2" xfId="8496" xr:uid="{B3D689C9-41D1-4720-9B02-BB388B5C59B0}"/>
    <cellStyle name="Normal 8 4 5 3" xfId="8497" xr:uid="{D8C8248F-EABD-4CF8-8133-57AB730D0ECF}"/>
    <cellStyle name="Normal 8 4 5 4" xfId="8498" xr:uid="{488F9D5A-2F49-42AD-B11E-EB94F25628FA}"/>
    <cellStyle name="Normal 8 4 6" xfId="8499" xr:uid="{DE6D78BD-192E-469E-B347-D39F09FF2BB8}"/>
    <cellStyle name="Normal 8 4 7" xfId="8500" xr:uid="{85F2B8D0-C17A-491C-8BE5-94623E8B2AA6}"/>
    <cellStyle name="Normal 8 4 8" xfId="8501" xr:uid="{641FB4F1-7FD2-4FEF-A02D-26DCE7E482A7}"/>
    <cellStyle name="Normal 8 4 9" xfId="8502" xr:uid="{92BC482F-F65D-4C46-B9B6-D1174F890782}"/>
    <cellStyle name="Normal 8 5" xfId="8503" xr:uid="{0EE0A87A-2673-4F62-935C-63B97795E889}"/>
    <cellStyle name="Normal 8 5 2" xfId="8504" xr:uid="{FCA48099-0301-456C-9E59-29AA75562829}"/>
    <cellStyle name="Normal 8 5 2 2" xfId="8505" xr:uid="{5F2B65F9-1D93-4B5B-A7F7-1A6E4A617C1F}"/>
    <cellStyle name="Normal 8 5 2 3" xfId="8506" xr:uid="{561E45D3-61A0-4BE8-9B40-315A5E9937B8}"/>
    <cellStyle name="Normal 8 5 2 4" xfId="8507" xr:uid="{376A3FB5-DC74-4688-8646-FAE3721EF7E5}"/>
    <cellStyle name="Normal 8 5 3" xfId="8508" xr:uid="{C78B5E74-5085-4AC3-BF28-E966DE86C513}"/>
    <cellStyle name="Normal 8 5 3 2" xfId="8509" xr:uid="{F254C53E-3E23-4DBE-AF37-443288AB0937}"/>
    <cellStyle name="Normal 8 5 3 3" xfId="8510" xr:uid="{6F99646C-42FE-4EBD-A4F7-2F99A7AA77FD}"/>
    <cellStyle name="Normal 8 5 3 4" xfId="8511" xr:uid="{C024F0C9-FEF5-4785-AD68-D198F32202A5}"/>
    <cellStyle name="Normal 8 5 4" xfId="8512" xr:uid="{5EEDBF62-A618-42F8-8E61-EBA9CB7F2505}"/>
    <cellStyle name="Normal 8 5 4 2" xfId="8513" xr:uid="{53175CA7-A163-4755-811C-478EBECCE447}"/>
    <cellStyle name="Normal 8 5 4 3" xfId="8514" xr:uid="{CAFD6681-DA10-4E6C-9DD4-F3445D864347}"/>
    <cellStyle name="Normal 8 5 4 4" xfId="8515" xr:uid="{2B684248-2E13-4A1E-AF54-BDA16058B134}"/>
    <cellStyle name="Normal 8 5 5" xfId="8516" xr:uid="{14ED1747-34A2-4CF6-BF66-61F447ED4177}"/>
    <cellStyle name="Normal 8 5 5 2" xfId="8517" xr:uid="{3852C4C6-1EF9-4A6C-8A59-548BC237C6E9}"/>
    <cellStyle name="Normal 8 5 5 3" xfId="8518" xr:uid="{8115C880-4E75-4F97-95CA-11CD154B4DD9}"/>
    <cellStyle name="Normal 8 5 5 4" xfId="8519" xr:uid="{56EEC20C-152E-413C-B5F3-D80C639FD405}"/>
    <cellStyle name="Normal 8 5 6" xfId="8520" xr:uid="{C3197350-7FE0-4FCD-A25E-2AAB15EF8C28}"/>
    <cellStyle name="Normal 8 5 7" xfId="8521" xr:uid="{29250DC3-7CCF-494F-AA0F-5532049E9471}"/>
    <cellStyle name="Normal 8 5 8" xfId="8522" xr:uid="{3185D07B-17EB-4B22-AE31-E1F0CB5EE312}"/>
    <cellStyle name="Normal 8 5 9" xfId="8523" xr:uid="{440AA14E-D853-4777-805D-B6517945566E}"/>
    <cellStyle name="Normal 8 6" xfId="8524" xr:uid="{F01BFA5B-E020-4FDA-B885-830F5219447C}"/>
    <cellStyle name="Normal 8 6 2" xfId="8525" xr:uid="{AA276D32-C978-4F0C-8B1E-AB2E1EA73CCF}"/>
    <cellStyle name="Normal 8 6 3" xfId="8526" xr:uid="{26B5DD1C-F947-4279-B22E-2EFE85A21D21}"/>
    <cellStyle name="Normal 8 6 4" xfId="8527" xr:uid="{6F4019C8-F6CB-4255-BF92-3B77D316E1D3}"/>
    <cellStyle name="Normal 8 7" xfId="8528" xr:uid="{C58BBEF3-99F7-4189-9A9E-0797BCEFEE44}"/>
    <cellStyle name="Normal 8 7 2" xfId="8529" xr:uid="{80ADC853-4D23-4F7F-89B8-1DC17D5C8281}"/>
    <cellStyle name="Normal 8 7 3" xfId="8530" xr:uid="{256276A4-7439-42B6-9CD1-ED08ED962CC3}"/>
    <cellStyle name="Normal 8 7 4" xfId="8531" xr:uid="{C3E25336-471B-46DB-AF7D-12F44EF8DD4D}"/>
    <cellStyle name="Normal 8 8" xfId="8532" xr:uid="{B353D085-8C10-40D8-BAC4-4B2E0549339C}"/>
    <cellStyle name="Normal 8 8 2" xfId="8533" xr:uid="{E2C7AF13-3D77-4C06-A88E-8ACA2FB6293C}"/>
    <cellStyle name="Normal 8 8 3" xfId="8534" xr:uid="{08200D3F-7A80-49CB-A4CB-F3548AB7C861}"/>
    <cellStyle name="Normal 8 8 4" xfId="8535" xr:uid="{139CB848-6E7E-4C7F-B4AE-6D8EB0D9B718}"/>
    <cellStyle name="Normal 8 9" xfId="8536" xr:uid="{96969780-3893-4CAA-ACD6-76F9B49ED3C9}"/>
    <cellStyle name="Normal 8 9 2" xfId="8537" xr:uid="{E8EBA460-3917-438E-8ED9-C090E56D8FD4}"/>
    <cellStyle name="Normal 8 9 3" xfId="8538" xr:uid="{9B335725-0FE4-4F05-8385-5B7AEC67CEAF}"/>
    <cellStyle name="Normal 8 9 4" xfId="8539" xr:uid="{F02D9C2E-62E0-417A-A212-B7BE11B5D7C8}"/>
    <cellStyle name="Normal 8_Nordea Group" xfId="8388" xr:uid="{368C1FFB-03C7-44F6-97F7-C76F16413E3E}"/>
    <cellStyle name="Normal 9" xfId="159" xr:uid="{00000000-0005-0000-0000-000072000000}"/>
    <cellStyle name="Normal 9 10" xfId="8541" xr:uid="{929D0F2F-BDBE-4C8A-A558-899BF9F9430D}"/>
    <cellStyle name="Normal 9 11" xfId="8542" xr:uid="{778EFDA8-79A2-4445-BF32-F2906BEAB9F9}"/>
    <cellStyle name="Normal 9 12" xfId="8543" xr:uid="{E2E5CC83-4449-41CE-AEE7-18CE8C40EACF}"/>
    <cellStyle name="Normal 9 13" xfId="8544" xr:uid="{D469E19B-F8B9-45B2-A3A3-3961D4EC6153}"/>
    <cellStyle name="Normal 9 2" xfId="161" xr:uid="{00000000-0005-0000-0000-000073000000}"/>
    <cellStyle name="Normal 9 2 2" xfId="8546" xr:uid="{76EB5AD8-A3F6-4E44-BFEA-5177FFD4AD75}"/>
    <cellStyle name="Normal 9 2 2 2" xfId="8547" xr:uid="{C46336AE-F5F8-407F-B789-3A83E48CCA8B}"/>
    <cellStyle name="Normal 9 2 2 3" xfId="8548" xr:uid="{FBD45B6E-8282-4089-9477-50FEB9E0D52A}"/>
    <cellStyle name="Normal 9 2 2 4" xfId="8549" xr:uid="{0A39F44C-FDD1-4E87-B27A-CCC7A7038F78}"/>
    <cellStyle name="Normal 9 2 3" xfId="8550" xr:uid="{E6836DCF-0917-4153-86A0-8E0E2F5FBD5E}"/>
    <cellStyle name="Normal 9 2 3 2" xfId="8551" xr:uid="{34929438-339C-4797-9D4F-D0FC388BB064}"/>
    <cellStyle name="Normal 9 2 3 3" xfId="8552" xr:uid="{6839289F-C0E3-4E36-9670-449CA0144922}"/>
    <cellStyle name="Normal 9 2 3 4" xfId="8553" xr:uid="{34B2B6E3-75AF-43E0-BAD1-90ABCDF164C5}"/>
    <cellStyle name="Normal 9 2 4" xfId="8554" xr:uid="{43B02F20-A1C1-4149-BC42-7B9111AD6EBE}"/>
    <cellStyle name="Normal 9 2 4 2" xfId="8555" xr:uid="{D37DAAE7-7E36-4722-A9DF-BC6ADCE0F1FB}"/>
    <cellStyle name="Normal 9 2 4 3" xfId="8556" xr:uid="{C4E5C694-A470-40AE-A407-986C4BE674F1}"/>
    <cellStyle name="Normal 9 2 4 4" xfId="8557" xr:uid="{8D81A7C5-B8D1-4900-B718-02333B3C880B}"/>
    <cellStyle name="Normal 9 2 5" xfId="8558" xr:uid="{92E5155B-8FC5-4D36-BEC9-DBE6F9BBE5B2}"/>
    <cellStyle name="Normal 9 2 5 2" xfId="8559" xr:uid="{567494DF-96BD-4997-882B-9685DED8C734}"/>
    <cellStyle name="Normal 9 2 5 3" xfId="8560" xr:uid="{5F1E74A2-AC30-487E-8EFD-4500C087FC54}"/>
    <cellStyle name="Normal 9 2 5 4" xfId="8561" xr:uid="{D47EF591-44EA-4F7F-A484-A9B12349791B}"/>
    <cellStyle name="Normal 9 2 6" xfId="8562" xr:uid="{93207344-C7CD-4C5B-B210-69FE2C6DDF56}"/>
    <cellStyle name="Normal 9 2 7" xfId="8563" xr:uid="{3F39E786-3BB0-47E6-8B22-9C98EED70A38}"/>
    <cellStyle name="Normal 9 2 8" xfId="8564" xr:uid="{9509AF06-3FC3-4FA5-A328-14618096E29D}"/>
    <cellStyle name="Normal 9 2 9" xfId="8565" xr:uid="{EF586ED9-04EF-43C9-BF20-4D813997A659}"/>
    <cellStyle name="Normal 9 2_Nordea Group" xfId="8545" xr:uid="{9A2D6E8A-ED94-4407-AEDA-7D58A6492C74}"/>
    <cellStyle name="Normal 9 3" xfId="8566" xr:uid="{D9BFD5E3-6AD4-4E29-B54E-5A4D61285B24}"/>
    <cellStyle name="Normal 9 3 2" xfId="8567" xr:uid="{BF3C9B93-320C-46CC-8BCF-0897A46C88C8}"/>
    <cellStyle name="Normal 9 3 2 2" xfId="8568" xr:uid="{E4BA4DA9-682B-4FDC-AF0E-0694017E30DA}"/>
    <cellStyle name="Normal 9 3 2 3" xfId="8569" xr:uid="{E9A53764-7299-49C9-AC66-DC3B6628A4C2}"/>
    <cellStyle name="Normal 9 3 2 4" xfId="8570" xr:uid="{534FC624-F08C-4EE0-9359-A58FFBB21A09}"/>
    <cellStyle name="Normal 9 3 3" xfId="8571" xr:uid="{F668F769-4C99-4446-828A-E01A28743CA4}"/>
    <cellStyle name="Normal 9 3 3 2" xfId="8572" xr:uid="{F226E020-CC8E-4B2F-BFE4-A6BF1FAECB23}"/>
    <cellStyle name="Normal 9 3 3 3" xfId="8573" xr:uid="{F3A95C79-AAAC-45B2-B61F-645E7D4CDFFE}"/>
    <cellStyle name="Normal 9 3 3 4" xfId="8574" xr:uid="{25375144-5262-42C2-8DB1-7BAFCD9A115B}"/>
    <cellStyle name="Normal 9 3 4" xfId="8575" xr:uid="{E928BC52-AC6A-40BE-9D5D-4C349392C609}"/>
    <cellStyle name="Normal 9 3 4 2" xfId="8576" xr:uid="{EB656D43-CFC8-4543-AE0B-326B6022D8C9}"/>
    <cellStyle name="Normal 9 3 4 3" xfId="8577" xr:uid="{EED3289A-16ED-4164-834E-5DB111570708}"/>
    <cellStyle name="Normal 9 3 4 4" xfId="8578" xr:uid="{3908EF0C-0B28-4547-83FE-898284655195}"/>
    <cellStyle name="Normal 9 3 5" xfId="8579" xr:uid="{43C76221-4F81-4759-B6CB-4B10A684FEFA}"/>
    <cellStyle name="Normal 9 3 5 2" xfId="8580" xr:uid="{9340064E-1D0B-4989-9D79-13841DFE21D6}"/>
    <cellStyle name="Normal 9 3 5 3" xfId="8581" xr:uid="{0AC87B7C-CDA7-49A7-9DCD-0C2BA556FD77}"/>
    <cellStyle name="Normal 9 3 5 4" xfId="8582" xr:uid="{E5208CD4-DA7A-4DBB-9E95-19917EBA3F63}"/>
    <cellStyle name="Normal 9 3 6" xfId="8583" xr:uid="{8BDADF4C-C2C7-4050-A147-A8AAA54E4382}"/>
    <cellStyle name="Normal 9 3 7" xfId="8584" xr:uid="{3D7A63D9-58C7-4015-8D61-91588B574FF2}"/>
    <cellStyle name="Normal 9 3 8" xfId="8585" xr:uid="{5D9A3813-3271-4D56-9C0A-E624405D83F5}"/>
    <cellStyle name="Normal 9 3 9" xfId="8586" xr:uid="{6EA0824D-6398-4196-A969-C7C065EF3644}"/>
    <cellStyle name="Normal 9 4" xfId="8587" xr:uid="{3F7899C9-6633-4F92-8BAE-FBB65CA460AC}"/>
    <cellStyle name="Normal 9 4 2" xfId="8588" xr:uid="{CCB9C472-911F-4859-B642-153B745D685D}"/>
    <cellStyle name="Normal 9 4 2 2" xfId="8589" xr:uid="{1993ED5F-397D-4A0A-B8DE-6937D96B6A02}"/>
    <cellStyle name="Normal 9 4 2 3" xfId="8590" xr:uid="{CD9A427A-6151-40B2-82FC-B6C250C7B6A1}"/>
    <cellStyle name="Normal 9 4 2 4" xfId="8591" xr:uid="{9F8DCDA2-FCD0-4CAB-8942-D2A0F2C981CE}"/>
    <cellStyle name="Normal 9 4 3" xfId="8592" xr:uid="{0EC0EB6A-7C82-4900-A7E2-52406C5485F1}"/>
    <cellStyle name="Normal 9 4 3 2" xfId="8593" xr:uid="{7F9E24DB-E17B-43DF-87B6-69DF01AA9443}"/>
    <cellStyle name="Normal 9 4 3 3" xfId="8594" xr:uid="{C6A841B8-2692-4DA4-90E2-D0ED78AF2A8B}"/>
    <cellStyle name="Normal 9 4 3 4" xfId="8595" xr:uid="{056327AC-5103-4E8A-8A78-2497A723AC34}"/>
    <cellStyle name="Normal 9 4 4" xfId="8596" xr:uid="{98824914-AEBC-4861-97B5-9DE79400AB7D}"/>
    <cellStyle name="Normal 9 4 4 2" xfId="8597" xr:uid="{05320AAB-DBBC-41EB-9739-562CD367A73B}"/>
    <cellStyle name="Normal 9 4 4 3" xfId="8598" xr:uid="{4B5B37FA-57BD-4FA7-95FA-8E009526DEDD}"/>
    <cellStyle name="Normal 9 4 4 4" xfId="8599" xr:uid="{4A407155-1F55-45A2-B4DA-B66D20BB13B4}"/>
    <cellStyle name="Normal 9 4 5" xfId="8600" xr:uid="{D47897FA-9517-4BB1-8ABE-B9389C9EA920}"/>
    <cellStyle name="Normal 9 4 5 2" xfId="8601" xr:uid="{33B2E124-7750-496F-B73C-43FEAFD775BC}"/>
    <cellStyle name="Normal 9 4 5 3" xfId="8602" xr:uid="{1F304177-3EE6-483A-ADC0-2357E6F4ACB6}"/>
    <cellStyle name="Normal 9 4 5 4" xfId="8603" xr:uid="{B4AE4BF4-24E7-4682-A464-AEA6089B4DA9}"/>
    <cellStyle name="Normal 9 4 6" xfId="8604" xr:uid="{D901593B-2508-4B91-A632-90B4C30E68DA}"/>
    <cellStyle name="Normal 9 4 7" xfId="8605" xr:uid="{1C635746-3FAC-43CE-9979-F43DC11DBC02}"/>
    <cellStyle name="Normal 9 4 8" xfId="8606" xr:uid="{75E21C05-5BEC-479B-8541-3966FE602439}"/>
    <cellStyle name="Normal 9 4 9" xfId="8607" xr:uid="{980F61BF-9E2B-4760-B0F4-B8A8C570EB0A}"/>
    <cellStyle name="Normal 9 5" xfId="8608" xr:uid="{4267A1B1-0676-4842-8F14-8018894B75D4}"/>
    <cellStyle name="Normal 9 5 2" xfId="8609" xr:uid="{0293AA25-8FE5-40F3-8838-09D576C4B204}"/>
    <cellStyle name="Normal 9 5 3" xfId="8610" xr:uid="{F159B20A-872A-4BC6-B538-C342012BCF5B}"/>
    <cellStyle name="Normal 9 5 4" xfId="8611" xr:uid="{0976B082-D708-4BE7-AEAD-5B03169AE6C3}"/>
    <cellStyle name="Normal 9 6" xfId="8612" xr:uid="{EA28ACE9-C7A3-4F02-BFDC-C53DB06B988C}"/>
    <cellStyle name="Normal 9 6 2" xfId="8613" xr:uid="{F60AC73D-D65C-4C2B-ADD4-1594EB054214}"/>
    <cellStyle name="Normal 9 6 3" xfId="8614" xr:uid="{D5AF9409-3643-4CDC-B57A-6494036005FF}"/>
    <cellStyle name="Normal 9 6 4" xfId="8615" xr:uid="{9E903E63-77FA-4FF5-B5F2-B3568A6FAE21}"/>
    <cellStyle name="Normal 9 7" xfId="8616" xr:uid="{13F808A3-11F0-493B-8364-66702A715C5C}"/>
    <cellStyle name="Normal 9 7 2" xfId="8617" xr:uid="{8848ECCF-0B20-4B8B-A77F-8FD2985C6ABF}"/>
    <cellStyle name="Normal 9 7 3" xfId="8618" xr:uid="{D64AAAEF-6979-4C98-A067-73A149106E3A}"/>
    <cellStyle name="Normal 9 7 4" xfId="8619" xr:uid="{A809F44C-3B07-413E-849A-094A54F03B98}"/>
    <cellStyle name="Normal 9 8" xfId="8620" xr:uid="{6EB98EB6-7981-423F-8C26-2FDE6E452AEA}"/>
    <cellStyle name="Normal 9 8 2" xfId="8621" xr:uid="{A0646215-546E-47F7-8D35-8CFD3E815016}"/>
    <cellStyle name="Normal 9 8 3" xfId="8622" xr:uid="{D957AE1A-3C87-46FE-BA69-1A9ABF1E01E3}"/>
    <cellStyle name="Normal 9 8 4" xfId="8623" xr:uid="{DA5CAF58-E02D-45CC-8F55-BD7C6C38EF33}"/>
    <cellStyle name="Normal 9 9" xfId="8624" xr:uid="{43FF1CFB-D707-4A69-8190-FCFD54629010}"/>
    <cellStyle name="Normal 9 9 2" xfId="8625" xr:uid="{16C08701-1AB7-4F44-A350-29C5A06F88CE}"/>
    <cellStyle name="Normal 9 9 3" xfId="8626" xr:uid="{FE40007E-B32D-4421-ACD4-CB1BB1D85F8E}"/>
    <cellStyle name="Normal 9 9 4" xfId="8627" xr:uid="{2492DDB3-712A-46C8-9068-315ACC6B56A6}"/>
    <cellStyle name="Normal 9_Nordea Group" xfId="8540" xr:uid="{5DE267AA-19B7-4390-8652-F3FC1D7C47F2}"/>
    <cellStyle name="Normal_Kopia av Q2_2009" xfId="4" xr:uid="{00000000-0005-0000-0000-000075000000}"/>
    <cellStyle name="Normal_Q1 Interim report" xfId="5" xr:uid="{00000000-0005-0000-0000-000077000000}"/>
    <cellStyle name="Normal_SLP Interim Q109 v1" xfId="6" xr:uid="{00000000-0005-0000-0000-000078000000}"/>
    <cellStyle name="Normal_SLP Interim Q109 v3 - Roundings" xfId="7" xr:uid="{00000000-0005-0000-0000-000079000000}"/>
    <cellStyle name="Normal_Template Q2 2011 GCC" xfId="8" xr:uid="{00000000-0005-0000-0000-00007A000000}"/>
    <cellStyle name="Normale_2011 04 14 Templates for stress test_bcl" xfId="8628" xr:uid="{8E32AA5C-2360-4469-A164-33E04D9BBAE6}"/>
    <cellStyle name="Normalny 3" xfId="9" xr:uid="{00000000-0005-0000-0000-00007B000000}"/>
    <cellStyle name="Normalny_Investment activities incl. UL spec 31.10.2006" xfId="8629" xr:uid="{D55B7605-E8CA-4152-9164-C9C4BE2F76B5}"/>
    <cellStyle name="Notas" xfId="8630" xr:uid="{E539BC7E-67E9-44B7-8960-A4457EF7E44D}"/>
    <cellStyle name="Notas 10" xfId="8631" xr:uid="{E6772C85-8E56-4701-B8AD-E43CB509D3BA}"/>
    <cellStyle name="Notas 2" xfId="8632" xr:uid="{A88EA50C-63A6-406B-9DF1-BF118FFC49B8}"/>
    <cellStyle name="Notas 2 10" xfId="8633" xr:uid="{9C54C81E-A079-486F-A94E-4FF03E47A391}"/>
    <cellStyle name="Notas 2 11" xfId="8634" xr:uid="{A4464A7C-257A-46EE-89FE-8A4534C8BC45}"/>
    <cellStyle name="Notas 2 12" xfId="8635" xr:uid="{F2E99252-788E-4DB0-A64D-865E2D2A28E0}"/>
    <cellStyle name="Notas 2 13" xfId="8636" xr:uid="{090D7832-B091-4A6D-83B9-C51DA9540DEC}"/>
    <cellStyle name="Notas 2 14" xfId="8637" xr:uid="{648A0BE1-9703-4AE3-AB2A-784A4EE959BA}"/>
    <cellStyle name="Notas 2 15" xfId="8638" xr:uid="{93CC2840-4F99-4DFF-AC2D-F37437F019E0}"/>
    <cellStyle name="Notas 2 16" xfId="8639" xr:uid="{00A23694-7DFD-4011-A84E-9E3B58B572FE}"/>
    <cellStyle name="Notas 2 2" xfId="8640" xr:uid="{3E7D154D-B03E-4CC4-A326-F97B2E633888}"/>
    <cellStyle name="Notas 2 2 2" xfId="8641" xr:uid="{8C250240-A040-4AC0-BA97-2C47E5DE8B4D}"/>
    <cellStyle name="Notas 2 3" xfId="8642" xr:uid="{62DF4C66-6D2B-4824-B26E-5216006B7B3E}"/>
    <cellStyle name="Notas 2 3 2" xfId="8643" xr:uid="{B4F02325-9A82-4A53-88F0-8FC5D7B5A891}"/>
    <cellStyle name="Notas 2 4" xfId="8644" xr:uid="{9F7BD4BA-C3BB-4D8B-BFED-C5C4ADAB3299}"/>
    <cellStyle name="Notas 2 4 2" xfId="8645" xr:uid="{E6F7BBA0-2EE1-4B65-A100-9FD91FE9A0EE}"/>
    <cellStyle name="Notas 2 5" xfId="8646" xr:uid="{75858717-D93B-40BD-BC18-78FF1DB82E4F}"/>
    <cellStyle name="Notas 2 5 2" xfId="8647" xr:uid="{1AE32707-18CD-49DE-8E5A-6B3EC2BE0EE4}"/>
    <cellStyle name="Notas 2 6" xfId="8648" xr:uid="{CEBDF904-EBA9-4561-923F-3689B058C1D7}"/>
    <cellStyle name="Notas 2 7" xfId="8649" xr:uid="{1956CCDF-B0C9-4FB8-8AD0-713D3AFBA5B1}"/>
    <cellStyle name="Notas 2 8" xfId="8650" xr:uid="{66999F31-9498-40B5-BAC1-E6B9EAD5BE73}"/>
    <cellStyle name="Notas 2 9" xfId="8651" xr:uid="{93D84D30-EF76-4368-ADF9-F4128C717571}"/>
    <cellStyle name="Notas 3" xfId="8652" xr:uid="{C24AB6E1-DEA4-48C2-B3EF-878F4D4BBFFC}"/>
    <cellStyle name="Notas 3 2" xfId="8653" xr:uid="{898CE51B-7D1B-4CBD-86C5-0C975521A94C}"/>
    <cellStyle name="Notas 4" xfId="8654" xr:uid="{552825E6-8C85-4AB7-921A-05EE604BB7F4}"/>
    <cellStyle name="Notas 4 2" xfId="8655" xr:uid="{597C081B-0AA7-43B1-887F-9A69B086A111}"/>
    <cellStyle name="Notas 5" xfId="8656" xr:uid="{6970C0E2-303D-4B80-8526-162FCBEDC70D}"/>
    <cellStyle name="Notas 5 2" xfId="8657" xr:uid="{45EB5A42-B8FC-44E2-BBC2-A756F58C34EF}"/>
    <cellStyle name="Notas 6" xfId="8658" xr:uid="{4C90D2D4-B1FB-40FB-B35B-93082C3983F4}"/>
    <cellStyle name="Notas 6 2" xfId="8659" xr:uid="{CFE58AE8-4335-46F7-9A41-71D175E4A040}"/>
    <cellStyle name="Notas 7" xfId="8660" xr:uid="{99005749-430C-4004-AC85-10EA0F64FD95}"/>
    <cellStyle name="Notas 8" xfId="8661" xr:uid="{84390DEF-004A-4E76-9FED-6C3C33F32D58}"/>
    <cellStyle name="Notas 9" xfId="8662" xr:uid="{2B79FBFE-C44C-49C8-A525-38768117745D}"/>
    <cellStyle name="Note 10" xfId="8663" xr:uid="{F4ED28BE-3E70-4BF8-A113-E7D44F82F91E}"/>
    <cellStyle name="Note 10 2" xfId="8664" xr:uid="{ECD66DF0-05B0-4BB2-B442-072D2D8E8AC7}"/>
    <cellStyle name="Note 10 3" xfId="8665" xr:uid="{ECE9DADD-F442-461C-9BAC-1AF2FD5C9D9F}"/>
    <cellStyle name="Note 10 4" xfId="8666" xr:uid="{0214C8C1-56D9-4157-91EC-25F15296A8BF}"/>
    <cellStyle name="Note 10 5" xfId="8667" xr:uid="{138B01E5-8B7C-4D43-A8CB-F4FBB0F94714}"/>
    <cellStyle name="Note 10 5 2" xfId="8668" xr:uid="{C13C6967-7606-47B9-9526-E5EE9EC935D5}"/>
    <cellStyle name="Note 10 6" xfId="8669" xr:uid="{B896CA5B-D2D3-4B5A-B797-6C546EAA26EC}"/>
    <cellStyle name="Note 10 7" xfId="8670" xr:uid="{444230A6-124D-4EBB-A34D-63EA79A3C778}"/>
    <cellStyle name="Note 10 8" xfId="8671" xr:uid="{90E150A8-3319-48DA-B452-F986F56390E3}"/>
    <cellStyle name="Note 11" xfId="8672" xr:uid="{B914CC2E-54D8-4F9F-9D41-449A4659CFBF}"/>
    <cellStyle name="Note 11 10" xfId="8673" xr:uid="{B1E9BD08-EF7F-4E92-A7DC-BA4CB10713D7}"/>
    <cellStyle name="Note 11 2" xfId="8674" xr:uid="{6B861CE7-F695-4318-AF3D-25A16353CBD6}"/>
    <cellStyle name="Note 11 2 10" xfId="8675" xr:uid="{DD123816-CD3D-4108-97A3-3C2D12D6A330}"/>
    <cellStyle name="Note 11 2 11" xfId="8676" xr:uid="{720E14BB-2CCD-4A55-8115-814F6614E9DA}"/>
    <cellStyle name="Note 11 2 12" xfId="8677" xr:uid="{7570261F-AB43-41D0-AEC9-B0CA402219C9}"/>
    <cellStyle name="Note 11 2 13" xfId="8678" xr:uid="{63E0E3BE-F7F6-4825-9C94-D31B31BEF1F6}"/>
    <cellStyle name="Note 11 2 14" xfId="8679" xr:uid="{776EF15B-DDC4-4465-BAE6-DC5BF6F84CE3}"/>
    <cellStyle name="Note 11 2 15" xfId="8680" xr:uid="{EBA5A8EB-D402-43B3-8445-D0F0674297E9}"/>
    <cellStyle name="Note 11 2 16" xfId="8681" xr:uid="{58E7B097-B3E8-4324-9074-537E803BE227}"/>
    <cellStyle name="Note 11 2 2" xfId="8682" xr:uid="{3782A3CA-28A3-4E2B-B7C1-FEF749731F22}"/>
    <cellStyle name="Note 11 2 2 2" xfId="8683" xr:uid="{F84D4088-5EC6-44C5-911B-5B7C3977E33F}"/>
    <cellStyle name="Note 11 2 3" xfId="8684" xr:uid="{034971B2-F160-4DBE-BDD1-9DB24A65D8E6}"/>
    <cellStyle name="Note 11 2 3 2" xfId="8685" xr:uid="{4D748E33-E01C-436A-889B-5BD707CD446B}"/>
    <cellStyle name="Note 11 2 4" xfId="8686" xr:uid="{99F636A8-83B2-4599-9A0B-4BDAF177E733}"/>
    <cellStyle name="Note 11 2 4 2" xfId="8687" xr:uid="{95A832C2-F495-45B5-A1D2-518932BFFF63}"/>
    <cellStyle name="Note 11 2 5" xfId="8688" xr:uid="{8EB07856-C22C-4902-B014-7B42CEB98912}"/>
    <cellStyle name="Note 11 2 5 2" xfId="8689" xr:uid="{A6462313-4B05-45AD-B192-C167778F4EDF}"/>
    <cellStyle name="Note 11 2 6" xfId="8690" xr:uid="{B44B6408-6A93-42DC-88BE-D8C5C3A0C95F}"/>
    <cellStyle name="Note 11 2 7" xfId="8691" xr:uid="{73928F84-A9E6-4E94-AB0D-8CC61FC2F592}"/>
    <cellStyle name="Note 11 2 8" xfId="8692" xr:uid="{5222FABC-372F-4E2E-8900-57D13F22BFD0}"/>
    <cellStyle name="Note 11 2 9" xfId="8693" xr:uid="{AF644098-373E-411F-83E0-362DE871A425}"/>
    <cellStyle name="Note 11 3" xfId="8694" xr:uid="{D8B30DCD-96D8-4985-8216-EDA146036DFD}"/>
    <cellStyle name="Note 11 3 2" xfId="8695" xr:uid="{DC161548-3DE5-4C32-8BC6-DBBBCD68C99B}"/>
    <cellStyle name="Note 11 4" xfId="8696" xr:uid="{97FEEF75-5AAA-4C77-98CB-BC00860E4CCC}"/>
    <cellStyle name="Note 11 4 2" xfId="8697" xr:uid="{CB0D133B-8A1F-4896-8EFE-3DA0001CE557}"/>
    <cellStyle name="Note 11 5" xfId="8698" xr:uid="{F56D90E6-EBD7-4338-99F9-1A0B1F6C6EEC}"/>
    <cellStyle name="Note 11 5 2" xfId="8699" xr:uid="{F2ABBAC9-1F30-46C4-BE14-015C8E9F647E}"/>
    <cellStyle name="Note 11 6" xfId="8700" xr:uid="{DE44F418-5415-4F45-A90C-650099B18E05}"/>
    <cellStyle name="Note 11 6 2" xfId="8701" xr:uid="{FCAE025B-CCD2-4035-B4ED-6068B57204CA}"/>
    <cellStyle name="Note 11 7" xfId="8702" xr:uid="{4D13C77E-E092-4E25-8F87-BB1D90608F54}"/>
    <cellStyle name="Note 11 8" xfId="8703" xr:uid="{797612AD-3C31-4585-B4C2-C81F6F66B377}"/>
    <cellStyle name="Note 11 9" xfId="8704" xr:uid="{9F6792E1-FDF8-426D-BC37-D3FA131D976C}"/>
    <cellStyle name="Note 12" xfId="8705" xr:uid="{0C912A44-681F-4AAB-93DE-4CB764BAB481}"/>
    <cellStyle name="Note 12 10" xfId="8706" xr:uid="{A0A27DC7-AE8D-476B-8030-5D21AEFF1E2A}"/>
    <cellStyle name="Note 12 11" xfId="8707" xr:uid="{B15F241E-17DB-4FBE-A8DE-58E4E3B5DA7E}"/>
    <cellStyle name="Note 12 12" xfId="8708" xr:uid="{85FE5F44-8C62-4F1E-A745-7C032C14607B}"/>
    <cellStyle name="Note 12 13" xfId="8709" xr:uid="{10305182-905D-4520-B634-F402902530D4}"/>
    <cellStyle name="Note 12 14" xfId="8710" xr:uid="{4C09367A-85A1-4F21-A4E4-4C644F0D423B}"/>
    <cellStyle name="Note 12 15" xfId="8711" xr:uid="{B3592EF2-29B7-4D68-AD4B-AF8204B1CA3B}"/>
    <cellStyle name="Note 12 16" xfId="8712" xr:uid="{CD37DA5E-7E39-41DC-A05B-AD6E2C24A8E6}"/>
    <cellStyle name="Note 12 17" xfId="8713" xr:uid="{E2B532FA-46D9-437A-BEB9-6855DBC5A3A9}"/>
    <cellStyle name="Note 12 2" xfId="8714" xr:uid="{E23ADC55-5218-4F25-8F35-38CB11C20A89}"/>
    <cellStyle name="Note 12 2 10" xfId="8715" xr:uid="{FB6EA101-958E-4686-84A2-485AE9470E0B}"/>
    <cellStyle name="Note 12 2 11" xfId="8716" xr:uid="{59DB6851-E34F-4A12-9634-A404CCC3BC85}"/>
    <cellStyle name="Note 12 2 12" xfId="8717" xr:uid="{659652F1-2091-47FE-AD83-8B7AAC2BD17A}"/>
    <cellStyle name="Note 12 2 13" xfId="8718" xr:uid="{1272D8E6-4AC7-410D-90D5-EAA04974B705}"/>
    <cellStyle name="Note 12 2 14" xfId="8719" xr:uid="{B554B719-4E17-495A-876C-5A32E4E99962}"/>
    <cellStyle name="Note 12 2 15" xfId="8720" xr:uid="{22CE1AD0-5D2A-4A04-B666-CD339999358E}"/>
    <cellStyle name="Note 12 2 16" xfId="8721" xr:uid="{200D75F1-13C5-463B-BD06-9D6E30ED824F}"/>
    <cellStyle name="Note 12 2 2" xfId="8722" xr:uid="{6C314926-8CAA-4A89-BB0F-F94BA5ADF9D0}"/>
    <cellStyle name="Note 12 2 2 2" xfId="8723" xr:uid="{CB248D64-679C-44B4-AEA9-E0C8DB9A15B3}"/>
    <cellStyle name="Note 12 2 3" xfId="8724" xr:uid="{7D2A9B7A-70FC-431B-9126-3ACF48347C88}"/>
    <cellStyle name="Note 12 2 3 2" xfId="8725" xr:uid="{B858C088-3A5B-403D-BBDD-53D7A2F3BB7B}"/>
    <cellStyle name="Note 12 2 4" xfId="8726" xr:uid="{ACC79A77-6BC3-420C-852C-50DEFA157CA2}"/>
    <cellStyle name="Note 12 2 4 2" xfId="8727" xr:uid="{0D3E0A6A-01B8-471B-A801-60BA26F128A6}"/>
    <cellStyle name="Note 12 2 5" xfId="8728" xr:uid="{C7B646F5-D5AB-46F5-BC59-57FCF18A7158}"/>
    <cellStyle name="Note 12 2 5 2" xfId="8729" xr:uid="{48B356CE-E3E0-4086-99D7-1397B9E97588}"/>
    <cellStyle name="Note 12 2 6" xfId="8730" xr:uid="{DAAC0965-65B4-428A-A02F-D6765FA3B42C}"/>
    <cellStyle name="Note 12 2 7" xfId="8731" xr:uid="{04244CF6-8231-486A-A6EB-84D2E27271E0}"/>
    <cellStyle name="Note 12 2 8" xfId="8732" xr:uid="{D6CE6317-862B-46FB-9664-27C52BD59726}"/>
    <cellStyle name="Note 12 2 9" xfId="8733" xr:uid="{E93DF504-2EFD-4247-9D70-C223DA6F8C9F}"/>
    <cellStyle name="Note 12 3" xfId="8734" xr:uid="{2D23ABD8-3C57-465C-AE5C-063D8E87BEA6}"/>
    <cellStyle name="Note 12 3 2" xfId="8735" xr:uid="{35889B82-EAA3-4E26-B88B-2517FBF8F5FB}"/>
    <cellStyle name="Note 12 4" xfId="8736" xr:uid="{24BD2FB0-5072-4016-9909-307A2B04236B}"/>
    <cellStyle name="Note 12 4 2" xfId="8737" xr:uid="{7E14B1B3-5D33-4208-A916-57855A5814A4}"/>
    <cellStyle name="Note 12 5" xfId="8738" xr:uid="{0EA1B54F-A64F-4FA5-9669-319490C7759B}"/>
    <cellStyle name="Note 12 5 2" xfId="8739" xr:uid="{E82F4767-5AEC-456B-891A-50282D1D51F6}"/>
    <cellStyle name="Note 12 6" xfId="8740" xr:uid="{FA270F73-EB01-42EE-8CAE-1244129CE1CF}"/>
    <cellStyle name="Note 12 6 2" xfId="8741" xr:uid="{5386D423-3483-4067-8A8E-9BFB5DE7447A}"/>
    <cellStyle name="Note 12 7" xfId="8742" xr:uid="{0EFE0622-8A67-4C97-AFC0-E1FAF8A128AD}"/>
    <cellStyle name="Note 12 8" xfId="8743" xr:uid="{8F098D37-F3CC-4CAF-9C20-8700A3E63EB6}"/>
    <cellStyle name="Note 12 9" xfId="8744" xr:uid="{95E36F96-B03E-480F-A4C8-A06B7309D45C}"/>
    <cellStyle name="Note 2" xfId="130" xr:uid="{00000000-0005-0000-0000-00007C000000}"/>
    <cellStyle name="Note 2 10" xfId="8745" xr:uid="{0AA07C85-328D-40FF-A0CC-B8C6946D9172}"/>
    <cellStyle name="Note 2 11" xfId="8746" xr:uid="{39464284-1136-4B41-AC5E-22F1D19AFFDC}"/>
    <cellStyle name="Note 2 12" xfId="8747" xr:uid="{1AF266B5-FB99-47CB-A9A8-2086968058B6}"/>
    <cellStyle name="Note 2 2" xfId="8748" xr:uid="{E65ED183-ACEC-4EB7-9FF0-17A1579FCA4E}"/>
    <cellStyle name="Note 2 2 10" xfId="8749" xr:uid="{A28EDEAE-0670-4F35-A8EB-B547E23B919E}"/>
    <cellStyle name="Note 2 2 2" xfId="8750" xr:uid="{96E38296-D9C3-4B18-9615-E683FB5F3F11}"/>
    <cellStyle name="Note 2 2 2 10" xfId="8751" xr:uid="{BD80C602-EB8A-4C2E-B2B6-8135834450BD}"/>
    <cellStyle name="Note 2 2 2 11" xfId="8752" xr:uid="{CFEC9582-1754-4F8A-AEE8-2B5747C5DEED}"/>
    <cellStyle name="Note 2 2 2 12" xfId="8753" xr:uid="{6639B135-73C1-402F-A9CC-395F07F93785}"/>
    <cellStyle name="Note 2 2 2 13" xfId="8754" xr:uid="{431FB937-1EAF-41BE-95CE-9EF31277D9D7}"/>
    <cellStyle name="Note 2 2 2 14" xfId="8755" xr:uid="{FE79E91C-7DA9-4DD6-8095-0AF5ECDAC38D}"/>
    <cellStyle name="Note 2 2 2 15" xfId="8756" xr:uid="{4872E68D-155A-40DE-9204-E4F6BCB75F86}"/>
    <cellStyle name="Note 2 2 2 16" xfId="8757" xr:uid="{D1E574B0-1C80-49C0-A7BE-0FA94A1C3EB1}"/>
    <cellStyle name="Note 2 2 2 2" xfId="8758" xr:uid="{9E845031-9139-4F81-AEC2-58C36C35C597}"/>
    <cellStyle name="Note 2 2 2 2 2" xfId="8759" xr:uid="{85A8F471-8160-4155-AA1B-7CD231B7A222}"/>
    <cellStyle name="Note 2 2 2 3" xfId="8760" xr:uid="{C58083A3-711A-4C5D-A5C8-8A5E9799A115}"/>
    <cellStyle name="Note 2 2 2 3 2" xfId="8761" xr:uid="{F8134ACB-6F1D-40F4-9F98-1FDF4DA73B2E}"/>
    <cellStyle name="Note 2 2 2 4" xfId="8762" xr:uid="{672B2351-76C1-4D89-9175-F5806515C1F5}"/>
    <cellStyle name="Note 2 2 2 4 2" xfId="8763" xr:uid="{11E812B2-AD73-48DE-95EC-16662D37454A}"/>
    <cellStyle name="Note 2 2 2 5" xfId="8764" xr:uid="{7035ACFF-27B9-4BDB-80DD-A9E676B5DD9E}"/>
    <cellStyle name="Note 2 2 2 5 2" xfId="8765" xr:uid="{785CA624-ED4F-46B9-81D4-EFB00AEEFB6F}"/>
    <cellStyle name="Note 2 2 2 6" xfId="8766" xr:uid="{09B9FAA7-DCC9-4DA5-85B8-288C74FE748E}"/>
    <cellStyle name="Note 2 2 2 7" xfId="8767" xr:uid="{A471DCD5-A80E-4D0A-B5E2-49509D4CC69C}"/>
    <cellStyle name="Note 2 2 2 8" xfId="8768" xr:uid="{4D9DB347-BABB-46FB-9E33-8CDBD2A7C169}"/>
    <cellStyle name="Note 2 2 2 9" xfId="8769" xr:uid="{05D61A09-B2CB-4BA4-A6D5-62A42AEE295E}"/>
    <cellStyle name="Note 2 2 3" xfId="8770" xr:uid="{383124BD-98D5-47C4-8C6C-96B34180080D}"/>
    <cellStyle name="Note 2 2 3 2" xfId="8771" xr:uid="{BE3A74C9-99E8-444A-99C6-6CAA20A9A1F6}"/>
    <cellStyle name="Note 2 2 4" xfId="8772" xr:uid="{401207EB-CD4B-4C27-92C8-B28FDB7AA1C0}"/>
    <cellStyle name="Note 2 2 4 2" xfId="8773" xr:uid="{C6732445-2634-4335-8B85-C8013F9BFCBE}"/>
    <cellStyle name="Note 2 2 5" xfId="8774" xr:uid="{B65D3CBE-68A0-4AD6-947B-9AA1F6F668F7}"/>
    <cellStyle name="Note 2 2 5 2" xfId="8775" xr:uid="{F378D0FD-1559-4CE6-96DF-CFC2E6D36CC6}"/>
    <cellStyle name="Note 2 2 6" xfId="8776" xr:uid="{9E02A02F-9A40-4658-A97C-5726AFBBB143}"/>
    <cellStyle name="Note 2 2 6 2" xfId="8777" xr:uid="{A9BA0AA5-9234-4E7E-89B0-03006828350E}"/>
    <cellStyle name="Note 2 2 7" xfId="8778" xr:uid="{4D8B45A3-2161-4E23-B074-D4BC301EE177}"/>
    <cellStyle name="Note 2 2 8" xfId="8779" xr:uid="{8CC49881-0AF2-4CDE-90AC-8E0FB62783A8}"/>
    <cellStyle name="Note 2 2 9" xfId="8780" xr:uid="{AB1F4A7C-2F12-48FC-B50D-3033E4AD79AF}"/>
    <cellStyle name="Note 2 3" xfId="8781" xr:uid="{06C4E86D-B225-454C-8273-CA7F99062A2C}"/>
    <cellStyle name="Note 2 3 10" xfId="8782" xr:uid="{EF43C46C-80EA-4D8D-9BCD-CADD82B5E314}"/>
    <cellStyle name="Note 2 3 2" xfId="8783" xr:uid="{82C911AB-AABB-42BD-A027-E62B825D85B6}"/>
    <cellStyle name="Note 2 3 2 10" xfId="8784" xr:uid="{EB44DAF9-2AB2-4EDE-854C-52016550CF19}"/>
    <cellStyle name="Note 2 3 2 11" xfId="8785" xr:uid="{5295875C-1AB7-493A-9DC0-35CF1824C282}"/>
    <cellStyle name="Note 2 3 2 12" xfId="8786" xr:uid="{6B30DDAD-D696-4BE7-AB99-77B2A03CCBDE}"/>
    <cellStyle name="Note 2 3 2 13" xfId="8787" xr:uid="{76D3D008-A467-4024-BF2D-1281B015F783}"/>
    <cellStyle name="Note 2 3 2 14" xfId="8788" xr:uid="{6FC86A80-8069-462A-AEDB-87EF70024362}"/>
    <cellStyle name="Note 2 3 2 15" xfId="8789" xr:uid="{972B3D53-16FC-4C1C-A117-60BB0A683673}"/>
    <cellStyle name="Note 2 3 2 16" xfId="8790" xr:uid="{409AEE02-807F-4756-9DBB-0EC385740EC1}"/>
    <cellStyle name="Note 2 3 2 2" xfId="8791" xr:uid="{A325356F-E54D-415B-B9C9-D3A65A012477}"/>
    <cellStyle name="Note 2 3 2 2 2" xfId="8792" xr:uid="{235C65AF-A310-4BE7-B1C3-047AF824193D}"/>
    <cellStyle name="Note 2 3 2 3" xfId="8793" xr:uid="{228D427B-E361-4064-A704-5609DC53778D}"/>
    <cellStyle name="Note 2 3 2 3 2" xfId="8794" xr:uid="{4C3E069C-983B-4589-886B-7966D315D243}"/>
    <cellStyle name="Note 2 3 2 4" xfId="8795" xr:uid="{2478CD0B-0598-419A-A3F2-E9920AF2E199}"/>
    <cellStyle name="Note 2 3 2 4 2" xfId="8796" xr:uid="{F087B218-986B-46D9-92C9-348452AC1CE3}"/>
    <cellStyle name="Note 2 3 2 5" xfId="8797" xr:uid="{F5A57A08-7E86-4B02-A278-3A5482023273}"/>
    <cellStyle name="Note 2 3 2 5 2" xfId="8798" xr:uid="{80CC04AA-6E1A-4C77-8346-F7C3A87C7089}"/>
    <cellStyle name="Note 2 3 2 6" xfId="8799" xr:uid="{AD1DB0F1-951C-44C6-B5DE-1F68508982B2}"/>
    <cellStyle name="Note 2 3 2 7" xfId="8800" xr:uid="{C6C6CE41-B726-449C-B59D-F9BB30EC1FE2}"/>
    <cellStyle name="Note 2 3 2 8" xfId="8801" xr:uid="{A1D20D9B-A2D8-4E85-8E54-127864972234}"/>
    <cellStyle name="Note 2 3 2 9" xfId="8802" xr:uid="{1C8E9B19-5A29-497F-92F3-F95376BA938E}"/>
    <cellStyle name="Note 2 3 3" xfId="8803" xr:uid="{45CBC263-8D2E-4762-BECE-3FD7996E5B50}"/>
    <cellStyle name="Note 2 3 3 2" xfId="8804" xr:uid="{FD719C8D-07A3-46FE-8EFE-3F35E28579A5}"/>
    <cellStyle name="Note 2 3 4" xfId="8805" xr:uid="{8EC99530-C0C2-4C1C-8A45-79DFADE1BD51}"/>
    <cellStyle name="Note 2 3 4 2" xfId="8806" xr:uid="{8659FCFF-4061-4CD3-9A3F-3A885BDAB1C6}"/>
    <cellStyle name="Note 2 3 5" xfId="8807" xr:uid="{113DB20D-4974-4DEE-92FF-D67B21FCDCB2}"/>
    <cellStyle name="Note 2 3 5 2" xfId="8808" xr:uid="{4A68CAD8-288F-4E1A-B2EF-B8C1408B44F2}"/>
    <cellStyle name="Note 2 3 6" xfId="8809" xr:uid="{3B3EF144-80DB-4354-9381-5EC5ABFCA55F}"/>
    <cellStyle name="Note 2 3 6 2" xfId="8810" xr:uid="{4A9ECB46-8895-43CC-8C34-7D1571C2B2DA}"/>
    <cellStyle name="Note 2 3 7" xfId="8811" xr:uid="{5A1A239E-FA48-4517-A33A-381E80D01841}"/>
    <cellStyle name="Note 2 3 8" xfId="8812" xr:uid="{04B7194B-7C4F-4978-BF7A-7EAD19C7508F}"/>
    <cellStyle name="Note 2 3 9" xfId="8813" xr:uid="{758083AF-6E1A-4487-B8DC-6BD0CFC5E0A3}"/>
    <cellStyle name="Note 2 4" xfId="8814" xr:uid="{09F2DACF-C76D-4F9B-8D83-69B6CAEF7DE0}"/>
    <cellStyle name="Note 2 4 10" xfId="8815" xr:uid="{E44EFA1A-22E7-46EA-A2FC-58C8A161B9F2}"/>
    <cellStyle name="Note 2 4 11" xfId="8816" xr:uid="{9C9D8104-C852-4C81-A74F-BDEBBD74711C}"/>
    <cellStyle name="Note 2 4 12" xfId="8817" xr:uid="{FEFC097F-687E-4479-834A-4657C315C5A0}"/>
    <cellStyle name="Note 2 4 13" xfId="8818" xr:uid="{63340B64-ED7C-4224-93B7-6009CA2F9BCE}"/>
    <cellStyle name="Note 2 4 14" xfId="8819" xr:uid="{0DAAD77B-42A4-4F80-886A-D491A21F9307}"/>
    <cellStyle name="Note 2 4 15" xfId="8820" xr:uid="{D2D5BADE-29F9-40A9-BFCB-831D9FB0DC4E}"/>
    <cellStyle name="Note 2 4 16" xfId="8821" xr:uid="{72AF6FC0-DFCF-4BC2-ABED-9E525652C069}"/>
    <cellStyle name="Note 2 4 2" xfId="8822" xr:uid="{A4C37D71-7C60-46A5-A54B-D7CB690C3463}"/>
    <cellStyle name="Note 2 4 2 2" xfId="8823" xr:uid="{4F142FC9-A1D5-45A7-8071-C054FFFFA1FA}"/>
    <cellStyle name="Note 2 4 3" xfId="8824" xr:uid="{2BDC57A7-2236-4F1A-BF42-7948BC73747E}"/>
    <cellStyle name="Note 2 4 3 2" xfId="8825" xr:uid="{EFC99A5C-A36B-4781-93B7-9CF4A0183B0B}"/>
    <cellStyle name="Note 2 4 4" xfId="8826" xr:uid="{790081D3-2A71-47EC-B191-C639A6819DF7}"/>
    <cellStyle name="Note 2 4 4 2" xfId="8827" xr:uid="{BFC27BB8-F86F-4B92-8C17-2156024D379A}"/>
    <cellStyle name="Note 2 4 5" xfId="8828" xr:uid="{38ADE87D-7021-4823-AD13-3BF4A1F784C1}"/>
    <cellStyle name="Note 2 4 5 2" xfId="8829" xr:uid="{AD4270F4-9E65-46AC-B0C3-5B4000CD02E5}"/>
    <cellStyle name="Note 2 4 6" xfId="8830" xr:uid="{9EC5D67A-BC12-48A8-8C56-A573D28A7726}"/>
    <cellStyle name="Note 2 4 7" xfId="8831" xr:uid="{C660E5E2-B84B-4266-A357-1A0F1BD2208B}"/>
    <cellStyle name="Note 2 4 8" xfId="8832" xr:uid="{F0D38C22-0AD4-496A-AB5E-8A202323FE60}"/>
    <cellStyle name="Note 2 4 9" xfId="8833" xr:uid="{EFF703E5-C148-4671-AEC7-7CAB3AF47E02}"/>
    <cellStyle name="Note 2 5" xfId="8834" xr:uid="{121ED465-6470-4F9C-BA41-0B4C6A0B0DFF}"/>
    <cellStyle name="Note 2 5 2" xfId="8835" xr:uid="{FADA331D-2692-420F-9DD8-1B97FE5E6564}"/>
    <cellStyle name="Note 2 6" xfId="8836" xr:uid="{9777620C-3C8A-42C8-A738-CD03843D99E8}"/>
    <cellStyle name="Note 2 6 2" xfId="8837" xr:uid="{CD704E4F-F21C-4089-9712-A5E3569D59FA}"/>
    <cellStyle name="Note 2 7" xfId="8838" xr:uid="{019B4172-D8FF-4F5F-AA19-1445559F7203}"/>
    <cellStyle name="Note 2 7 2" xfId="8839" xr:uid="{FB2FCA95-5DAD-4C2E-8D2E-CAC77B2BCDA8}"/>
    <cellStyle name="Note 2 8" xfId="8840" xr:uid="{48DBCCC9-F3C3-4FE0-8C96-E1FE0FA2220C}"/>
    <cellStyle name="Note 2 8 2" xfId="8841" xr:uid="{A5702154-3526-4597-A480-78272A67ED77}"/>
    <cellStyle name="Note 2 9" xfId="8842" xr:uid="{9AF3C915-3F89-458A-A943-B67EC62C5F64}"/>
    <cellStyle name="Note 2_CA1 - Own funds" xfId="8843" xr:uid="{D087427B-A503-441E-ADF0-CEACC68FB998}"/>
    <cellStyle name="Note 3" xfId="8844" xr:uid="{D97A3A04-B351-4F8F-BFD5-F57BF555F2F9}"/>
    <cellStyle name="Note 3 10" xfId="8845" xr:uid="{FAA696AD-955F-4673-B087-775A3F966CD2}"/>
    <cellStyle name="Note 3 2" xfId="8846" xr:uid="{36B65C2E-69CA-4D40-A994-AE5B37332FBA}"/>
    <cellStyle name="Note 3 2 10" xfId="8847" xr:uid="{29CE1E03-0293-4B38-8B1B-6447AC2DC9DF}"/>
    <cellStyle name="Note 3 2 11" xfId="8848" xr:uid="{0AFC3122-F2BE-4DA8-BBFA-137680814EAA}"/>
    <cellStyle name="Note 3 2 12" xfId="8849" xr:uid="{856C5076-41FD-44C9-8778-065B601BA2FD}"/>
    <cellStyle name="Note 3 2 13" xfId="8850" xr:uid="{92B82C7D-5F4C-406F-9B00-8AF023D42676}"/>
    <cellStyle name="Note 3 2 14" xfId="8851" xr:uid="{7AC81B53-F89E-48DA-93C3-8269EFEDA88E}"/>
    <cellStyle name="Note 3 2 15" xfId="8852" xr:uid="{3BB4A395-B6FF-4A52-ABF5-AC3F292FB11A}"/>
    <cellStyle name="Note 3 2 16" xfId="8853" xr:uid="{18490CE4-1D97-4D15-BC01-5BDC44A8808B}"/>
    <cellStyle name="Note 3 2 2" xfId="8854" xr:uid="{220D730B-C94C-4847-810A-3AC56CBD3C4B}"/>
    <cellStyle name="Note 3 2 2 2" xfId="8855" xr:uid="{477D57FF-D6EE-4E93-9395-B84441060842}"/>
    <cellStyle name="Note 3 2 3" xfId="8856" xr:uid="{7FB4292C-209E-44F9-847D-C7E11BF30F39}"/>
    <cellStyle name="Note 3 2 3 2" xfId="8857" xr:uid="{7064B215-7907-41C5-BB48-78894B938879}"/>
    <cellStyle name="Note 3 2 4" xfId="8858" xr:uid="{665FD303-6F6F-4ADC-85A3-9333FF604BA7}"/>
    <cellStyle name="Note 3 2 4 2" xfId="8859" xr:uid="{52106B85-557A-428A-A59D-4973FB58FF49}"/>
    <cellStyle name="Note 3 2 5" xfId="8860" xr:uid="{D2D887DA-68C4-4AFE-9753-3C00ED86E77B}"/>
    <cellStyle name="Note 3 2 5 2" xfId="8861" xr:uid="{84761865-2BCD-45E8-856B-625329F6ADFF}"/>
    <cellStyle name="Note 3 2 6" xfId="8862" xr:uid="{B99735BC-549F-40E5-9FB0-BC4CA1393F32}"/>
    <cellStyle name="Note 3 2 7" xfId="8863" xr:uid="{23F7AA61-45FA-4962-AF72-81A6483AA195}"/>
    <cellStyle name="Note 3 2 8" xfId="8864" xr:uid="{7FF9BE2D-4B5C-438B-92B2-0D17945E3617}"/>
    <cellStyle name="Note 3 2 9" xfId="8865" xr:uid="{31023BBB-42D0-488D-910C-A054D2DA71AB}"/>
    <cellStyle name="Note 3 3" xfId="8866" xr:uid="{6D3D1B29-A4AB-4790-AFB6-EADCECB2F01B}"/>
    <cellStyle name="Note 3 3 2" xfId="8867" xr:uid="{F560AB39-A3E7-4E73-B019-76FF7B92B789}"/>
    <cellStyle name="Note 3 4" xfId="8868" xr:uid="{4FC788E3-EAD9-4A1F-B750-FF401524856D}"/>
    <cellStyle name="Note 3 4 2" xfId="8869" xr:uid="{E1E12C49-6ACC-49AA-BE7A-81665118484C}"/>
    <cellStyle name="Note 3 5" xfId="8870" xr:uid="{CF5C282D-8720-459A-9134-3EFD4155B236}"/>
    <cellStyle name="Note 3 5 2" xfId="8871" xr:uid="{1AF1AC75-9AB2-4901-8325-FDA848096FFF}"/>
    <cellStyle name="Note 3 6" xfId="8872" xr:uid="{FA5FBACC-896C-4E5B-8B70-A60B63C2A9AF}"/>
    <cellStyle name="Note 3 6 2" xfId="8873" xr:uid="{0638979E-5C9C-434D-89EE-050FCC4D5A90}"/>
    <cellStyle name="Note 3 7" xfId="8874" xr:uid="{3EC33827-D685-42CE-9EED-64157643EC07}"/>
    <cellStyle name="Note 3 8" xfId="8875" xr:uid="{1A2BFC17-5C89-486B-8F03-541CBFF7DEF5}"/>
    <cellStyle name="Note 3 9" xfId="8876" xr:uid="{6502E0DC-D312-4C59-8959-A3ED5DC2D8AD}"/>
    <cellStyle name="Note 4" xfId="8877" xr:uid="{88AD4A33-2CA3-4696-AE93-68665AA48664}"/>
    <cellStyle name="Note 4 2" xfId="8878" xr:uid="{027D742E-30E0-49FD-8DCE-99A7774D11AE}"/>
    <cellStyle name="Note 4 2 2" xfId="8879" xr:uid="{DD3050A1-4247-45CA-B70A-757CD9A4EE4E}"/>
    <cellStyle name="Note 4 2 3" xfId="8880" xr:uid="{B559DC98-5CDF-4C62-9EB5-2C4C7400199C}"/>
    <cellStyle name="Note 4 2 4" xfId="8881" xr:uid="{1B2139A0-4793-4C04-BF18-A8FFB1F59607}"/>
    <cellStyle name="Note 4 2 5" xfId="8882" xr:uid="{89ABD421-3084-48CA-80F4-0B2005094888}"/>
    <cellStyle name="Note 4 2 5 2" xfId="8883" xr:uid="{9EBAFAAF-40B6-48FB-B92E-E462138E1FE8}"/>
    <cellStyle name="Note 4 2 6" xfId="8884" xr:uid="{9045B4C8-DA2E-4A50-8DDB-8CF03E68B920}"/>
    <cellStyle name="Note 4 2 7" xfId="8885" xr:uid="{72337F18-5EFC-4184-9595-AA41BB5A050D}"/>
    <cellStyle name="Note 4 2 8" xfId="8886" xr:uid="{F886BB4D-F8FF-4637-9FA3-A78683FAEE1D}"/>
    <cellStyle name="Note 4 3" xfId="8887" xr:uid="{CA00C66E-903F-4873-8ADE-9BA4E9F6EFF1}"/>
    <cellStyle name="Note 4 4" xfId="8888" xr:uid="{765CDB24-EC08-4AD4-B003-6BFFBE95FF98}"/>
    <cellStyle name="Note 4 5" xfId="8889" xr:uid="{761BCBE8-A15A-4BE8-BEA5-923C5A077FE9}"/>
    <cellStyle name="Note 4 6" xfId="8890" xr:uid="{435E213B-B41B-4C27-A058-52340C5C0D1C}"/>
    <cellStyle name="Note 4 6 2" xfId="8891" xr:uid="{AA81E339-BDAC-472A-8BA9-B9154FBC0C65}"/>
    <cellStyle name="Note 4 7" xfId="8892" xr:uid="{EF561BC9-8457-4BF2-A668-7F53C1D36443}"/>
    <cellStyle name="Note 4 8" xfId="8893" xr:uid="{AB1C5BA8-B692-4A73-B8EA-2152ECCE516B}"/>
    <cellStyle name="Note 4 9" xfId="8894" xr:uid="{0D961E4D-8762-4D02-891E-D03D53109BA9}"/>
    <cellStyle name="Note 5" xfId="8895" xr:uid="{E656409B-07BE-4B01-B773-7C6492603D98}"/>
    <cellStyle name="Note 5 2" xfId="8896" xr:uid="{36E381F9-7C54-4978-A364-4DE3E8FB072E}"/>
    <cellStyle name="Note 5 2 2" xfId="8897" xr:uid="{0FB61D78-580D-4861-9968-13DB0A4D56EE}"/>
    <cellStyle name="Note 5 2 3" xfId="8898" xr:uid="{89FCC2D4-06FB-4DC7-82F8-E47EF651AFC6}"/>
    <cellStyle name="Note 5 2 4" xfId="8899" xr:uid="{13037C9D-ED99-465D-9BF2-5E15BE7589B1}"/>
    <cellStyle name="Note 5 2 5" xfId="8900" xr:uid="{D33D712D-193E-4EB8-B514-0E23E28021A4}"/>
    <cellStyle name="Note 5 2 5 2" xfId="8901" xr:uid="{E98EA645-006E-4EF4-859D-F25D99E9E845}"/>
    <cellStyle name="Note 5 2 6" xfId="8902" xr:uid="{9522B79C-9242-442B-8961-AF4219B64A2C}"/>
    <cellStyle name="Note 5 2 7" xfId="8903" xr:uid="{B1040DAB-5FCC-4865-9E51-49641F5657C2}"/>
    <cellStyle name="Note 5 2 8" xfId="8904" xr:uid="{C6BE2175-B98F-49A9-B175-599DD8A20396}"/>
    <cellStyle name="Note 5 3" xfId="8905" xr:uid="{077B8F1C-F3A4-46D9-A1F5-41DD8BB1DD40}"/>
    <cellStyle name="Note 5 4" xfId="8906" xr:uid="{223E6770-2660-4494-859C-C5A225478CBE}"/>
    <cellStyle name="Note 5 5" xfId="8907" xr:uid="{0A68F258-1B26-40E4-8890-04AFDAC64BA6}"/>
    <cellStyle name="Note 5 6" xfId="8908" xr:uid="{20F675DD-9609-4BA5-9114-B5ED9BDECDC0}"/>
    <cellStyle name="Note 5 6 2" xfId="8909" xr:uid="{34C4BF2E-3237-4A7D-B188-C7D3D5C60C9E}"/>
    <cellStyle name="Note 5 7" xfId="8910" xr:uid="{A6A1EA16-CBF4-45A2-A0E9-6D8AD88A4FD9}"/>
    <cellStyle name="Note 5 8" xfId="8911" xr:uid="{04033DAF-7369-497D-B6AF-0AD32EC1EDD5}"/>
    <cellStyle name="Note 5 9" xfId="8912" xr:uid="{C8F3506B-1B18-4953-B428-4ADF28CEF9BE}"/>
    <cellStyle name="Note 6" xfId="8913" xr:uid="{13A368B6-BC89-4344-BD9C-D67B6B4A225A}"/>
    <cellStyle name="Note 6 2" xfId="8914" xr:uid="{D499A4FD-7509-4DB8-962C-7F12DF25A927}"/>
    <cellStyle name="Note 6 2 2" xfId="8915" xr:uid="{9F574E61-FF98-414F-8F70-DF4000CD7A84}"/>
    <cellStyle name="Note 6 2 3" xfId="8916" xr:uid="{EB6CE448-17A1-4AB7-8AD7-E78FCE1E0DA6}"/>
    <cellStyle name="Note 6 2 4" xfId="8917" xr:uid="{CB72EA3F-1ADC-4456-AC95-276AC1896D5E}"/>
    <cellStyle name="Note 6 2 5" xfId="8918" xr:uid="{58EA2AD1-3F63-42C6-B126-502480944A61}"/>
    <cellStyle name="Note 6 2 5 2" xfId="8919" xr:uid="{A286780F-16E6-46B5-A59C-62E66400E22E}"/>
    <cellStyle name="Note 6 2 6" xfId="8920" xr:uid="{D785BC12-333E-4CC5-83AF-F8B74C33B202}"/>
    <cellStyle name="Note 6 2 7" xfId="8921" xr:uid="{CDC71257-F76A-4F6D-B740-0669D9ABCA45}"/>
    <cellStyle name="Note 6 2 8" xfId="8922" xr:uid="{6519F99D-0EBC-4E9D-A314-85EED36D1386}"/>
    <cellStyle name="Note 6 3" xfId="8923" xr:uid="{582A26B7-C458-4435-9F5B-FC8E34F0DD71}"/>
    <cellStyle name="Note 6 4" xfId="8924" xr:uid="{9FFC6F12-305C-457A-BC15-FE08B5CBF790}"/>
    <cellStyle name="Note 6 5" xfId="8925" xr:uid="{DA8FD73D-30AC-4CCA-9B0C-EB3AC8919D32}"/>
    <cellStyle name="Note 6 6" xfId="8926" xr:uid="{4B44D6A5-21F4-4EAA-89DA-4FFDB3B77D65}"/>
    <cellStyle name="Note 6 6 2" xfId="8927" xr:uid="{091C5C33-5B5E-48BE-B5E2-D914CC554C47}"/>
    <cellStyle name="Note 6 7" xfId="8928" xr:uid="{A7395793-5A11-45CB-A6F0-B8C83E3EDD63}"/>
    <cellStyle name="Note 6 8" xfId="8929" xr:uid="{15CECA5E-CFD9-496B-AD53-19601A07A90D}"/>
    <cellStyle name="Note 6 9" xfId="8930" xr:uid="{C91861F3-C174-4C73-A153-C3569600A9FA}"/>
    <cellStyle name="Note 7" xfId="8931" xr:uid="{E2EFE8DD-3983-4D20-960D-EB6391E67B96}"/>
    <cellStyle name="Note 7 2" xfId="8932" xr:uid="{36347F88-94F0-4D97-B9C6-F1F34E1D404E}"/>
    <cellStyle name="Note 7 2 2" xfId="8933" xr:uid="{261D41E0-6A84-44FE-A250-9326A63475D5}"/>
    <cellStyle name="Note 7 2 3" xfId="8934" xr:uid="{46DA7B61-A1B0-430D-9E5C-41B1D4FCC35B}"/>
    <cellStyle name="Note 7 2 4" xfId="8935" xr:uid="{CAC5CB83-6FC5-42BB-9762-F9898C848CAB}"/>
    <cellStyle name="Note 7 2 5" xfId="8936" xr:uid="{21D5A8E0-E1DF-4417-80DA-FC890E2942C7}"/>
    <cellStyle name="Note 7 2 5 2" xfId="8937" xr:uid="{2830AF8C-86EB-4783-AD5B-644E2C18F8F7}"/>
    <cellStyle name="Note 7 2 6" xfId="8938" xr:uid="{E03A9AC8-5A62-428E-8D12-82A438B70647}"/>
    <cellStyle name="Note 7 2 7" xfId="8939" xr:uid="{650B17C8-8DEA-4A95-9567-75C20F3BCBB9}"/>
    <cellStyle name="Note 7 2 8" xfId="8940" xr:uid="{C04990F2-A72C-4BBF-9B21-D3D2283ED816}"/>
    <cellStyle name="Note 7 3" xfId="8941" xr:uid="{75A0A591-FDAE-4775-BF48-E92BB8A853D2}"/>
    <cellStyle name="Note 7 4" xfId="8942" xr:uid="{FB9F204F-AEE0-4EB9-98A9-82D75553B78D}"/>
    <cellStyle name="Note 7 5" xfId="8943" xr:uid="{1FEDE5E9-8AAE-461C-A13F-D0AC503C22E7}"/>
    <cellStyle name="Note 7 6" xfId="8944" xr:uid="{5552B26A-A693-4A6A-912D-F546A77731C7}"/>
    <cellStyle name="Note 7 6 2" xfId="8945" xr:uid="{EF2C5EB5-EA38-4E12-AFCC-44E09F01441D}"/>
    <cellStyle name="Note 7 7" xfId="8946" xr:uid="{094E897C-A699-42A1-98AF-0B5ADFF006E6}"/>
    <cellStyle name="Note 7 8" xfId="8947" xr:uid="{3F018AF4-8634-4912-8B51-ABD99B56F219}"/>
    <cellStyle name="Note 7 9" xfId="8948" xr:uid="{995A084F-9E1F-4E4E-9006-7AE3017175BA}"/>
    <cellStyle name="Note 8" xfId="8949" xr:uid="{A4CEA739-2E10-42E3-8F49-AA7C2CF8A24C}"/>
    <cellStyle name="Note 8 2" xfId="8950" xr:uid="{D5108814-4277-4F29-9554-85547DE7CAD8}"/>
    <cellStyle name="Note 8 2 2" xfId="8951" xr:uid="{36D6B557-0F23-4A27-90B9-D3F2F70B8C6A}"/>
    <cellStyle name="Note 8 2 3" xfId="8952" xr:uid="{F2B836F2-CFFE-4A6C-9C84-0FB86E8B5EF5}"/>
    <cellStyle name="Note 8 2 4" xfId="8953" xr:uid="{814C03D0-863B-463D-88A1-89609B2AAFC5}"/>
    <cellStyle name="Note 8 2 5" xfId="8954" xr:uid="{E94E9915-2E38-404E-B0CE-7DB9854A91E0}"/>
    <cellStyle name="Note 8 2 5 2" xfId="8955" xr:uid="{BE448C80-3946-45C6-8E80-87265559F713}"/>
    <cellStyle name="Note 8 2 6" xfId="8956" xr:uid="{CD0569B9-1747-416C-BF32-D9D82337F920}"/>
    <cellStyle name="Note 8 2 7" xfId="8957" xr:uid="{337E9E62-4B66-4713-80D6-7D13D5BF3A40}"/>
    <cellStyle name="Note 8 2 8" xfId="8958" xr:uid="{4711A8BD-B8B2-4242-8D8A-513715019D86}"/>
    <cellStyle name="Note 8 3" xfId="8959" xr:uid="{33222DCC-674B-41A2-BED9-687249F8CE32}"/>
    <cellStyle name="Note 8 4" xfId="8960" xr:uid="{9196FEA5-5B1B-44F0-9E8E-F022F06A32CD}"/>
    <cellStyle name="Note 8 5" xfId="8961" xr:uid="{1DB84F66-2A42-4807-8B62-27585ADEB8CD}"/>
    <cellStyle name="Note 8 6" xfId="8962" xr:uid="{8FEA31B3-7BD5-4A7F-8D22-04C3EE47CCF3}"/>
    <cellStyle name="Note 8 6 2" xfId="8963" xr:uid="{83478123-96A7-4F1A-81B3-5CD9FAE2C8E8}"/>
    <cellStyle name="Note 8 7" xfId="8964" xr:uid="{A48D6F0D-42B4-4645-93DE-CBE355EEB107}"/>
    <cellStyle name="Note 8 8" xfId="8965" xr:uid="{33B74939-7FC5-4BB1-B3B7-4698FEEF311B}"/>
    <cellStyle name="Note 8 9" xfId="8966" xr:uid="{1FE0557B-62A5-4731-84CF-58057530811C}"/>
    <cellStyle name="Note 9" xfId="8967" xr:uid="{00AA5C05-8275-4B61-89F0-8199CDF300BF}"/>
    <cellStyle name="Note 9 2" xfId="8968" xr:uid="{D81A752E-0E3E-4395-9264-EE4D899D95E8}"/>
    <cellStyle name="Note 9 2 2" xfId="8969" xr:uid="{A20DC124-25ED-40BE-BD73-A9B004604A2D}"/>
    <cellStyle name="Note 9 2 3" xfId="8970" xr:uid="{D0A0251E-C4D1-48A6-A6C2-94E3A3ED4D94}"/>
    <cellStyle name="Note 9 2 4" xfId="8971" xr:uid="{AE965D7F-E816-4CDF-8D62-797DE79C4B6E}"/>
    <cellStyle name="Note 9 2 5" xfId="8972" xr:uid="{30E0EC35-53CF-46BF-B418-04F51BE7E265}"/>
    <cellStyle name="Note 9 2 5 2" xfId="8973" xr:uid="{3A322EFE-4B62-4552-810C-18279BBFCA76}"/>
    <cellStyle name="Note 9 2 6" xfId="8974" xr:uid="{446F48A8-0989-4B83-864A-4DD60086755B}"/>
    <cellStyle name="Note 9 2 7" xfId="8975" xr:uid="{18783F81-48CD-4640-A1C7-18E808325997}"/>
    <cellStyle name="Note 9 2 8" xfId="8976" xr:uid="{CA91CEC0-75F8-4EB0-9EC5-7621BDF952A5}"/>
    <cellStyle name="Note 9 3" xfId="8977" xr:uid="{ECCF0489-EF3F-4A4F-A933-3CF85573338F}"/>
    <cellStyle name="Note 9 4" xfId="8978" xr:uid="{A1D93E32-7DDA-429C-8405-E56E3B86268B}"/>
    <cellStyle name="Note 9 5" xfId="8979" xr:uid="{FBB5F47E-6FA8-4CBE-8DB6-1FCB2B88ECA7}"/>
    <cellStyle name="Note 9 6" xfId="8980" xr:uid="{A5B9BA68-E327-4A07-8320-2308BE635967}"/>
    <cellStyle name="Note 9 6 2" xfId="8981" xr:uid="{1A547438-827D-4D80-935B-30365B2A6D71}"/>
    <cellStyle name="Note 9 7" xfId="8982" xr:uid="{C5DF6C06-8A29-48E8-9F4A-108CD3A55C8C}"/>
    <cellStyle name="Note 9 8" xfId="8983" xr:uid="{7DF7D6D0-552F-40BD-80BD-A124B3DC1599}"/>
    <cellStyle name="Note 9 9" xfId="8984" xr:uid="{CEF0D573-0BA7-4A5C-AD1E-AE14561402B1}"/>
    <cellStyle name="Nøytral" xfId="8985" xr:uid="{734B22CE-12BA-4069-A541-8A245D57CC89}"/>
    <cellStyle name="Nøytral 2" xfId="8986" xr:uid="{8F193F98-061A-4BE3-BFE4-257557A8CE28}"/>
    <cellStyle name="Nøytral 3" xfId="8987" xr:uid="{C2B0072B-86FA-473A-9673-E60AE2D868B6}"/>
    <cellStyle name="Nøytral 4" xfId="8988" xr:uid="{33AD5600-5ABE-4B7F-925E-5D28F7996C6F}"/>
    <cellStyle name="Nøytral 5" xfId="8989" xr:uid="{5745A7AF-EE43-44D1-95D2-410CD36E4DFE}"/>
    <cellStyle name="Nøytral 5 2" xfId="8990" xr:uid="{43C9F159-0A13-4536-BDBA-23825584D7B0}"/>
    <cellStyle name="Nøytral 6" xfId="8991" xr:uid="{ED7697E5-24FB-498F-B2E9-8BE08B07B293}"/>
    <cellStyle name="Nøytral 7" xfId="8992" xr:uid="{8E0A891A-F615-477A-8199-A16D84DCA5B2}"/>
    <cellStyle name="Nøytral 8" xfId="8993" xr:uid="{E31975E8-C4F4-4D91-9C75-46669C7CB765}"/>
    <cellStyle name="optionalExposure" xfId="8994" xr:uid="{9B0CE8BC-AF26-410B-83F3-311E7B8BB850}"/>
    <cellStyle name="optionalExposure 2" xfId="8995" xr:uid="{39D91F4E-A2F0-473B-8DCA-1BAF8C32AFFA}"/>
    <cellStyle name="optionalExposure 2 2" xfId="8996" xr:uid="{8FEFB36C-C950-4728-B892-9D54FFAEE4F8}"/>
    <cellStyle name="optionalExposure 2 2 2" xfId="8997" xr:uid="{6F33B0C4-C452-4A64-BBDB-661F21E049F6}"/>
    <cellStyle name="optionalExposure 2 3" xfId="8998" xr:uid="{EDA86507-DA1B-4102-9F72-46063E62D08E}"/>
    <cellStyle name="optionalExposure 2 4" xfId="8999" xr:uid="{49BB60FE-35C8-4208-A3AD-CC5033129BFB}"/>
    <cellStyle name="optionalExposure 2 5" xfId="9000" xr:uid="{FE12FBC2-F005-45DA-9D7D-4F9A1B13B61E}"/>
    <cellStyle name="optionalExposure 3" xfId="9001" xr:uid="{9F20924F-B25E-4EF8-9A1B-7CA051D12184}"/>
    <cellStyle name="optionalExposure 3 2" xfId="9002" xr:uid="{CBEAE8BA-31B2-4C84-841E-7024C8591282}"/>
    <cellStyle name="optionalExposure 3 2 2" xfId="9003" xr:uid="{08C4BE89-38A6-4569-9C9B-7C3857836BE6}"/>
    <cellStyle name="optionalExposure 3 3" xfId="9004" xr:uid="{9468B639-35C7-433A-8968-4EC4A2EF94A1}"/>
    <cellStyle name="optionalExposure 3 4" xfId="9005" xr:uid="{80B606FB-5903-4D30-82D2-C8E868CD4D5C}"/>
    <cellStyle name="optionalExposure 3 5" xfId="9006" xr:uid="{3F0F1B0B-3FD7-4E33-BC57-2452973E767F}"/>
    <cellStyle name="optionalExposure 4" xfId="9007" xr:uid="{DBF57EB9-00CF-48CC-AF26-3D3F33EF0E95}"/>
    <cellStyle name="optionalExposure 4 2" xfId="9008" xr:uid="{4D607C10-87A4-4F55-A0ED-011AB08201D5}"/>
    <cellStyle name="optionalExposure 4 2 2" xfId="9009" xr:uid="{6E08D861-F56B-4DD0-9912-B4008B80A282}"/>
    <cellStyle name="optionalExposure 4 3" xfId="9010" xr:uid="{DAA3EE3E-32F9-4068-98E8-02521B469D13}"/>
    <cellStyle name="optionalExposure 4 4" xfId="9011" xr:uid="{C28C7E3E-42FE-4358-901E-F24D3EC3E364}"/>
    <cellStyle name="optionalExposure 4 5" xfId="9012" xr:uid="{ABF85533-CCD1-4511-9ECD-63766A8A8288}"/>
    <cellStyle name="optionalExposure 5" xfId="9013" xr:uid="{D80D2D24-1B59-4859-817A-E15B8A7DAF5C}"/>
    <cellStyle name="optionalExposure 5 2" xfId="9014" xr:uid="{6618DCE2-22C7-4EC8-BCB2-5A80FA722820}"/>
    <cellStyle name="optionalExposure 6" xfId="9015" xr:uid="{72A5D219-6F61-4CE3-AD26-B29F15EA4B28}"/>
    <cellStyle name="optionalExposure 7" xfId="9016" xr:uid="{E13C2FAB-83E4-4A1A-9097-B045CA6A64A5}"/>
    <cellStyle name="optionalExposure 8" xfId="9017" xr:uid="{3942D689-3490-4FE0-B960-8D1D5D204BFF}"/>
    <cellStyle name="optionalMaturity" xfId="9018" xr:uid="{6936446C-16E3-4C12-862D-4F1876369DF1}"/>
    <cellStyle name="optionalMaturity 2" xfId="9019" xr:uid="{6C6BA896-BB2A-40E8-990D-F66F3BE80E7F}"/>
    <cellStyle name="optionalMaturity 2 2" xfId="9020" xr:uid="{6ADC71BE-6715-4D26-81B8-004491FBA690}"/>
    <cellStyle name="optionalMaturity 2 2 2" xfId="9021" xr:uid="{D74FD80D-626D-4B94-98C9-B1CF845EC605}"/>
    <cellStyle name="optionalMaturity 2 3" xfId="9022" xr:uid="{25D521A1-CCAA-43D5-9B5D-75C4F4367523}"/>
    <cellStyle name="optionalMaturity 2 4" xfId="9023" xr:uid="{04A80701-83F1-4D52-AC56-3C236E8CD40A}"/>
    <cellStyle name="optionalMaturity 2 5" xfId="9024" xr:uid="{DB9CEF3A-412F-40E7-AC87-F9B9E930AAA7}"/>
    <cellStyle name="optionalMaturity 3" xfId="9025" xr:uid="{5C91ADDB-40B5-4049-B320-CBC30097E1C2}"/>
    <cellStyle name="optionalMaturity 3 2" xfId="9026" xr:uid="{89217043-9293-4B63-884D-C81C74CC1882}"/>
    <cellStyle name="optionalMaturity 3 2 2" xfId="9027" xr:uid="{5D846AB9-2FBE-4EDB-9212-9ECE274003B8}"/>
    <cellStyle name="optionalMaturity 3 3" xfId="9028" xr:uid="{BB4FF439-BB46-4F0A-87FA-A980AC583125}"/>
    <cellStyle name="optionalMaturity 3 4" xfId="9029" xr:uid="{B31CC48B-FCE5-4D17-8A7E-8D0B082C950A}"/>
    <cellStyle name="optionalMaturity 3 5" xfId="9030" xr:uid="{CAB7F8EC-A65B-4816-8F9A-54B0874BB8B0}"/>
    <cellStyle name="optionalMaturity 4" xfId="9031" xr:uid="{9062BCC4-6EBD-4067-A0BE-3AB8083F6327}"/>
    <cellStyle name="optionalMaturity 4 2" xfId="9032" xr:uid="{E87981E8-8A2F-4C2A-8549-1553A3BBECB5}"/>
    <cellStyle name="optionalMaturity 4 2 2" xfId="9033" xr:uid="{870C322D-FEE2-4D59-81F3-863E85D56018}"/>
    <cellStyle name="optionalMaturity 4 3" xfId="9034" xr:uid="{DFF6E1E8-CEB9-40F3-B235-8F283C2313CA}"/>
    <cellStyle name="optionalMaturity 4 4" xfId="9035" xr:uid="{C9276CC0-50DD-4BD6-84AA-6F4C2E33D787}"/>
    <cellStyle name="optionalMaturity 4 5" xfId="9036" xr:uid="{74BA646E-C5F2-4EF6-BEBE-EE1220AB8325}"/>
    <cellStyle name="optionalMaturity 5" xfId="9037" xr:uid="{EC01CD9D-E63D-4F39-819C-948D0EB8AF78}"/>
    <cellStyle name="optionalMaturity 5 2" xfId="9038" xr:uid="{C406AAF4-8853-4CF3-89E7-1385F9748EBA}"/>
    <cellStyle name="optionalMaturity 6" xfId="9039" xr:uid="{4079C574-FB61-4C5F-AB74-A2E03FFE012C}"/>
    <cellStyle name="optionalMaturity 7" xfId="9040" xr:uid="{EEBC619D-DB6B-403E-9DE6-3B12C5376BA0}"/>
    <cellStyle name="optionalMaturity 8" xfId="9041" xr:uid="{932C7003-DD41-48C7-9C02-645CD9F3D208}"/>
    <cellStyle name="optionalPD" xfId="9042" xr:uid="{239E3E15-0C16-4722-841C-D5987E811419}"/>
    <cellStyle name="optionalPD 2" xfId="9043" xr:uid="{DC314F8E-8365-4119-BA6C-5E611D890A36}"/>
    <cellStyle name="optionalPD 2 2" xfId="9044" xr:uid="{2374EC86-4D14-4124-AB52-D3CAEC0FE992}"/>
    <cellStyle name="optionalPD 2 2 2" xfId="9045" xr:uid="{648CB930-2AE0-42B0-AF27-501B8918FAF1}"/>
    <cellStyle name="optionalPD 2 3" xfId="9046" xr:uid="{BACAD323-B595-44DF-B6E9-50A7C5C97132}"/>
    <cellStyle name="optionalPD 2 4" xfId="9047" xr:uid="{623A6780-8788-4364-81A8-80F6EFA9B83F}"/>
    <cellStyle name="optionalPD 2 5" xfId="9048" xr:uid="{93D17B69-55F8-4882-A0C1-293655D7F802}"/>
    <cellStyle name="optionalPD 3" xfId="9049" xr:uid="{47A9FD6C-4593-4E5B-A08D-8169FF1B85DF}"/>
    <cellStyle name="optionalPD 3 2" xfId="9050" xr:uid="{EFC4D65F-82B4-4694-9E72-757F40D0528C}"/>
    <cellStyle name="optionalPD 3 2 2" xfId="9051" xr:uid="{7CFAFB75-2FBD-4996-86EE-8E3D07C113F9}"/>
    <cellStyle name="optionalPD 3 3" xfId="9052" xr:uid="{E1C5F894-8618-4141-B08A-21A6973C426E}"/>
    <cellStyle name="optionalPD 3 4" xfId="9053" xr:uid="{DD8B41B6-D994-4FFB-8449-B44D57C3C453}"/>
    <cellStyle name="optionalPD 3 5" xfId="9054" xr:uid="{08AC3013-139E-42DD-9711-25A0B14FA98D}"/>
    <cellStyle name="optionalPD 4" xfId="9055" xr:uid="{72FA595C-AC87-42EA-9B82-6EEA66C78EB0}"/>
    <cellStyle name="optionalPD 4 2" xfId="9056" xr:uid="{C1AB8047-B627-4FAB-8B86-6D2EC6368396}"/>
    <cellStyle name="optionalPD 4 2 2" xfId="9057" xr:uid="{D45A5ED0-CF4F-4B4D-BDD1-2BE29D6E5737}"/>
    <cellStyle name="optionalPD 4 3" xfId="9058" xr:uid="{2875F4FE-2AB8-4828-844A-E91016A5DD37}"/>
    <cellStyle name="optionalPD 4 4" xfId="9059" xr:uid="{6A13E11A-97BB-4EEF-A21D-F1B15460DAB4}"/>
    <cellStyle name="optionalPD 4 5" xfId="9060" xr:uid="{CA11F96F-B931-47B7-9CDA-1DD2A9686A3D}"/>
    <cellStyle name="optionalPD 5" xfId="9061" xr:uid="{E032ED8E-87B1-4BC4-9D0F-0F0F1810B3F7}"/>
    <cellStyle name="optionalPD 5 2" xfId="9062" xr:uid="{AAE01606-9488-453E-805C-3FD2E4CC2D60}"/>
    <cellStyle name="optionalPD 6" xfId="9063" xr:uid="{953B60D6-1AFB-4EBA-B5DE-D8D633337BF4}"/>
    <cellStyle name="optionalPD 7" xfId="9064" xr:uid="{DD665AD5-0CA4-472C-8F88-64C2C1E54A06}"/>
    <cellStyle name="optionalPD 8" xfId="9065" xr:uid="{C61BFC43-B593-495E-B699-295821CD5DC2}"/>
    <cellStyle name="optionalPercentage" xfId="9066" xr:uid="{A7F325C2-8EB6-45C5-9CF2-08251FF3FD5E}"/>
    <cellStyle name="optionalPercentage 2" xfId="9067" xr:uid="{331EA3BD-BBBC-4D2A-B65C-798B4E2BB6CB}"/>
    <cellStyle name="optionalPercentage 2 2" xfId="9068" xr:uid="{4E551164-12B2-4516-9EC4-0B71DF390762}"/>
    <cellStyle name="optionalPercentage 2 2 2" xfId="9069" xr:uid="{BB89CC77-62D4-4C40-AAE9-1120157D67FD}"/>
    <cellStyle name="optionalPercentage 2 3" xfId="9070" xr:uid="{535E4CBA-C3ED-44D9-BBB1-444DFB6F0250}"/>
    <cellStyle name="optionalPercentage 2 4" xfId="9071" xr:uid="{D4C50334-7740-4534-AF66-E31368450889}"/>
    <cellStyle name="optionalPercentage 2 5" xfId="9072" xr:uid="{D39059CA-1A79-4884-9EA6-E3972E66F48D}"/>
    <cellStyle name="optionalPercentage 3" xfId="9073" xr:uid="{128B1A4D-00CC-47C5-BF03-EC38C21E966B}"/>
    <cellStyle name="optionalPercentage 3 2" xfId="9074" xr:uid="{B0C4CB66-5AD8-477A-BEBB-FFF5DEBB3280}"/>
    <cellStyle name="optionalPercentage 3 2 2" xfId="9075" xr:uid="{FC852A54-20E5-4D6C-B259-2DA92164CA44}"/>
    <cellStyle name="optionalPercentage 3 3" xfId="9076" xr:uid="{1ADC3651-E330-44F0-BDBE-5A61ACE78599}"/>
    <cellStyle name="optionalPercentage 3 4" xfId="9077" xr:uid="{3CA4251F-7EC9-41D2-A551-895FF9202D34}"/>
    <cellStyle name="optionalPercentage 3 5" xfId="9078" xr:uid="{2FE6484D-D827-468F-AC0D-3E303D49D2B1}"/>
    <cellStyle name="optionalPercentage 4" xfId="9079" xr:uid="{70AF69A4-7635-4A57-8E2C-7C83E040F4DB}"/>
    <cellStyle name="optionalPercentage 4 2" xfId="9080" xr:uid="{71C5D830-0C02-4B05-84B4-C2CECFC3735B}"/>
    <cellStyle name="optionalPercentage 4 2 2" xfId="9081" xr:uid="{77643CB4-B4F3-4438-A508-CB41C96D08A0}"/>
    <cellStyle name="optionalPercentage 4 3" xfId="9082" xr:uid="{90503563-E004-4940-8F50-9202D543DF75}"/>
    <cellStyle name="optionalPercentage 4 4" xfId="9083" xr:uid="{C77E0EE7-FE91-4C7C-AA65-F6CF705CA49A}"/>
    <cellStyle name="optionalPercentage 4 5" xfId="9084" xr:uid="{A5FFC02A-39F0-4D69-AFE5-78EE57ABC91B}"/>
    <cellStyle name="optionalPercentage 5" xfId="9085" xr:uid="{861E6079-B1A0-4DFB-8DD0-C3159B955135}"/>
    <cellStyle name="optionalPercentage 5 2" xfId="9086" xr:uid="{3BDF5813-4DB6-4CD7-9091-D937502641F2}"/>
    <cellStyle name="optionalPercentage 6" xfId="9087" xr:uid="{42CE5D26-6842-48A7-908E-6EC6C427BEF0}"/>
    <cellStyle name="optionalPercentage 7" xfId="9088" xr:uid="{17A9CEED-4491-41AE-BAF9-A938A5C6C556}"/>
    <cellStyle name="optionalPercentage 8" xfId="9089" xr:uid="{8CD8A960-9927-4AA1-BFA0-16AD0CEC21BE}"/>
    <cellStyle name="optionalPercentageL" xfId="9090" xr:uid="{50BC9FBB-71BA-4507-A6D9-2E6517812B99}"/>
    <cellStyle name="optionalPercentageL 2" xfId="9091" xr:uid="{7BC19FE3-37C6-43C9-A445-0BCDFC184483}"/>
    <cellStyle name="optionalPercentageL 2 2" xfId="9092" xr:uid="{2BFE5510-0112-46DE-99F0-8318D8E1374F}"/>
    <cellStyle name="optionalPercentageL 2 2 2" xfId="9093" xr:uid="{57763A27-72F5-4648-A5C4-2D6675530328}"/>
    <cellStyle name="optionalPercentageL 2 3" xfId="9094" xr:uid="{C57D6757-E522-43ED-9A81-FC847970A105}"/>
    <cellStyle name="optionalPercentageL 2 4" xfId="9095" xr:uid="{577D2852-8905-4F67-AC31-BFF66653095A}"/>
    <cellStyle name="optionalPercentageL 2 5" xfId="9096" xr:uid="{10CC7323-B7E8-4B83-9D2E-F61E21AAAC10}"/>
    <cellStyle name="optionalPercentageL 3" xfId="9097" xr:uid="{D8AEAAA2-8B65-444C-A2B1-7BB5C994C3F0}"/>
    <cellStyle name="optionalPercentageL 3 2" xfId="9098" xr:uid="{B2A90B59-DA7F-4892-ACFB-E0C0FFB89087}"/>
    <cellStyle name="optionalPercentageL 3 2 2" xfId="9099" xr:uid="{F90365D7-3B00-434C-B87D-17320627BA07}"/>
    <cellStyle name="optionalPercentageL 3 3" xfId="9100" xr:uid="{4191EB7A-604B-4023-A9A8-D6C8DC94F879}"/>
    <cellStyle name="optionalPercentageL 3 4" xfId="9101" xr:uid="{3038E828-AD45-41AF-A1E5-E394ED0E6E0F}"/>
    <cellStyle name="optionalPercentageL 3 5" xfId="9102" xr:uid="{211E41F8-7A18-4BDC-9D61-E36496D197BD}"/>
    <cellStyle name="optionalPercentageL 4" xfId="9103" xr:uid="{6CCA78C8-E66C-4539-9E4F-D9206A85422F}"/>
    <cellStyle name="optionalPercentageL 4 2" xfId="9104" xr:uid="{E85097AB-AF68-4D84-98D9-66C287004DEF}"/>
    <cellStyle name="optionalPercentageL 4 2 2" xfId="9105" xr:uid="{614B79E1-8A20-42F0-BD1F-443EB1F839BD}"/>
    <cellStyle name="optionalPercentageL 4 3" xfId="9106" xr:uid="{B7CD1723-AA90-49CC-A5D6-5541BE43B8D9}"/>
    <cellStyle name="optionalPercentageL 4 4" xfId="9107" xr:uid="{A6593484-E478-4892-92B4-6A0B9D80AE66}"/>
    <cellStyle name="optionalPercentageL 4 5" xfId="9108" xr:uid="{DD715DC9-E1FC-4986-9882-51324F02FC6E}"/>
    <cellStyle name="optionalPercentageL 5" xfId="9109" xr:uid="{D0836F67-DD12-4403-90BB-E6CF4625848B}"/>
    <cellStyle name="optionalPercentageL 5 2" xfId="9110" xr:uid="{60363456-F956-40B8-BA49-E2D1F10E4D5D}"/>
    <cellStyle name="optionalPercentageL 6" xfId="9111" xr:uid="{630924CC-D73F-428D-9BFA-35645E75F421}"/>
    <cellStyle name="optionalPercentageL 7" xfId="9112" xr:uid="{3CE6C44E-4CDF-4494-9D4E-BBF7A612DC8A}"/>
    <cellStyle name="optionalPercentageL 8" xfId="9113" xr:uid="{09DDDD83-6D59-4BC6-8089-8D57020E6EA2}"/>
    <cellStyle name="optionalPercentageS" xfId="9114" xr:uid="{3C77B8DC-7273-4737-A3DF-DB807D8E7962}"/>
    <cellStyle name="optionalPercentageS 10" xfId="9115" xr:uid="{8E82B119-4026-4E38-BC1E-63F65D91CCE4}"/>
    <cellStyle name="optionalPercentageS 11" xfId="9116" xr:uid="{C4738DBD-3410-4CDC-BF6B-D207CE96038C}"/>
    <cellStyle name="optionalPercentageS 12" xfId="9117" xr:uid="{C1476EA6-01FC-4438-888D-12E244EC11F9}"/>
    <cellStyle name="optionalPercentageS 13" xfId="9118" xr:uid="{BA21A889-A40E-4DB0-BDF8-E076A3C5B8E6}"/>
    <cellStyle name="optionalPercentageS 14" xfId="9119" xr:uid="{A1249046-5033-46C1-B468-8B4D1BE43C76}"/>
    <cellStyle name="optionalPercentageS 15" xfId="9120" xr:uid="{54811A82-A2D0-42D1-9C4D-BD252243BF9A}"/>
    <cellStyle name="optionalPercentageS 2" xfId="9121" xr:uid="{D8257668-A581-4828-A356-92BDBBB89333}"/>
    <cellStyle name="optionalPercentageS 2 10" xfId="9122" xr:uid="{361B2865-285C-4592-A310-A92E49B2D079}"/>
    <cellStyle name="optionalPercentageS 2 11" xfId="9123" xr:uid="{80DEC19F-6311-489A-861E-B468205C127F}"/>
    <cellStyle name="optionalPercentageS 2 12" xfId="9124" xr:uid="{0FE83504-77B1-4B5B-BE29-5DB70C5D793B}"/>
    <cellStyle name="optionalPercentageS 2 13" xfId="9125" xr:uid="{53FE8AD3-C23B-4781-9A5F-D08BB35E3600}"/>
    <cellStyle name="optionalPercentageS 2 14" xfId="9126" xr:uid="{AA83E3EA-A4CC-4C7A-B229-B12D14945E5E}"/>
    <cellStyle name="optionalPercentageS 2 15" xfId="9127" xr:uid="{01B7E80F-4F90-4966-9EBE-2B98CEAB6F1F}"/>
    <cellStyle name="optionalPercentageS 2 2" xfId="9128" xr:uid="{47286C80-D1EA-479F-B1B7-48110BD12DD5}"/>
    <cellStyle name="optionalPercentageS 2 2 2" xfId="9129" xr:uid="{37A53459-4E44-4209-A365-0751DC1022E9}"/>
    <cellStyle name="optionalPercentageS 2 2 3" xfId="9130" xr:uid="{6F4D087C-E0D8-458C-B184-56FE0A941960}"/>
    <cellStyle name="optionalPercentageS 2 3" xfId="9131" xr:uid="{1EA5EA08-3F82-48F2-ADC3-075DFC4A9447}"/>
    <cellStyle name="optionalPercentageS 2 3 2" xfId="9132" xr:uid="{47D4972C-7976-408E-99DD-28F8C6F49681}"/>
    <cellStyle name="optionalPercentageS 2 3 3" xfId="9133" xr:uid="{9B53113A-BBD5-47AB-9F85-6EDBD480CA56}"/>
    <cellStyle name="optionalPercentageS 2 4" xfId="9134" xr:uid="{AE3CAFAE-36F9-41F2-90A1-3E779BFF539D}"/>
    <cellStyle name="optionalPercentageS 2 4 2" xfId="9135" xr:uid="{C01967A2-32FE-4532-ACDF-A4A501062881}"/>
    <cellStyle name="optionalPercentageS 2 4 3" xfId="9136" xr:uid="{4D13B998-9599-41DF-B850-C8FD8280EFFA}"/>
    <cellStyle name="optionalPercentageS 2 5" xfId="9137" xr:uid="{85EF7A4D-04F3-4599-BF16-42EA174EAF16}"/>
    <cellStyle name="optionalPercentageS 2 5 2" xfId="9138" xr:uid="{5E2A0B6D-8283-4284-A17F-27314F1A62BB}"/>
    <cellStyle name="optionalPercentageS 2 6" xfId="9139" xr:uid="{541325A6-C5BC-4494-89DE-F4813A7E34A1}"/>
    <cellStyle name="optionalPercentageS 2 6 2" xfId="9140" xr:uid="{56017FA7-ACDD-4457-ABD6-55D341B87134}"/>
    <cellStyle name="optionalPercentageS 2 7" xfId="9141" xr:uid="{140E3AC4-B3BC-4C85-8D99-2D4B39A0C871}"/>
    <cellStyle name="optionalPercentageS 2 8" xfId="9142" xr:uid="{113F3D4B-D6C6-4C76-B8F0-4FD0152F8F24}"/>
    <cellStyle name="optionalPercentageS 2 9" xfId="9143" xr:uid="{9362C143-7923-400F-A757-279EB11648E9}"/>
    <cellStyle name="optionalPercentageS 3" xfId="9144" xr:uid="{D0331D28-3FF9-42CF-AC2D-483869F59AB2}"/>
    <cellStyle name="optionalPercentageS 3 2" xfId="9145" xr:uid="{981B0367-68BF-4B78-9C07-583EFC38CC15}"/>
    <cellStyle name="optionalPercentageS 3 3" xfId="9146" xr:uid="{78E15E90-0CD5-463B-9643-81BBA1DEEBC7}"/>
    <cellStyle name="optionalPercentageS 4" xfId="9147" xr:uid="{5E95BBBB-76AB-4A7D-A56B-2681B5D1A733}"/>
    <cellStyle name="optionalPercentageS 4 2" xfId="9148" xr:uid="{245FF9AE-5056-40DC-96AB-79939FCBB309}"/>
    <cellStyle name="optionalPercentageS 4 3" xfId="9149" xr:uid="{5A3DB5D4-A4B1-46AB-942B-8C823473B3F9}"/>
    <cellStyle name="optionalPercentageS 5" xfId="9150" xr:uid="{F5C24336-5A4E-456C-838E-BE29A7DBA516}"/>
    <cellStyle name="optionalPercentageS 5 2" xfId="9151" xr:uid="{FBD61007-EDA9-4625-8ECB-FB5190CD2644}"/>
    <cellStyle name="optionalPercentageS 5 3" xfId="9152" xr:uid="{AC0BDB15-B01C-4333-9233-50B417B0F2EA}"/>
    <cellStyle name="optionalPercentageS 6" xfId="9153" xr:uid="{E1203AD6-5C87-498B-8461-D965518A1529}"/>
    <cellStyle name="optionalPercentageS 6 2" xfId="9154" xr:uid="{DEEC4C7F-E08C-4D40-9769-BE9E50342AC4}"/>
    <cellStyle name="optionalPercentageS 7" xfId="9155" xr:uid="{11AE5308-0230-447D-AF16-A46535BA7629}"/>
    <cellStyle name="optionalPercentageS 7 2" xfId="9156" xr:uid="{16078A5A-7C58-4428-890F-8504AEE0DF15}"/>
    <cellStyle name="optionalPercentageS 8" xfId="9157" xr:uid="{3EC2BF2C-66F6-4D0B-B95F-B53C887770D8}"/>
    <cellStyle name="optionalPercentageS 9" xfId="9158" xr:uid="{4192B3DF-1EE3-49C7-847A-4B0AF1B89607}"/>
    <cellStyle name="optionalSelection" xfId="9159" xr:uid="{70B20E06-C9A9-42C7-B68D-14996BE78EDF}"/>
    <cellStyle name="optionalSelection 2" xfId="9160" xr:uid="{31D10392-9CDB-46D5-91EE-A5E0199A9213}"/>
    <cellStyle name="optionalSelection 2 2" xfId="9161" xr:uid="{97E2FDAA-95C1-4E08-83BD-81318AC36A89}"/>
    <cellStyle name="optionalSelection 2 2 2" xfId="9162" xr:uid="{F9D11C04-0334-429F-B6C5-823D531B46A5}"/>
    <cellStyle name="optionalSelection 2 3" xfId="9163" xr:uid="{61556C7E-01A6-4FF3-A7B1-F2E31E289E6B}"/>
    <cellStyle name="optionalSelection 2 4" xfId="9164" xr:uid="{81AA94B0-54FE-4D1A-8046-4687731665C6}"/>
    <cellStyle name="optionalSelection 2 5" xfId="9165" xr:uid="{6A5FFDF7-9572-49F4-B6DA-940027E1A941}"/>
    <cellStyle name="optionalSelection 3" xfId="9166" xr:uid="{983B6C0F-A632-428E-B023-103584A2E4F7}"/>
    <cellStyle name="optionalSelection 3 2" xfId="9167" xr:uid="{8E504B7D-7DE3-41CD-82A2-C57B249202BB}"/>
    <cellStyle name="optionalSelection 3 2 2" xfId="9168" xr:uid="{7D8C0BAA-67B5-4117-9529-53E0AA566872}"/>
    <cellStyle name="optionalSelection 3 3" xfId="9169" xr:uid="{D34AB050-12EF-4013-B53C-3D7CD598A4BE}"/>
    <cellStyle name="optionalSelection 3 4" xfId="9170" xr:uid="{89200D80-2CCC-4839-89EC-37C8723AC9B9}"/>
    <cellStyle name="optionalSelection 3 5" xfId="9171" xr:uid="{AEF477EE-173F-4762-B2BA-F4944B497685}"/>
    <cellStyle name="optionalSelection 4" xfId="9172" xr:uid="{48A74867-EFB7-46B4-9D0B-3D6F6FA5967B}"/>
    <cellStyle name="optionalSelection 4 2" xfId="9173" xr:uid="{322B38E7-F5FC-40D8-B9D2-B38360539F3E}"/>
    <cellStyle name="optionalSelection 4 2 2" xfId="9174" xr:uid="{10F7927E-9FFE-4DC4-80CA-11517783B170}"/>
    <cellStyle name="optionalSelection 4 3" xfId="9175" xr:uid="{B6900E82-94BC-4C4E-8186-58DD9B881DAB}"/>
    <cellStyle name="optionalSelection 4 4" xfId="9176" xr:uid="{E29078A3-AD8D-4D48-BB20-52634538E247}"/>
    <cellStyle name="optionalSelection 4 5" xfId="9177" xr:uid="{EDBFFF72-2AE8-4F16-8F0F-3DCC6D8CF7B4}"/>
    <cellStyle name="optionalSelection 5" xfId="9178" xr:uid="{D404469D-292A-43AB-A0B9-645431B9FEC5}"/>
    <cellStyle name="optionalSelection 5 2" xfId="9179" xr:uid="{9BAC77BA-33D6-40C7-AD2C-0D0C1E7CEBED}"/>
    <cellStyle name="optionalSelection 6" xfId="9180" xr:uid="{8B09EBF1-B5F1-4EDC-9E94-B455930D9293}"/>
    <cellStyle name="optionalSelection 7" xfId="9181" xr:uid="{4EF94753-B095-47E5-9D64-FD48784FA4A2}"/>
    <cellStyle name="optionalSelection 8" xfId="9182" xr:uid="{EF8F815E-3B56-4A3D-9874-2B990BBBF2E6}"/>
    <cellStyle name="optionalText" xfId="9183" xr:uid="{C03D58A3-20A7-4F1F-9953-3A0E5F1544CD}"/>
    <cellStyle name="optionalText 2" xfId="9184" xr:uid="{81D8132B-AD30-426B-B53E-E58AB2F6F0FA}"/>
    <cellStyle name="optionalText 2 2" xfId="9185" xr:uid="{28652AF4-330A-41C4-8926-3A5D6B2DA9CD}"/>
    <cellStyle name="optionalText 2 2 2" xfId="9186" xr:uid="{D471E123-B755-4D3E-83B5-F2B74024D3E8}"/>
    <cellStyle name="optionalText 2 3" xfId="9187" xr:uid="{EC2BD8CD-988F-4360-A105-1E9265824532}"/>
    <cellStyle name="optionalText 2 4" xfId="9188" xr:uid="{5EC8AC6E-63CD-427A-A929-1E147627BF4F}"/>
    <cellStyle name="optionalText 2 5" xfId="9189" xr:uid="{B26C6751-1A56-4D14-BC5B-1CDB44816C0B}"/>
    <cellStyle name="optionalText 3" xfId="9190" xr:uid="{D4322A26-76CF-4575-8804-AEBAD9386703}"/>
    <cellStyle name="optionalText 3 2" xfId="9191" xr:uid="{4E79C96D-784E-4E39-A73A-BD4B01E9A038}"/>
    <cellStyle name="optionalText 3 2 2" xfId="9192" xr:uid="{72BAF37D-1D3A-49C5-9109-C2A167D9B320}"/>
    <cellStyle name="optionalText 3 3" xfId="9193" xr:uid="{166B2817-7797-4EAA-8BC2-A2A397EBD7F5}"/>
    <cellStyle name="optionalText 3 4" xfId="9194" xr:uid="{F6384F6E-ACFA-4FE6-8C02-172B80043E53}"/>
    <cellStyle name="optionalText 3 5" xfId="9195" xr:uid="{80E05DCA-B902-4DF2-A67B-75F5A3D1EF01}"/>
    <cellStyle name="optionalText 4" xfId="9196" xr:uid="{6C88F8FB-CC08-4FCD-A120-DD222CBA5D83}"/>
    <cellStyle name="optionalText 4 2" xfId="9197" xr:uid="{A143EF4C-EB60-49F0-8939-86CB33B0C610}"/>
    <cellStyle name="optionalText 4 2 2" xfId="9198" xr:uid="{11DD5438-AD2D-45A1-B9C1-2148E8638B18}"/>
    <cellStyle name="optionalText 4 3" xfId="9199" xr:uid="{D8DCACBC-418C-471E-8723-0DC60E41B1C2}"/>
    <cellStyle name="optionalText 4 4" xfId="9200" xr:uid="{3AA549C6-7B2E-4AB4-AB0E-E3D239FDAFD2}"/>
    <cellStyle name="optionalText 4 5" xfId="9201" xr:uid="{7347BDBF-6453-4B20-ABB3-B4C2FF104E31}"/>
    <cellStyle name="optionalText 5" xfId="9202" xr:uid="{C1B53ED6-3D2C-4E26-B28F-2F6628F881C0}"/>
    <cellStyle name="optionalText 5 2" xfId="9203" xr:uid="{010F8BFD-030D-43D3-9D47-4D7F63F4DA10}"/>
    <cellStyle name="optionalText 6" xfId="9204" xr:uid="{DCF403D1-DC4C-4118-A342-8C126BD3FC04}"/>
    <cellStyle name="optionalText 7" xfId="9205" xr:uid="{3D1AEC42-7284-4D1E-8B2B-38560F0391A9}"/>
    <cellStyle name="optionalText 8" xfId="9206" xr:uid="{F2526617-7102-49B6-8012-40921B322E6F}"/>
    <cellStyle name="Otsikko" xfId="131" xr:uid="{00000000-0005-0000-0000-00007D000000}"/>
    <cellStyle name="Otsikko 1" xfId="132" xr:uid="{00000000-0005-0000-0000-00007E000000}"/>
    <cellStyle name="Otsikko 2" xfId="133" xr:uid="{00000000-0005-0000-0000-00007F000000}"/>
    <cellStyle name="Otsikko 3" xfId="134" xr:uid="{00000000-0005-0000-0000-000080000000}"/>
    <cellStyle name="Otsikko 4" xfId="135" xr:uid="{00000000-0005-0000-0000-000081000000}"/>
    <cellStyle name="Output 10" xfId="9207" xr:uid="{C3392534-ACD0-4729-B7FF-B1761EED7917}"/>
    <cellStyle name="Output 11" xfId="9208" xr:uid="{774C3DA5-96C8-4A7B-87DE-6518617F8067}"/>
    <cellStyle name="Output 11 2" xfId="9209" xr:uid="{BEFAC0FF-2559-4F4A-85D0-56EE13BFEECB}"/>
    <cellStyle name="Output 12" xfId="9210" xr:uid="{2903CF82-7E45-4120-983F-3B4FE742DF43}"/>
    <cellStyle name="Output 13" xfId="9211" xr:uid="{BA27C633-E2B3-44B5-9781-94CDB7CF6F79}"/>
    <cellStyle name="Output 14" xfId="9212" xr:uid="{C3885C28-6D39-448E-A937-E0D6D5228819}"/>
    <cellStyle name="Output 2" xfId="136" xr:uid="{00000000-0005-0000-0000-000082000000}"/>
    <cellStyle name="Output 2 10" xfId="9214" xr:uid="{6344AE2A-BC2B-4765-97CD-A5D9B60D1631}"/>
    <cellStyle name="Output 2 11" xfId="9215" xr:uid="{FA2B64A6-F142-4831-98FF-55AADE3B939E}"/>
    <cellStyle name="Output 2 12" xfId="9216" xr:uid="{64354671-9DAC-4931-BA36-45F44256E1D8}"/>
    <cellStyle name="Output 2 13" xfId="9217" xr:uid="{91AA405A-5FC1-47DF-820E-F76F881B184D}"/>
    <cellStyle name="Output 2 14" xfId="9218" xr:uid="{66A36D84-019E-49D3-9E67-675AE5A143A0}"/>
    <cellStyle name="Output 2 15" xfId="9219" xr:uid="{1342B955-FB83-4847-AC0E-8368F9A47BF0}"/>
    <cellStyle name="Output 2 16" xfId="9220" xr:uid="{5844BA32-1324-44B1-A824-ED69D3A59F46}"/>
    <cellStyle name="Output 2 2" xfId="9221" xr:uid="{246B3D84-264C-4BFA-91A5-1842193C0DB4}"/>
    <cellStyle name="Output 2 2 2" xfId="9222" xr:uid="{A7A04D01-8382-4ADF-86D6-CD1C109167DD}"/>
    <cellStyle name="Output 2 3" xfId="9223" xr:uid="{31F5224E-1A71-4B1D-B9EF-7DD26EA3F664}"/>
    <cellStyle name="Output 2 3 2" xfId="9224" xr:uid="{5B253D0F-266F-40DA-87E0-CEC8F25283B6}"/>
    <cellStyle name="Output 2 4" xfId="9225" xr:uid="{0E5F3C4D-D03F-42F3-87BB-6F3480A27731}"/>
    <cellStyle name="Output 2 4 2" xfId="9226" xr:uid="{B4CA6FFB-02AA-4D85-B094-5BF6C074F758}"/>
    <cellStyle name="Output 2 5" xfId="9227" xr:uid="{DF0A055A-2546-4E5C-A81F-539680004CED}"/>
    <cellStyle name="Output 2 5 2" xfId="9228" xr:uid="{EE3F89AE-135B-4613-B443-B23AE3C88E4C}"/>
    <cellStyle name="Output 2 6" xfId="9229" xr:uid="{3F2D37F5-4756-4662-BE0B-F399BBE2AF6C}"/>
    <cellStyle name="Output 2 7" xfId="9230" xr:uid="{AF1E8E91-AA06-4F8B-8FF1-C1C0DC0C27C9}"/>
    <cellStyle name="Output 2 8" xfId="9231" xr:uid="{652F5A48-BA2D-4ED6-B37E-B413A973896C}"/>
    <cellStyle name="Output 2 9" xfId="9232" xr:uid="{A4141403-CEAB-44A9-BF47-6DA5C47FBE21}"/>
    <cellStyle name="Output 2_Nordea Group" xfId="9213" xr:uid="{487A1E9E-1871-440E-A229-A8C820E03889}"/>
    <cellStyle name="Output 3" xfId="9233" xr:uid="{0B461EBC-4FE7-4758-B0AE-7C08F7E50798}"/>
    <cellStyle name="Output 3 10" xfId="9234" xr:uid="{8C09228E-DC1A-409B-9E39-0CD5C7C84F30}"/>
    <cellStyle name="Output 3 11" xfId="9235" xr:uid="{8B90C25D-1A51-41C1-8199-C5F5DBACFD7E}"/>
    <cellStyle name="Output 3 12" xfId="9236" xr:uid="{E133B1C4-9888-4D0D-8CF5-BAE9DE49A738}"/>
    <cellStyle name="Output 3 13" xfId="9237" xr:uid="{F2C2829C-C966-49FF-B8C6-5C0CFABA4103}"/>
    <cellStyle name="Output 3 14" xfId="9238" xr:uid="{B0787080-AD9A-463D-8AB8-93E863422DC4}"/>
    <cellStyle name="Output 3 15" xfId="9239" xr:uid="{367DEE50-FB50-4898-938F-E12171C15D64}"/>
    <cellStyle name="Output 3 16" xfId="9240" xr:uid="{7A067D50-6743-4FF4-9636-FFB69490241E}"/>
    <cellStyle name="Output 3 2" xfId="9241" xr:uid="{DEB89BF0-1018-48B5-A852-76D94D7458EA}"/>
    <cellStyle name="Output 3 2 2" xfId="9242" xr:uid="{73FD36F7-2E1D-487D-9B8E-F275D2C8355F}"/>
    <cellStyle name="Output 3 3" xfId="9243" xr:uid="{0B1A700E-A93D-4C6C-8840-F7E7BFA2491D}"/>
    <cellStyle name="Output 3 3 2" xfId="9244" xr:uid="{D61AFABD-69D9-4752-B649-CBBB80E1363A}"/>
    <cellStyle name="Output 3 4" xfId="9245" xr:uid="{1E7904CA-155D-472D-8C21-96B9F2650F88}"/>
    <cellStyle name="Output 3 4 2" xfId="9246" xr:uid="{4ADACC8E-5FCF-4DE4-AA98-65EB95BBE9E3}"/>
    <cellStyle name="Output 3 5" xfId="9247" xr:uid="{9263F26B-674F-4A63-A5AF-8C96CDD7AEC0}"/>
    <cellStyle name="Output 3 5 2" xfId="9248" xr:uid="{745B5DC8-0590-4E74-A600-EB2E91BB889C}"/>
    <cellStyle name="Output 3 6" xfId="9249" xr:uid="{8927354C-033D-4632-95EC-5AC8B7D346F7}"/>
    <cellStyle name="Output 3 7" xfId="9250" xr:uid="{666C86AC-2A07-4005-BA32-80A9AB66DE42}"/>
    <cellStyle name="Output 3 8" xfId="9251" xr:uid="{7EF4EAB0-7F5A-44FA-BD83-0A9F5157CAC3}"/>
    <cellStyle name="Output 3 9" xfId="9252" xr:uid="{258678C6-C9BC-4635-B065-52A25451C75E}"/>
    <cellStyle name="Output 4" xfId="9253" xr:uid="{D8088EAB-4DBC-409D-85BE-AA200CC6F8D0}"/>
    <cellStyle name="Output 4 2" xfId="9254" xr:uid="{7520450F-5747-4FAE-97EF-6F5FBB24851A}"/>
    <cellStyle name="Output 4 3" xfId="9255" xr:uid="{B10EC469-AA66-4AF3-9624-CC4E703812AE}"/>
    <cellStyle name="Output 4 4" xfId="9256" xr:uid="{A20984E5-48F8-4813-9A6F-3D0D50033EF8}"/>
    <cellStyle name="Output 4 5" xfId="9257" xr:uid="{3040DD8B-EF22-44B9-8755-589BB6F98D87}"/>
    <cellStyle name="Output 4 5 2" xfId="9258" xr:uid="{A3EBA130-845A-4D52-AB8C-7D0BCF3CA401}"/>
    <cellStyle name="Output 4 6" xfId="9259" xr:uid="{36F19739-669C-48C8-B2B1-DFD0447E430D}"/>
    <cellStyle name="Output 4 7" xfId="9260" xr:uid="{C20EB097-7BE8-49E4-B4B6-BCDA87FAC94C}"/>
    <cellStyle name="Output 4 8" xfId="9261" xr:uid="{9586A232-D55F-488E-8572-03BE98D09552}"/>
    <cellStyle name="Output 5" xfId="9262" xr:uid="{12CB26AC-A1DF-4C6D-9948-EDBEFB3C76F5}"/>
    <cellStyle name="Output 5 10" xfId="9263" xr:uid="{DCC7D2E0-A206-4666-9761-2C87AEE37446}"/>
    <cellStyle name="Output 5 11" xfId="9264" xr:uid="{0AD6D7FB-8ABA-484C-9212-B8C6F31A05E1}"/>
    <cellStyle name="Output 5 12" xfId="9265" xr:uid="{DCD2C751-BE31-402E-9586-8B328E870F86}"/>
    <cellStyle name="Output 5 13" xfId="9266" xr:uid="{EDBAA25D-1C27-4E58-AF9B-D93EF425D8B9}"/>
    <cellStyle name="Output 5 14" xfId="9267" xr:uid="{62A24669-4A2E-47E4-A781-0A04AFBE63AD}"/>
    <cellStyle name="Output 5 15" xfId="9268" xr:uid="{0972407F-878D-408A-83C6-E7933E8AD4B2}"/>
    <cellStyle name="Output 5 16" xfId="9269" xr:uid="{208EA275-D936-45BB-970D-58DFC6A3686A}"/>
    <cellStyle name="Output 5 2" xfId="9270" xr:uid="{62DFAD41-DA79-408B-AA18-C8CB7B44DDF4}"/>
    <cellStyle name="Output 5 2 2" xfId="9271" xr:uid="{18C1576C-982D-4460-B234-3E496CD7FD34}"/>
    <cellStyle name="Output 5 3" xfId="9272" xr:uid="{06DF5325-12F8-4846-8481-0C679098044A}"/>
    <cellStyle name="Output 5 3 2" xfId="9273" xr:uid="{B0015CEF-E39E-4DAA-A934-DA9BC177820B}"/>
    <cellStyle name="Output 5 4" xfId="9274" xr:uid="{AE2DEB39-2ECA-4231-ACCC-47A97FCA014A}"/>
    <cellStyle name="Output 5 4 2" xfId="9275" xr:uid="{2504E76B-7DCA-4BF8-BFA7-50915E7EC9AA}"/>
    <cellStyle name="Output 5 5" xfId="9276" xr:uid="{6DEAE34B-3DC5-4C04-AFD3-EB53CF2B868C}"/>
    <cellStyle name="Output 5 5 2" xfId="9277" xr:uid="{266A749E-95F9-46B2-B654-53DEC0654775}"/>
    <cellStyle name="Output 5 6" xfId="9278" xr:uid="{0E23E830-CBCF-4381-80F1-4489F2FB4CC0}"/>
    <cellStyle name="Output 5 7" xfId="9279" xr:uid="{FB8B7BC7-BC61-4932-A13F-14AABF2AA4B3}"/>
    <cellStyle name="Output 5 8" xfId="9280" xr:uid="{18BC76F8-F2DF-4F61-8690-CCD9B871CD16}"/>
    <cellStyle name="Output 5 9" xfId="9281" xr:uid="{2B44F130-46EB-483D-BDA9-74EBC3AB95F5}"/>
    <cellStyle name="Output 6" xfId="9282" xr:uid="{491F323D-C62A-4553-A0C2-3F962CB9F52D}"/>
    <cellStyle name="Output 6 10" xfId="9283" xr:uid="{EF61F83C-EC14-4C5F-BAE3-CA68AE2AFD21}"/>
    <cellStyle name="Output 6 11" xfId="9284" xr:uid="{53E21FED-B655-426A-A209-243B9722CBC8}"/>
    <cellStyle name="Output 6 12" xfId="9285" xr:uid="{38571C47-53EE-471C-A5E3-4BDF9D226B6E}"/>
    <cellStyle name="Output 6 13" xfId="9286" xr:uid="{7DFEF4DA-60F8-4CD8-868F-D57E141EAC92}"/>
    <cellStyle name="Output 6 14" xfId="9287" xr:uid="{87EF6AD3-E688-47E4-8C56-286A20F9A193}"/>
    <cellStyle name="Output 6 15" xfId="9288" xr:uid="{A89B20F2-9705-43B7-96F7-71C0395D0D5E}"/>
    <cellStyle name="Output 6 16" xfId="9289" xr:uid="{F5F53104-F58E-4424-8CFE-8941C14186BA}"/>
    <cellStyle name="Output 6 2" xfId="9290" xr:uid="{FDEAE67A-84CF-47A8-AE78-71D5AF184C1D}"/>
    <cellStyle name="Output 6 2 2" xfId="9291" xr:uid="{AE6DD332-4957-4AC6-A639-8871DCDDA7F1}"/>
    <cellStyle name="Output 6 3" xfId="9292" xr:uid="{BFF47918-0B5D-4CFE-AE00-25EAAEED7746}"/>
    <cellStyle name="Output 6 3 2" xfId="9293" xr:uid="{68CA0EBF-E37A-4E73-A5EF-2715541E727E}"/>
    <cellStyle name="Output 6 4" xfId="9294" xr:uid="{238EE85B-2355-496C-9FED-A8DB79F2EBC9}"/>
    <cellStyle name="Output 6 4 2" xfId="9295" xr:uid="{89B49073-AF44-439E-838C-A0482C50F6AC}"/>
    <cellStyle name="Output 6 5" xfId="9296" xr:uid="{80CEB218-209E-4D55-A896-0C7D646A8A0E}"/>
    <cellStyle name="Output 6 5 2" xfId="9297" xr:uid="{63DF0366-1BAA-417C-96CE-B1E294A92B70}"/>
    <cellStyle name="Output 6 6" xfId="9298" xr:uid="{5AC90F76-5447-4937-9CCF-BB35F0FD2EBF}"/>
    <cellStyle name="Output 6 7" xfId="9299" xr:uid="{3903D4E8-2FB0-49C5-9DA9-34F1EBF5C13F}"/>
    <cellStyle name="Output 6 8" xfId="9300" xr:uid="{FC848A2E-FFCC-43CD-9DAB-36DE54D841A0}"/>
    <cellStyle name="Output 6 9" xfId="9301" xr:uid="{725400B1-E219-4417-9DB6-466F9407F323}"/>
    <cellStyle name="Output 7" xfId="9302" xr:uid="{FC0FA335-9BB8-46B8-9328-848B07FDD608}"/>
    <cellStyle name="Output 8" xfId="9303" xr:uid="{BDF2D9BB-6B60-4888-B855-9D6C618C4893}"/>
    <cellStyle name="Output 9" xfId="9304" xr:uid="{41526058-0DBD-434C-9ED6-A4FAFA662F3F}"/>
    <cellStyle name="Overskrift 1" xfId="9305" xr:uid="{6305BB83-FDA8-48F8-B105-587534DE2BCD}"/>
    <cellStyle name="Overskrift 2" xfId="9306" xr:uid="{B43D747A-6114-4562-8C92-A0E273D5998C}"/>
    <cellStyle name="Overskrift 3" xfId="9307" xr:uid="{253847BA-CC00-4501-B7F2-E704D3A9A49B}"/>
    <cellStyle name="Overskrift 4" xfId="9308" xr:uid="{A882F209-5A44-4DF7-A647-9ED8F534F9DA}"/>
    <cellStyle name="Percent" xfId="10" builtinId="5"/>
    <cellStyle name="Percent 10" xfId="9309" xr:uid="{1024D601-B99D-4BA3-A4CF-78F5A82FC7D2}"/>
    <cellStyle name="Percent 10 2" xfId="180" xr:uid="{80C4E0DA-A5B8-4CB1-9441-8F781836261C}"/>
    <cellStyle name="Percent 11" xfId="9310" xr:uid="{B053F5A8-C287-471A-8F51-006F5540AA90}"/>
    <cellStyle name="Percent 12" xfId="9311" xr:uid="{F57E59B7-D1F5-48D6-9F82-27AD2554DA00}"/>
    <cellStyle name="Percent 13" xfId="9312" xr:uid="{DC5C1CFC-9F87-4457-8DDD-809B7468862B}"/>
    <cellStyle name="Percent 2" xfId="43" xr:uid="{00000000-0005-0000-0000-000084000000}"/>
    <cellStyle name="Percent 2 2" xfId="162" xr:uid="{00000000-0005-0000-0000-000085000000}"/>
    <cellStyle name="Percent 2 2 2" xfId="9315" xr:uid="{686BADFC-6A33-40B4-B1C6-512A6FAE7E19}"/>
    <cellStyle name="Percent 2 2_Nordea Group" xfId="9314" xr:uid="{064C3E32-39A9-43CC-A7BC-71402ECB26CF}"/>
    <cellStyle name="Percent 2 3" xfId="9316" xr:uid="{13F3B6B6-18DA-4065-AF60-C6C0259C97C0}"/>
    <cellStyle name="Percent 2_Nordea Group" xfId="9313" xr:uid="{4AA726BA-299A-407A-BEE4-1B227B76C7E2}"/>
    <cellStyle name="Percent 3" xfId="137" xr:uid="{00000000-0005-0000-0000-000086000000}"/>
    <cellStyle name="Percent 3 2" xfId="9318" xr:uid="{DAE06044-0BE3-4F6F-AC1B-F24482F31AD3}"/>
    <cellStyle name="Percent 3_Nordea Group" xfId="9317" xr:uid="{640175C1-D4E1-44AE-9D36-2D6B0026EDAF}"/>
    <cellStyle name="Percent 4" xfId="154" xr:uid="{00000000-0005-0000-0000-000087000000}"/>
    <cellStyle name="Percent 4 10" xfId="9320" xr:uid="{3309609E-8637-4F4F-B8B3-F5BE9F55166F}"/>
    <cellStyle name="Percent 4 11" xfId="9321" xr:uid="{FBF89292-94CB-4E01-A4E0-27DF7E314350}"/>
    <cellStyle name="Percent 4 12" xfId="9322" xr:uid="{F44DBA08-2D9F-4CFB-8CB8-192EAC14AAE9}"/>
    <cellStyle name="Percent 4 2" xfId="9323" xr:uid="{B6622CEE-4C8B-4664-85B2-9D054024246A}"/>
    <cellStyle name="Percent 4 2 10" xfId="9324" xr:uid="{9D5B3220-B275-495F-BD51-1063A46FAFA7}"/>
    <cellStyle name="Percent 4 2 2" xfId="9325" xr:uid="{16AAF65A-9075-4E79-B554-70C2247F10CE}"/>
    <cellStyle name="Percent 4 2 2 2" xfId="9326" xr:uid="{A5191819-28F9-4141-9710-7A4DFE15B518}"/>
    <cellStyle name="Percent 4 2 2 2 2" xfId="9327" xr:uid="{6EC4A530-FB19-4808-867C-1DD28E246DB1}"/>
    <cellStyle name="Percent 4 2 2 2 3" xfId="9328" xr:uid="{AA27BDEA-48FB-4F35-A4C4-1F1F16AB0CF1}"/>
    <cellStyle name="Percent 4 2 2 2 4" xfId="9329" xr:uid="{6DB99D3A-C91A-431E-B2B4-787ACCD6C8E6}"/>
    <cellStyle name="Percent 4 2 2 3" xfId="9330" xr:uid="{E0214213-A8FA-4C6B-A9DA-6036816151B2}"/>
    <cellStyle name="Percent 4 2 2 3 2" xfId="9331" xr:uid="{30CC163D-EEC8-43C3-AC24-1979E23586FA}"/>
    <cellStyle name="Percent 4 2 2 3 3" xfId="9332" xr:uid="{8044F23E-8699-4F5A-A90E-BB6BA96E17FB}"/>
    <cellStyle name="Percent 4 2 2 3 4" xfId="9333" xr:uid="{832E8F22-F845-4162-B0C9-2E305905A198}"/>
    <cellStyle name="Percent 4 2 2 4" xfId="9334" xr:uid="{657B2A6C-25F9-4848-91C4-D8F01EFAEE81}"/>
    <cellStyle name="Percent 4 2 2 4 2" xfId="9335" xr:uid="{9F4E907C-4709-431F-8E58-AA39AA0DD693}"/>
    <cellStyle name="Percent 4 2 2 4 3" xfId="9336" xr:uid="{F98C556E-AC27-4EF9-8C33-6D37D48ED0D6}"/>
    <cellStyle name="Percent 4 2 2 4 4" xfId="9337" xr:uid="{07AE6B05-13C6-4200-AE2E-A5B00F4399BA}"/>
    <cellStyle name="Percent 4 2 2 5" xfId="9338" xr:uid="{66E4B6E3-3B06-41C1-AD34-7C965F8D039B}"/>
    <cellStyle name="Percent 4 2 2 5 2" xfId="9339" xr:uid="{A30F7096-6277-4D77-9A66-2B15245A0581}"/>
    <cellStyle name="Percent 4 2 2 5 3" xfId="9340" xr:uid="{C4684D8B-BD43-4744-892D-595229F880AC}"/>
    <cellStyle name="Percent 4 2 2 5 4" xfId="9341" xr:uid="{C59791F5-7D22-4753-94AA-EB1E05356DC0}"/>
    <cellStyle name="Percent 4 2 2 6" xfId="9342" xr:uid="{1E9BA35E-F3D9-4783-B4D0-51B0EBDDA779}"/>
    <cellStyle name="Percent 4 2 2 7" xfId="9343" xr:uid="{6C6E9758-EB26-45C6-B672-962FFAC34415}"/>
    <cellStyle name="Percent 4 2 2 8" xfId="9344" xr:uid="{A2050D72-6DA6-4A9A-A6A5-A8A7FB32C54F}"/>
    <cellStyle name="Percent 4 2 2 9" xfId="9345" xr:uid="{4BDABCA2-94F1-4402-B7D5-E337C58E1D7D}"/>
    <cellStyle name="Percent 4 2 3" xfId="9346" xr:uid="{15F63C5B-1330-4640-91C7-E969325D07E6}"/>
    <cellStyle name="Percent 4 2 3 2" xfId="9347" xr:uid="{F9E238B3-18D8-4343-9C68-9DC3A7FDFE17}"/>
    <cellStyle name="Percent 4 2 3 3" xfId="9348" xr:uid="{191A55A7-E86A-41AF-B40F-56E166C7F170}"/>
    <cellStyle name="Percent 4 2 3 4" xfId="9349" xr:uid="{9B0E33FE-F443-41A5-BFBE-990061370F14}"/>
    <cellStyle name="Percent 4 2 4" xfId="9350" xr:uid="{67AF5D99-3F59-496E-993B-294442F92055}"/>
    <cellStyle name="Percent 4 2 4 2" xfId="9351" xr:uid="{1C954856-908A-477E-BB90-564D6452E79F}"/>
    <cellStyle name="Percent 4 2 4 3" xfId="9352" xr:uid="{3A0B9367-305E-49B0-BBB6-F66780443CDC}"/>
    <cellStyle name="Percent 4 2 4 4" xfId="9353" xr:uid="{E4DD6798-E286-4A1B-A16A-C6A34046EE68}"/>
    <cellStyle name="Percent 4 2 5" xfId="9354" xr:uid="{B59E78E5-F27F-4BC7-8E30-35BF656109E4}"/>
    <cellStyle name="Percent 4 2 5 2" xfId="9355" xr:uid="{FD097E02-517B-4DD5-B58A-0A3A0B875BB0}"/>
    <cellStyle name="Percent 4 2 5 3" xfId="9356" xr:uid="{BF2788E1-88FB-4EA0-B557-1B35150E585F}"/>
    <cellStyle name="Percent 4 2 5 4" xfId="9357" xr:uid="{E35E7CB5-0724-4C4F-B5E2-5D22882691B0}"/>
    <cellStyle name="Percent 4 2 6" xfId="9358" xr:uid="{26EBD5C9-025E-46A7-9DAF-02A9F4E8EDF8}"/>
    <cellStyle name="Percent 4 2 6 2" xfId="9359" xr:uid="{41AA335E-D6DE-46CB-8A5D-EE3DF2FC0ED2}"/>
    <cellStyle name="Percent 4 2 6 3" xfId="9360" xr:uid="{8B766A90-DCE7-4579-828F-530A1E6A361C}"/>
    <cellStyle name="Percent 4 2 6 4" xfId="9361" xr:uid="{9FA2E945-FBCC-49F7-9FEE-1FF208F24241}"/>
    <cellStyle name="Percent 4 2 7" xfId="9362" xr:uid="{2FC38070-7569-4486-A6A3-DC70DE8B0669}"/>
    <cellStyle name="Percent 4 2 8" xfId="9363" xr:uid="{C4895A44-05D5-4CE1-8312-FC275988F9A9}"/>
    <cellStyle name="Percent 4 2 9" xfId="9364" xr:uid="{37F56274-4091-417E-9A64-99C37F95D7C2}"/>
    <cellStyle name="Percent 4 3" xfId="9365" xr:uid="{13B89F39-6198-47B1-ADDE-406A34407C87}"/>
    <cellStyle name="Percent 4 3 10" xfId="9366" xr:uid="{73680E89-AB00-4B6C-AB6B-97718640D535}"/>
    <cellStyle name="Percent 4 3 2" xfId="9367" xr:uid="{ED7B90B9-5435-4EE0-A737-D3FBB60A418C}"/>
    <cellStyle name="Percent 4 3 2 2" xfId="9368" xr:uid="{9CD0D277-B50C-4BB1-ADB6-D826F68B2D95}"/>
    <cellStyle name="Percent 4 3 2 2 2" xfId="9369" xr:uid="{E9810DE4-EEE2-4186-81D2-694C91FA39CC}"/>
    <cellStyle name="Percent 4 3 2 2 3" xfId="9370" xr:uid="{5F4472D6-D607-4FE1-8D99-B42B16EDB0D2}"/>
    <cellStyle name="Percent 4 3 2 2 4" xfId="9371" xr:uid="{09D6D65C-303E-463B-806D-267FA0B5C388}"/>
    <cellStyle name="Percent 4 3 2 3" xfId="9372" xr:uid="{5249EC68-37D6-4A0F-9158-AAD5892B64F3}"/>
    <cellStyle name="Percent 4 3 2 3 2" xfId="9373" xr:uid="{0F6C989B-1155-4B54-84A4-2E5729FD2C81}"/>
    <cellStyle name="Percent 4 3 2 3 3" xfId="9374" xr:uid="{30796FC8-B338-40E5-BE74-BDB678D974B7}"/>
    <cellStyle name="Percent 4 3 2 3 4" xfId="9375" xr:uid="{62B9F013-FF93-42AD-8B08-90BA71129EF3}"/>
    <cellStyle name="Percent 4 3 2 4" xfId="9376" xr:uid="{7CCDFBD8-02B4-408D-BFED-361698857E97}"/>
    <cellStyle name="Percent 4 3 2 4 2" xfId="9377" xr:uid="{1F026E7C-36B5-4091-B263-A0C1C21198A9}"/>
    <cellStyle name="Percent 4 3 2 4 3" xfId="9378" xr:uid="{5FACE47A-D9BF-4595-9149-756D146D8610}"/>
    <cellStyle name="Percent 4 3 2 4 4" xfId="9379" xr:uid="{E9DD063B-E726-4B47-8285-AB9EDA11BEDA}"/>
    <cellStyle name="Percent 4 3 2 5" xfId="9380" xr:uid="{CE840700-1394-48A2-84FC-8C1A050F5592}"/>
    <cellStyle name="Percent 4 3 2 5 2" xfId="9381" xr:uid="{7BAD7C28-0D41-4BDF-9653-C7A96D4E158B}"/>
    <cellStyle name="Percent 4 3 2 5 3" xfId="9382" xr:uid="{B77B9AFB-FC61-4F92-9835-412F5ACDED76}"/>
    <cellStyle name="Percent 4 3 2 5 4" xfId="9383" xr:uid="{6AABB247-C954-4FB7-A4C1-1689571BD70D}"/>
    <cellStyle name="Percent 4 3 2 6" xfId="9384" xr:uid="{0CF1B77D-783E-48B7-8E79-63A45B799EED}"/>
    <cellStyle name="Percent 4 3 2 7" xfId="9385" xr:uid="{7ECE34F0-2B89-47AA-AD5B-A19493474E0E}"/>
    <cellStyle name="Percent 4 3 2 8" xfId="9386" xr:uid="{11DB8F32-8A33-40A7-8130-2FEB272F8A00}"/>
    <cellStyle name="Percent 4 3 2 9" xfId="9387" xr:uid="{B4F9A4C0-25F8-4FD0-B457-0875358EC755}"/>
    <cellStyle name="Percent 4 3 3" xfId="9388" xr:uid="{36D6C6A8-61F8-439E-8D41-6A2690405403}"/>
    <cellStyle name="Percent 4 3 3 2" xfId="9389" xr:uid="{E15F0A7E-B9F5-469E-BF26-3C0E176C7E3A}"/>
    <cellStyle name="Percent 4 3 3 3" xfId="9390" xr:uid="{0499A18F-29AF-45C2-B5FC-4DC07EA102E8}"/>
    <cellStyle name="Percent 4 3 3 4" xfId="9391" xr:uid="{9B87F914-5E7D-4321-B57B-E13C9E5E9689}"/>
    <cellStyle name="Percent 4 3 4" xfId="9392" xr:uid="{56F3D0DE-2634-4D3E-BE28-11D34938BD48}"/>
    <cellStyle name="Percent 4 3 4 2" xfId="9393" xr:uid="{983CA597-AAA7-41B4-9ACF-D7E9F76CC79B}"/>
    <cellStyle name="Percent 4 3 4 3" xfId="9394" xr:uid="{0A226804-3ED6-46FC-B8B6-2066BE4315D5}"/>
    <cellStyle name="Percent 4 3 4 4" xfId="9395" xr:uid="{37D6A774-3FB9-4C79-A256-3977CD9EE558}"/>
    <cellStyle name="Percent 4 3 5" xfId="9396" xr:uid="{C1DC3874-F959-4AD0-A081-7313D432E68F}"/>
    <cellStyle name="Percent 4 3 5 2" xfId="9397" xr:uid="{6E3FFBB6-16C9-4590-92A7-DBF3E769ADF3}"/>
    <cellStyle name="Percent 4 3 5 3" xfId="9398" xr:uid="{D9414E97-A4B2-4537-A718-89AD9812A812}"/>
    <cellStyle name="Percent 4 3 5 4" xfId="9399" xr:uid="{7334D6AD-9F34-4E32-936A-61010EAFB482}"/>
    <cellStyle name="Percent 4 3 6" xfId="9400" xr:uid="{5A258A6C-6F1D-404E-94A5-374A08DA36B8}"/>
    <cellStyle name="Percent 4 3 6 2" xfId="9401" xr:uid="{F9E5DDCC-E092-4E0D-A9B4-E8FE95397F7F}"/>
    <cellStyle name="Percent 4 3 6 3" xfId="9402" xr:uid="{6801C835-0EBD-4157-AFCF-3A4A095FA355}"/>
    <cellStyle name="Percent 4 3 6 4" xfId="9403" xr:uid="{B93FF455-895B-4649-A68F-0CA6865E3C5B}"/>
    <cellStyle name="Percent 4 3 7" xfId="9404" xr:uid="{E6EB95B3-1036-4282-B70A-34312FFC9042}"/>
    <cellStyle name="Percent 4 3 8" xfId="9405" xr:uid="{6837308C-2913-4564-B5E5-DA9C522DDEA5}"/>
    <cellStyle name="Percent 4 3 9" xfId="9406" xr:uid="{3FEB45AE-83F6-46C6-9EF3-4BD45A937858}"/>
    <cellStyle name="Percent 4 4" xfId="9407" xr:uid="{A1BE0F3B-EE89-4F30-9702-D5D884FD1F76}"/>
    <cellStyle name="Percent 4 4 2" xfId="9408" xr:uid="{D1D47086-0339-403B-911A-985B2D5C5B6B}"/>
    <cellStyle name="Percent 4 4 2 2" xfId="9409" xr:uid="{1402811B-C2BB-48E9-86BB-DCF0AC0198F3}"/>
    <cellStyle name="Percent 4 4 2 3" xfId="9410" xr:uid="{92788EE9-9DE4-4168-92B8-E76398EC3BF8}"/>
    <cellStyle name="Percent 4 4 2 4" xfId="9411" xr:uid="{CE861E9A-AA1B-462A-AEFA-7B2B9797DBEC}"/>
    <cellStyle name="Percent 4 4 3" xfId="9412" xr:uid="{16D6813B-CEF2-4593-90B0-E6A2FE089A68}"/>
    <cellStyle name="Percent 4 4 3 2" xfId="9413" xr:uid="{20327446-61FA-4582-8B91-94D136A83B77}"/>
    <cellStyle name="Percent 4 4 3 3" xfId="9414" xr:uid="{98450F33-1A18-4D9A-B495-5894F69D84D6}"/>
    <cellStyle name="Percent 4 4 3 4" xfId="9415" xr:uid="{17B40790-5A76-4FA1-81D3-E904551730C2}"/>
    <cellStyle name="Percent 4 4 4" xfId="9416" xr:uid="{4416A926-8F7B-4471-B3D4-E8481A424788}"/>
    <cellStyle name="Percent 4 4 4 2" xfId="9417" xr:uid="{AB630E96-2136-4B40-AE1B-BB5453EE3E40}"/>
    <cellStyle name="Percent 4 4 4 3" xfId="9418" xr:uid="{9F11BC74-4AAA-4EB6-9A22-74547EB642D5}"/>
    <cellStyle name="Percent 4 4 4 4" xfId="9419" xr:uid="{4B36B1CB-4DD3-476D-A0DA-23B0D74C6BFB}"/>
    <cellStyle name="Percent 4 4 5" xfId="9420" xr:uid="{1030182E-6128-4984-BE9F-D2EC32CD6195}"/>
    <cellStyle name="Percent 4 4 5 2" xfId="9421" xr:uid="{C075BE3F-6A88-4123-9261-93588A6D5DCA}"/>
    <cellStyle name="Percent 4 4 5 3" xfId="9422" xr:uid="{4C8C2F72-65BD-4F6F-972D-0FFBB2446785}"/>
    <cellStyle name="Percent 4 4 5 4" xfId="9423" xr:uid="{3BF7A9F4-63DA-4BD4-BE38-BDE2697E3BCD}"/>
    <cellStyle name="Percent 4 4 6" xfId="9424" xr:uid="{97160969-EE4B-4CDA-A0DA-F25E02C1B6E0}"/>
    <cellStyle name="Percent 4 4 7" xfId="9425" xr:uid="{6239CE3D-77C6-4EE9-9DE3-2AE0EE094AE6}"/>
    <cellStyle name="Percent 4 4 8" xfId="9426" xr:uid="{7C8C2F6C-3CCD-4FB8-851E-490A600343CB}"/>
    <cellStyle name="Percent 4 4 9" xfId="9427" xr:uid="{15ED7971-666C-4316-8E6E-4EE3EBD5A56E}"/>
    <cellStyle name="Percent 4 5" xfId="9428" xr:uid="{ACBD75E9-C6EF-42EA-A65D-3C6567CF0AAC}"/>
    <cellStyle name="Percent 4 5 2" xfId="9429" xr:uid="{C186680B-6CFE-4151-A0ED-1468D8614BEC}"/>
    <cellStyle name="Percent 4 5 3" xfId="9430" xr:uid="{829C0B3B-03C5-4E2B-B7BE-1BBAC229CCDE}"/>
    <cellStyle name="Percent 4 5 4" xfId="9431" xr:uid="{6C429D5E-B82E-484F-BBE3-34E1631DFC3B}"/>
    <cellStyle name="Percent 4 6" xfId="9432" xr:uid="{E56294F9-856A-4CCA-95CF-25D4F130BD61}"/>
    <cellStyle name="Percent 4 6 2" xfId="9433" xr:uid="{392E0FB6-1B01-4BF6-8FC8-5221C194C2EE}"/>
    <cellStyle name="Percent 4 6 3" xfId="9434" xr:uid="{FAB305F6-EDD3-45F1-A57F-BB35DCA5B87E}"/>
    <cellStyle name="Percent 4 6 4" xfId="9435" xr:uid="{F4D0EA80-753C-4A35-9830-C7ECF9633A26}"/>
    <cellStyle name="Percent 4 7" xfId="9436" xr:uid="{FD958062-4379-4738-9526-E1BDA11789DD}"/>
    <cellStyle name="Percent 4 7 2" xfId="9437" xr:uid="{E9C18A1E-3CD4-4E14-B7D4-B2728A623AA9}"/>
    <cellStyle name="Percent 4 7 3" xfId="9438" xr:uid="{E813C130-4180-4EBC-ABF0-8941B510DF0C}"/>
    <cellStyle name="Percent 4 7 4" xfId="9439" xr:uid="{01E15E30-4C1F-4006-8D36-3458BB157B95}"/>
    <cellStyle name="Percent 4 8" xfId="9440" xr:uid="{954565F0-2E97-4C08-A907-5D0630DA9989}"/>
    <cellStyle name="Percent 4 8 2" xfId="9441" xr:uid="{66AC2714-2575-4502-A230-A781F2F7AC1D}"/>
    <cellStyle name="Percent 4 8 3" xfId="9442" xr:uid="{44980149-4333-48E8-BBA9-1EF458F8A4C6}"/>
    <cellStyle name="Percent 4 8 4" xfId="9443" xr:uid="{9826AE35-399C-4457-BDB3-49A546B64ACB}"/>
    <cellStyle name="Percent 4 9" xfId="9444" xr:uid="{B5413806-9FD9-4269-A268-AFA02F0F7977}"/>
    <cellStyle name="Percent 4_Nordea Group" xfId="9319" xr:uid="{DB7B947A-0046-4967-BD7F-3BD4E7457281}"/>
    <cellStyle name="Percent 5" xfId="9445" xr:uid="{EFD5B373-7ED3-4835-90C3-78F2F909739E}"/>
    <cellStyle name="Percent 6" xfId="9446" xr:uid="{6C60CD61-0129-4EAE-818B-272CEA7CAF32}"/>
    <cellStyle name="Percent 6 2" xfId="9447" xr:uid="{B729AE97-0733-4638-87AC-ADC529621D76}"/>
    <cellStyle name="Percent 6 3" xfId="9448" xr:uid="{144E0B0A-17FB-49A5-B58B-6F4538CFF22E}"/>
    <cellStyle name="Percent 6 4" xfId="9449" xr:uid="{3973913F-14DB-4B00-A29A-063AB16E039F}"/>
    <cellStyle name="Percent 6 5" xfId="9450" xr:uid="{53FB8F8F-4ED2-4082-8B58-42291CDBCDE7}"/>
    <cellStyle name="Percent 6 5 2" xfId="9451" xr:uid="{63CFBF5E-C474-4AD6-BDED-FE755BEA0B7B}"/>
    <cellStyle name="Percent 6 6" xfId="9452" xr:uid="{37B172A4-CC81-4DA7-8ABA-9DFB51F12BA6}"/>
    <cellStyle name="Percent 6 7" xfId="9453" xr:uid="{9B503DAD-2D03-4A6C-A18F-8DB383DE7AA1}"/>
    <cellStyle name="Percent 6 8" xfId="9454" xr:uid="{78FEF699-C093-4D5E-B256-EC2EBAE8787F}"/>
    <cellStyle name="Percent 7" xfId="9455" xr:uid="{F0F49C60-85E3-464A-AEB6-E41660D9E898}"/>
    <cellStyle name="Percent 7 2" xfId="9456" xr:uid="{BFA09490-1884-4684-94E1-B80269D13F5A}"/>
    <cellStyle name="Percent 7 2 2" xfId="9457" xr:uid="{41192095-34AE-43C1-BF74-A145B513CA19}"/>
    <cellStyle name="Percent 7 2 3" xfId="9458" xr:uid="{30AABD1D-CB21-4345-A503-C0DF8C24624C}"/>
    <cellStyle name="Percent 7 2 4" xfId="9459" xr:uid="{C60001BF-19CA-49FD-A3D7-D7555D6A4D69}"/>
    <cellStyle name="Percent 7 3" xfId="9460" xr:uid="{9D682C7B-C864-4C47-9D42-DA490C86D614}"/>
    <cellStyle name="Percent 7 3 2" xfId="9461" xr:uid="{57D94D72-0FDA-406D-A74E-FA11EA41368F}"/>
    <cellStyle name="Percent 7 3 3" xfId="9462" xr:uid="{3131657E-229F-48F7-931C-3388DEEE7F5E}"/>
    <cellStyle name="Percent 7 3 4" xfId="9463" xr:uid="{13DD54CE-0AFE-4CEC-BFA2-71E686184A31}"/>
    <cellStyle name="Percent 7 4" xfId="9464" xr:uid="{AEF0C89B-19FD-404B-87F1-5151E953CBDF}"/>
    <cellStyle name="Percent 7 4 2" xfId="9465" xr:uid="{AF6E2B5D-5C67-4700-BB13-A93F477C03CD}"/>
    <cellStyle name="Percent 7 4 3" xfId="9466" xr:uid="{D797EEFB-64C9-4097-B3A1-66C994EC23DD}"/>
    <cellStyle name="Percent 7 4 4" xfId="9467" xr:uid="{15237ABB-5A36-4E1E-A81C-73556863F81B}"/>
    <cellStyle name="Percent 7 5" xfId="9468" xr:uid="{24D7BEAC-61DA-4279-B3AA-C6C95C0F8FF0}"/>
    <cellStyle name="Percent 7 5 2" xfId="9469" xr:uid="{F48887FB-255F-4AB5-8568-B5D50412B9DE}"/>
    <cellStyle name="Percent 7 5 3" xfId="9470" xr:uid="{265E7D0E-A939-4AFE-ACA8-F8B19534C074}"/>
    <cellStyle name="Percent 7 5 4" xfId="9471" xr:uid="{2FA14760-5C7A-4304-B045-DF17096D9CC5}"/>
    <cellStyle name="Percent 7 6" xfId="9472" xr:uid="{1D125A71-3576-46B4-AF90-9F6EF8F77429}"/>
    <cellStyle name="Percent 7 7" xfId="9473" xr:uid="{637DC745-4B37-48C0-B52D-9010BB9632F7}"/>
    <cellStyle name="Percent 7 8" xfId="9474" xr:uid="{4F16C654-2C2C-4130-B882-F7937128C211}"/>
    <cellStyle name="Percent 7 9" xfId="9475" xr:uid="{9DEF6705-24C1-4108-A095-6ADF46086720}"/>
    <cellStyle name="Percent 8" xfId="9476" xr:uid="{DA136E71-9252-4682-AB20-963FA1A6FD0C}"/>
    <cellStyle name="Percent 9" xfId="9477" xr:uid="{244FC885-EB7E-4145-9CA9-ACD249850375}"/>
    <cellStyle name="Porcentual 2" xfId="9478" xr:uid="{A7F8733F-91D5-4F35-9E52-512445AD1B42}"/>
    <cellStyle name="Porcentual 2 2" xfId="9479" xr:uid="{291CA91D-1D10-44B3-ACAF-C40B27CDB76F}"/>
    <cellStyle name="Procent 10" xfId="9480" xr:uid="{BE5D6089-BAEA-4357-8ABF-49ACBD89900B}"/>
    <cellStyle name="Procent 2" xfId="138" xr:uid="{00000000-0005-0000-0000-000088000000}"/>
    <cellStyle name="Procent 2 2" xfId="9482" xr:uid="{B76090A7-9DCC-4382-ACED-345D038D8F9D}"/>
    <cellStyle name="Procent 2_Nordea Group" xfId="9481" xr:uid="{8BCA7A3C-109F-44DC-8405-F50C7D547C07}"/>
    <cellStyle name="Procent 3" xfId="9483" xr:uid="{83D8265F-FEE9-4226-ABE9-FF564A07B81F}"/>
    <cellStyle name="Procent 4" xfId="9484" xr:uid="{F0F7F2E1-C883-48B3-AA66-59355070FA0D}"/>
    <cellStyle name="Procent 4 10" xfId="9485" xr:uid="{97221D5E-2121-4780-A10B-58A35482B19E}"/>
    <cellStyle name="Procent 4 11" xfId="9486" xr:uid="{F1D01C81-B2A1-4A56-BEDC-C8466AF4C987}"/>
    <cellStyle name="Procent 4 12" xfId="9487" xr:uid="{C4369F4E-A054-4203-9319-661F70DDBEC0}"/>
    <cellStyle name="Procent 4 2" xfId="9488" xr:uid="{11946AAE-1BE8-4BE3-9CE1-318F4551CC7F}"/>
    <cellStyle name="Procent 4 2 10" xfId="9489" xr:uid="{D92A380B-522D-4BA7-B29A-6D263807F277}"/>
    <cellStyle name="Procent 4 2 2" xfId="9490" xr:uid="{E55BD725-19ED-450F-A37F-E57962211D3C}"/>
    <cellStyle name="Procent 4 2 2 2" xfId="9491" xr:uid="{EDBA5ABD-890F-4D9E-8B7A-237C7DBFD786}"/>
    <cellStyle name="Procent 4 2 2 2 2" xfId="9492" xr:uid="{4342C66E-57F6-4095-8605-89AEF05A023D}"/>
    <cellStyle name="Procent 4 2 2 2 3" xfId="9493" xr:uid="{92550B9B-4A72-4B87-9026-D61DAD995168}"/>
    <cellStyle name="Procent 4 2 2 2 4" xfId="9494" xr:uid="{2C147438-2CCC-44E6-85CD-B253AAF8FAE1}"/>
    <cellStyle name="Procent 4 2 2 3" xfId="9495" xr:uid="{15242DA1-88F8-430D-8632-033F2B9ED475}"/>
    <cellStyle name="Procent 4 2 2 3 2" xfId="9496" xr:uid="{1606F5EA-8A69-45CC-A4B8-906634467C8F}"/>
    <cellStyle name="Procent 4 2 2 3 3" xfId="9497" xr:uid="{34BEA0C3-2064-4145-AC74-920E0A7284C0}"/>
    <cellStyle name="Procent 4 2 2 3 4" xfId="9498" xr:uid="{4ED093B5-2A75-4B94-9E05-E4F237419903}"/>
    <cellStyle name="Procent 4 2 2 4" xfId="9499" xr:uid="{50E21942-F438-4858-A10E-BFC098A7FDC8}"/>
    <cellStyle name="Procent 4 2 2 4 2" xfId="9500" xr:uid="{76359F9D-FF40-45A9-98E0-7A7368D01214}"/>
    <cellStyle name="Procent 4 2 2 4 3" xfId="9501" xr:uid="{BF521740-2E5C-4ED7-9000-962E6C4FFCA2}"/>
    <cellStyle name="Procent 4 2 2 4 4" xfId="9502" xr:uid="{1B36BA64-AF0B-4A01-881F-73E7280FCBB8}"/>
    <cellStyle name="Procent 4 2 2 5" xfId="9503" xr:uid="{B3B06DF6-89C5-499F-9126-A1CE34514FA4}"/>
    <cellStyle name="Procent 4 2 2 5 2" xfId="9504" xr:uid="{4475192E-ED1F-4567-9661-B88EB3C27657}"/>
    <cellStyle name="Procent 4 2 2 5 3" xfId="9505" xr:uid="{F26B5D29-D60C-466D-A1EF-7A9D1EAB974C}"/>
    <cellStyle name="Procent 4 2 2 5 4" xfId="9506" xr:uid="{3077CE67-2293-43B1-A01B-D373B0188FCB}"/>
    <cellStyle name="Procent 4 2 2 6" xfId="9507" xr:uid="{1057DCC4-EE8D-45A3-986E-959634487CB5}"/>
    <cellStyle name="Procent 4 2 2 7" xfId="9508" xr:uid="{EAEC3595-7CD4-4A66-BD72-0D2CC3FC4E00}"/>
    <cellStyle name="Procent 4 2 2 8" xfId="9509" xr:uid="{0CFA4532-2AAC-4810-BF6E-1135B4FF508A}"/>
    <cellStyle name="Procent 4 2 2 9" xfId="9510" xr:uid="{E45F5183-350E-4EC3-8920-75207FC140B1}"/>
    <cellStyle name="Procent 4 2 3" xfId="9511" xr:uid="{E559E13A-CA1B-4E15-8A7A-5C21650548DF}"/>
    <cellStyle name="Procent 4 2 3 2" xfId="9512" xr:uid="{DB7CD92A-8FDF-4A83-9BD9-C6BB90B1F873}"/>
    <cellStyle name="Procent 4 2 3 3" xfId="9513" xr:uid="{7B2C4566-2A31-4CB5-B716-458A42E6BE26}"/>
    <cellStyle name="Procent 4 2 3 4" xfId="9514" xr:uid="{DCF0CF8E-BD04-465C-B632-D3635C9E21BD}"/>
    <cellStyle name="Procent 4 2 4" xfId="9515" xr:uid="{FC1D4EDF-217D-451F-B080-509F9694A1A5}"/>
    <cellStyle name="Procent 4 2 4 2" xfId="9516" xr:uid="{DDB7A910-A88C-4C79-ACA8-531BBE7182DD}"/>
    <cellStyle name="Procent 4 2 4 3" xfId="9517" xr:uid="{FDEBA195-0D6A-4BAD-BDF5-F864965C6616}"/>
    <cellStyle name="Procent 4 2 4 4" xfId="9518" xr:uid="{603B99E9-062F-46B9-8D17-B8BE4F1B6EE4}"/>
    <cellStyle name="Procent 4 2 5" xfId="9519" xr:uid="{DEDE16E1-40BC-4BC0-BA00-758D3421907D}"/>
    <cellStyle name="Procent 4 2 5 2" xfId="9520" xr:uid="{3A849090-9B38-4BCD-8957-1CFDE7455BDB}"/>
    <cellStyle name="Procent 4 2 5 3" xfId="9521" xr:uid="{255F7556-8DAC-4441-8D0A-C0F39DB59E99}"/>
    <cellStyle name="Procent 4 2 5 4" xfId="9522" xr:uid="{282579D3-40AF-4BCF-A2B6-3B7357DE7C77}"/>
    <cellStyle name="Procent 4 2 6" xfId="9523" xr:uid="{42F28916-1B89-4930-84C9-42E27CAB527A}"/>
    <cellStyle name="Procent 4 2 6 2" xfId="9524" xr:uid="{ECE2CD9C-16EA-466A-BB19-F4BC4D18537A}"/>
    <cellStyle name="Procent 4 2 6 3" xfId="9525" xr:uid="{A63E7906-F22F-4095-BF1F-AE5D6C46A3C1}"/>
    <cellStyle name="Procent 4 2 6 4" xfId="9526" xr:uid="{B5FA1DD0-36E7-4802-A055-806DB336D3B4}"/>
    <cellStyle name="Procent 4 2 7" xfId="9527" xr:uid="{F0CB4870-7B2D-4717-BA41-4D630882FBD3}"/>
    <cellStyle name="Procent 4 2 8" xfId="9528" xr:uid="{83F9BF14-33A2-4069-8C5E-F2A047F87DA5}"/>
    <cellStyle name="Procent 4 2 9" xfId="9529" xr:uid="{241626DC-7FFE-4230-A336-1335784F4F56}"/>
    <cellStyle name="Procent 4 3" xfId="9530" xr:uid="{E812129D-65ED-443D-A0B4-D3BEA737BB5A}"/>
    <cellStyle name="Procent 4 3 10" xfId="9531" xr:uid="{C547543A-1115-44D9-A642-3A609EEF2A38}"/>
    <cellStyle name="Procent 4 3 2" xfId="9532" xr:uid="{0AB4AFA8-CDEC-448F-905C-F2FBB315C8B2}"/>
    <cellStyle name="Procent 4 3 2 2" xfId="9533" xr:uid="{4C0925BE-5C0B-4D51-97F7-19411B0D9B6E}"/>
    <cellStyle name="Procent 4 3 2 2 2" xfId="9534" xr:uid="{DFF5229A-9084-41E0-9C54-B333267DA049}"/>
    <cellStyle name="Procent 4 3 2 2 3" xfId="9535" xr:uid="{49EBBE2F-A87B-4AF5-99B2-CB057FEFFE28}"/>
    <cellStyle name="Procent 4 3 2 2 4" xfId="9536" xr:uid="{73FC5DEC-9FFA-48FB-806E-91466E897A20}"/>
    <cellStyle name="Procent 4 3 2 3" xfId="9537" xr:uid="{80A7A864-4283-44FC-9DC7-4302B54C0747}"/>
    <cellStyle name="Procent 4 3 2 3 2" xfId="9538" xr:uid="{2176CB09-460F-4276-AD6F-E4C5BEA57AE7}"/>
    <cellStyle name="Procent 4 3 2 3 3" xfId="9539" xr:uid="{C2783B23-CF24-4AB9-9D9D-444F4514A8A5}"/>
    <cellStyle name="Procent 4 3 2 3 4" xfId="9540" xr:uid="{2871A9BB-859E-4AE0-B896-E0D0FE276E74}"/>
    <cellStyle name="Procent 4 3 2 4" xfId="9541" xr:uid="{9CF91351-4153-49F0-A268-4EA6FB38F21F}"/>
    <cellStyle name="Procent 4 3 2 4 2" xfId="9542" xr:uid="{56930B99-B5FC-4971-A970-9A969B7DB6C1}"/>
    <cellStyle name="Procent 4 3 2 4 3" xfId="9543" xr:uid="{17BD43BF-28A6-49A5-ACA3-64777494DCF7}"/>
    <cellStyle name="Procent 4 3 2 4 4" xfId="9544" xr:uid="{AC0D1682-5972-4677-AE8C-C9228B29014B}"/>
    <cellStyle name="Procent 4 3 2 5" xfId="9545" xr:uid="{82044E84-1BA6-4DCB-AD10-4949EB0BCB92}"/>
    <cellStyle name="Procent 4 3 2 5 2" xfId="9546" xr:uid="{92A0AA67-A71B-4FFE-997E-62AB200B05D1}"/>
    <cellStyle name="Procent 4 3 2 5 3" xfId="9547" xr:uid="{EEFF47ED-CD8F-48B3-8339-24361AC11CF0}"/>
    <cellStyle name="Procent 4 3 2 5 4" xfId="9548" xr:uid="{0F150126-F76D-4D88-BE78-553281C8C1D3}"/>
    <cellStyle name="Procent 4 3 2 6" xfId="9549" xr:uid="{27F954FD-6353-4982-8326-5A0366A684CC}"/>
    <cellStyle name="Procent 4 3 2 7" xfId="9550" xr:uid="{C8FFA516-7456-4169-8CB5-6D773D98B22B}"/>
    <cellStyle name="Procent 4 3 2 8" xfId="9551" xr:uid="{FF33CAC6-CCAD-4B88-9DD5-8AB894FBA446}"/>
    <cellStyle name="Procent 4 3 2 9" xfId="9552" xr:uid="{02AD29B7-109E-40A1-B755-C1BA9F6878BB}"/>
    <cellStyle name="Procent 4 3 3" xfId="9553" xr:uid="{9C34D165-2AFD-4200-9A77-83215BD34E68}"/>
    <cellStyle name="Procent 4 3 3 2" xfId="9554" xr:uid="{F015741C-57B6-4E16-B1DA-DEC6DD022AC2}"/>
    <cellStyle name="Procent 4 3 3 3" xfId="9555" xr:uid="{B0AA5F1D-0ECC-43A5-A06D-FBA356F9060C}"/>
    <cellStyle name="Procent 4 3 3 4" xfId="9556" xr:uid="{84C29EBB-27FB-4C56-8C8A-E01618FE7405}"/>
    <cellStyle name="Procent 4 3 4" xfId="9557" xr:uid="{9E8BE26A-4969-4659-B035-2A4E7F290817}"/>
    <cellStyle name="Procent 4 3 4 2" xfId="9558" xr:uid="{CFE918A4-D88B-4841-B8DD-0DBF4619BEE1}"/>
    <cellStyle name="Procent 4 3 4 3" xfId="9559" xr:uid="{3DF5A649-36C9-4259-873D-6C2751564198}"/>
    <cellStyle name="Procent 4 3 4 4" xfId="9560" xr:uid="{06811D41-39AA-419F-93F3-E500387CA6D4}"/>
    <cellStyle name="Procent 4 3 5" xfId="9561" xr:uid="{FAD68660-D1A3-41F7-8F4E-65F9996C1183}"/>
    <cellStyle name="Procent 4 3 5 2" xfId="9562" xr:uid="{F0472A42-FDD1-4B16-AF55-584C64CDABDF}"/>
    <cellStyle name="Procent 4 3 5 3" xfId="9563" xr:uid="{FF3A32A7-0EE8-4A60-82EF-D01D49718377}"/>
    <cellStyle name="Procent 4 3 5 4" xfId="9564" xr:uid="{D06BD551-24AF-44B1-8C9C-11622176C84E}"/>
    <cellStyle name="Procent 4 3 6" xfId="9565" xr:uid="{68181FFF-2CD5-4F42-B64F-E7E6FDB051C5}"/>
    <cellStyle name="Procent 4 3 6 2" xfId="9566" xr:uid="{9485DD59-7790-43D2-9A4E-64907E4B1CC6}"/>
    <cellStyle name="Procent 4 3 6 3" xfId="9567" xr:uid="{2DF023DC-E1E6-45F3-BBAC-C8DC732598DC}"/>
    <cellStyle name="Procent 4 3 6 4" xfId="9568" xr:uid="{351C67D5-FE27-4BF4-8743-6C5140D702A6}"/>
    <cellStyle name="Procent 4 3 7" xfId="9569" xr:uid="{FF3BEEEF-C389-47B9-8FD9-3D738FD34116}"/>
    <cellStyle name="Procent 4 3 8" xfId="9570" xr:uid="{7D75FEE8-3AAE-41A1-9860-4E2725CC68FA}"/>
    <cellStyle name="Procent 4 3 9" xfId="9571" xr:uid="{22519299-2BB6-4194-9872-79F86D5F70E8}"/>
    <cellStyle name="Procent 4 4" xfId="9572" xr:uid="{81C9652B-C7A6-4915-847F-77C9EFA8508F}"/>
    <cellStyle name="Procent 4 4 2" xfId="9573" xr:uid="{1797CB6C-1761-479E-B68E-619C652A7FB5}"/>
    <cellStyle name="Procent 4 4 2 2" xfId="9574" xr:uid="{C101DC66-D5A5-4281-8202-CF0BE746381A}"/>
    <cellStyle name="Procent 4 4 2 3" xfId="9575" xr:uid="{162279CF-6777-4D9E-956C-57ED100CD0AA}"/>
    <cellStyle name="Procent 4 4 2 4" xfId="9576" xr:uid="{0B6E3785-A687-4AAD-B103-3B73AF3D5083}"/>
    <cellStyle name="Procent 4 4 3" xfId="9577" xr:uid="{DA9E7EF0-0B15-45F3-AC28-ADA9638A20F5}"/>
    <cellStyle name="Procent 4 4 3 2" xfId="9578" xr:uid="{36CDFA4C-856F-47A5-8D5C-985971791ABC}"/>
    <cellStyle name="Procent 4 4 3 3" xfId="9579" xr:uid="{57D2FC6B-4961-4177-9F38-771B9CDB5E00}"/>
    <cellStyle name="Procent 4 4 3 4" xfId="9580" xr:uid="{DCB10C92-5F0A-4948-AE8F-45ACACDB9641}"/>
    <cellStyle name="Procent 4 4 4" xfId="9581" xr:uid="{12EA0CD1-DB80-4E87-A56C-3EA8101148A0}"/>
    <cellStyle name="Procent 4 4 4 2" xfId="9582" xr:uid="{C47B4756-B2BA-44AA-91F7-EB5D70CE0740}"/>
    <cellStyle name="Procent 4 4 4 3" xfId="9583" xr:uid="{BE72061E-2E2B-44FC-8BFA-6C3C1C1B5438}"/>
    <cellStyle name="Procent 4 4 4 4" xfId="9584" xr:uid="{0EBFBAF5-8FB6-45B8-83AC-24915AB4B938}"/>
    <cellStyle name="Procent 4 4 5" xfId="9585" xr:uid="{C6951C20-674C-4313-827A-B075B6D77367}"/>
    <cellStyle name="Procent 4 4 5 2" xfId="9586" xr:uid="{8CAC2B65-D8FD-4DF3-9912-BE5FA426EECD}"/>
    <cellStyle name="Procent 4 4 5 3" xfId="9587" xr:uid="{C55A165B-F51C-4D6F-91E1-36270483FDF6}"/>
    <cellStyle name="Procent 4 4 5 4" xfId="9588" xr:uid="{4596AB75-8A90-4D7F-ACBC-3DAE7698B1CA}"/>
    <cellStyle name="Procent 4 4 6" xfId="9589" xr:uid="{B215AC71-096A-4103-B1D1-683E3880E41F}"/>
    <cellStyle name="Procent 4 4 7" xfId="9590" xr:uid="{ED8CF8A8-BCE5-48AF-8B62-3FB5EEA71FFE}"/>
    <cellStyle name="Procent 4 4 8" xfId="9591" xr:uid="{0C5DBBDB-28BD-464E-A14B-F1448F670EC2}"/>
    <cellStyle name="Procent 4 4 9" xfId="9592" xr:uid="{31ED0D32-0A72-4DD2-ADBF-4890F39B13B6}"/>
    <cellStyle name="Procent 4 5" xfId="9593" xr:uid="{AF268518-8080-4369-B0E0-EDCD6FAED159}"/>
    <cellStyle name="Procent 4 5 2" xfId="9594" xr:uid="{82DFDC15-F25E-4EE2-9D04-9A187EDD3E73}"/>
    <cellStyle name="Procent 4 5 3" xfId="9595" xr:uid="{BA25F668-1290-4F55-9D24-9554A8181D81}"/>
    <cellStyle name="Procent 4 5 4" xfId="9596" xr:uid="{711E299A-94D5-4CFB-8FED-2E6CE03C5F39}"/>
    <cellStyle name="Procent 4 6" xfId="9597" xr:uid="{9FA3DA28-80B3-426C-9F59-B60E8E3BF79E}"/>
    <cellStyle name="Procent 4 6 2" xfId="9598" xr:uid="{B1F26924-2FCA-4850-B990-518770E26AB9}"/>
    <cellStyle name="Procent 4 6 3" xfId="9599" xr:uid="{CF025F5C-F9F2-420D-82D6-D99EE7D68623}"/>
    <cellStyle name="Procent 4 6 4" xfId="9600" xr:uid="{0640FA00-072E-4E49-9DB7-3A490E249493}"/>
    <cellStyle name="Procent 4 7" xfId="9601" xr:uid="{B8F378C5-5379-43C2-AD26-EB9229AB55D9}"/>
    <cellStyle name="Procent 4 7 2" xfId="9602" xr:uid="{FA282AC8-DE4D-4C5F-895A-DD2CC57A5DB1}"/>
    <cellStyle name="Procent 4 7 3" xfId="9603" xr:uid="{D9E23CD9-34C2-4D4A-81E2-A173B63A8BF6}"/>
    <cellStyle name="Procent 4 7 4" xfId="9604" xr:uid="{140FF4BE-900C-43FA-8084-7425D8568B56}"/>
    <cellStyle name="Procent 4 8" xfId="9605" xr:uid="{78DFC164-BC94-42D6-BBAE-0CF7E72F79EC}"/>
    <cellStyle name="Procent 4 8 2" xfId="9606" xr:uid="{10E2E418-93CE-4321-938F-3DA26A934231}"/>
    <cellStyle name="Procent 4 8 3" xfId="9607" xr:uid="{18C0AC39-70FC-45F4-A0B1-D034AF740DB0}"/>
    <cellStyle name="Procent 4 8 4" xfId="9608" xr:uid="{E82A1C55-BB6D-48AA-AE64-0F84EA0FF699}"/>
    <cellStyle name="Procent 4 9" xfId="9609" xr:uid="{1E77E782-4F07-4DCB-93B3-C8DD50E586E6}"/>
    <cellStyle name="Procent 5" xfId="9610" xr:uid="{32DE6D4D-345B-4BC3-B90D-D9D08C7B4E7A}"/>
    <cellStyle name="Procent 5 2" xfId="9611" xr:uid="{98B7F923-A95F-4F35-9E0B-727B11CE229F}"/>
    <cellStyle name="Procent 6" xfId="9612" xr:uid="{97D84F8F-E478-47E8-8064-92EBFB229624}"/>
    <cellStyle name="Procent 7" xfId="9613" xr:uid="{D7017266-5685-467C-BB87-2220AB49E0FB}"/>
    <cellStyle name="Procent 8" xfId="9614" xr:uid="{824DD29B-6035-4CFD-866D-179EB20CE60C}"/>
    <cellStyle name="Procent 9" xfId="9615" xr:uid="{3B8743C2-B325-4599-A092-15CA0974FB92}"/>
    <cellStyle name="Prosent 2" xfId="139" xr:uid="{00000000-0005-0000-0000-000089000000}"/>
    <cellStyle name="Prozent 2" xfId="9616" xr:uid="{E3AA9E89-C54A-44AB-8BF1-936A7C338CC7}"/>
    <cellStyle name="reviseExposure" xfId="9617" xr:uid="{42C330A2-A3C9-4786-9C0B-EFCC0BDB7CF6}"/>
    <cellStyle name="reviseExposure 2" xfId="9618" xr:uid="{01A8EA1B-4E87-4880-8882-9BB9AD4F7885}"/>
    <cellStyle name="reviseExposure 2 2" xfId="9619" xr:uid="{4305863D-3E75-4A7C-BC33-D5F7B4CD2580}"/>
    <cellStyle name="reviseExposure 2 2 2" xfId="9620" xr:uid="{97C79E0B-18E1-4F15-9E1F-D60C59EF31D4}"/>
    <cellStyle name="reviseExposure 2 3" xfId="9621" xr:uid="{86A07C48-140D-4591-A508-76875E5442DE}"/>
    <cellStyle name="reviseExposure 2 4" xfId="9622" xr:uid="{C5A2F4A1-12E9-4F29-9027-57087F796CB1}"/>
    <cellStyle name="reviseExposure 2 5" xfId="9623" xr:uid="{A9E49731-3758-4EE3-A5BA-034EB1C81C43}"/>
    <cellStyle name="reviseExposure 3" xfId="9624" xr:uid="{081AE028-E8B1-4EC9-9A4D-909664D541FB}"/>
    <cellStyle name="reviseExposure 3 2" xfId="9625" xr:uid="{2E81008B-2F12-4035-A008-31281DDFF7C7}"/>
    <cellStyle name="reviseExposure 3 2 2" xfId="9626" xr:uid="{D3D19CBD-975B-47F6-9A07-1BAF8A7476DC}"/>
    <cellStyle name="reviseExposure 3 3" xfId="9627" xr:uid="{16DAB3F7-A363-4288-8293-623111C118E5}"/>
    <cellStyle name="reviseExposure 3 4" xfId="9628" xr:uid="{0B441593-82A3-474B-9D4C-C34DB785C53B}"/>
    <cellStyle name="reviseExposure 3 5" xfId="9629" xr:uid="{24F78AE2-22F1-40CB-BAA4-A01F7FFE0EE9}"/>
    <cellStyle name="reviseExposure 4" xfId="9630" xr:uid="{91F8DE41-3DA9-4AE5-B23F-372C5EE26601}"/>
    <cellStyle name="reviseExposure 4 2" xfId="9631" xr:uid="{55EBCB99-B2AE-45A9-A2D8-50528D8261BA}"/>
    <cellStyle name="reviseExposure 4 2 2" xfId="9632" xr:uid="{F0624940-FEE2-4159-9E56-7AA6BFF8A222}"/>
    <cellStyle name="reviseExposure 4 3" xfId="9633" xr:uid="{35DE3BAB-D34A-48AC-BE7A-A943DDF4C8EC}"/>
    <cellStyle name="reviseExposure 4 4" xfId="9634" xr:uid="{71C99F8B-7100-41F5-93D8-0CAE8C8D3458}"/>
    <cellStyle name="reviseExposure 4 5" xfId="9635" xr:uid="{1C2EB0A7-0FF3-4A76-91EA-65197CF6ECE0}"/>
    <cellStyle name="reviseExposure 5" xfId="9636" xr:uid="{B16D8C43-3D26-4BF0-9364-42C14BF35EE3}"/>
    <cellStyle name="reviseExposure 5 2" xfId="9637" xr:uid="{32FAB00A-604D-41BE-A1F4-6E7B21D34CB8}"/>
    <cellStyle name="reviseExposure 6" xfId="9638" xr:uid="{2CC05928-1DEC-4EFD-84DB-021CB49396BD}"/>
    <cellStyle name="reviseExposure 7" xfId="9639" xr:uid="{A8E6AA55-E727-42AD-8040-B3B330F15E8A}"/>
    <cellStyle name="reviseExposure 8" xfId="9640" xr:uid="{80D059FA-6B5F-4F09-B229-22E6704A9A22}"/>
    <cellStyle name="Rossz" xfId="9641" xr:uid="{0295A330-E4F6-4FE7-BCCE-EF3C6ADFA671}"/>
    <cellStyle name="Rossz 2" xfId="9642" xr:uid="{6BEAB5AD-8B70-4258-B741-19DB0202E08F}"/>
    <cellStyle name="Rossz 3" xfId="9643" xr:uid="{5EDC3ABB-2E74-4C11-A093-8B03BE123FC4}"/>
    <cellStyle name="Rossz 4" xfId="9644" xr:uid="{360C5077-D30B-4067-8AD0-BD19F596E38B}"/>
    <cellStyle name="Rossz 5" xfId="9645" xr:uid="{34097D01-27C8-4DCF-8F04-82584E6BD505}"/>
    <cellStyle name="Rossz 5 2" xfId="9646" xr:uid="{AA00BC25-B3EB-441C-B619-2AFFD91460CA}"/>
    <cellStyle name="Rossz 6" xfId="9647" xr:uid="{79ACE7AB-5CAA-488E-A56A-5E2B5FAFD430}"/>
    <cellStyle name="Rossz 7" xfId="9648" xr:uid="{D2F6F614-3443-4EF5-BFD7-7CAED62D66B6}"/>
    <cellStyle name="Rossz 8" xfId="9649" xr:uid="{70795E3C-BDD6-4ECF-BD34-0B2A880E1D40}"/>
    <cellStyle name="Salida" xfId="9650" xr:uid="{9EB4802E-4598-49D7-98D6-2751A5AD7E3A}"/>
    <cellStyle name="Salida 10" xfId="9651" xr:uid="{75373ADD-E69F-44D0-8A2E-2F8BB677E4A0}"/>
    <cellStyle name="Salida 11" xfId="9652" xr:uid="{42F12AD6-7022-4517-8A82-11EE1C9BCE31}"/>
    <cellStyle name="Salida 12" xfId="9653" xr:uid="{EEEE6427-4486-40C3-8671-0D991911D681}"/>
    <cellStyle name="Salida 13" xfId="9654" xr:uid="{927812F6-CC13-42D7-83DD-72FC408CE1F8}"/>
    <cellStyle name="Salida 14" xfId="9655" xr:uid="{ECF8E1BD-1689-41A1-917B-1CF6547E76EE}"/>
    <cellStyle name="Salida 15" xfId="9656" xr:uid="{A92BDDE0-E97C-4968-AF26-045FFD73036E}"/>
    <cellStyle name="Salida 16" xfId="9657" xr:uid="{88CEC963-23E8-4C4A-8EAD-8E487EC30EF2}"/>
    <cellStyle name="Salida 2" xfId="9658" xr:uid="{A4CF0550-4C61-4F40-919A-8851004F4EBC}"/>
    <cellStyle name="Salida 2 2" xfId="9659" xr:uid="{B25D21C0-D79C-4D74-B0CA-CECB0276E29B}"/>
    <cellStyle name="Salida 3" xfId="9660" xr:uid="{F791441B-2F71-424E-B6C7-5B1D19DC9923}"/>
    <cellStyle name="Salida 3 2" xfId="9661" xr:uid="{241A100C-E20F-4CA5-8332-C2328331132A}"/>
    <cellStyle name="Salida 4" xfId="9662" xr:uid="{9A985C03-8518-483B-B7A3-017CD54B79DA}"/>
    <cellStyle name="Salida 4 2" xfId="9663" xr:uid="{5B90F933-8A42-42DA-9190-376328C1F827}"/>
    <cellStyle name="Salida 5" xfId="9664" xr:uid="{28BFE61D-AD70-4969-A97B-7FD14FF54AF0}"/>
    <cellStyle name="Salida 5 2" xfId="9665" xr:uid="{768C1376-C105-4325-85F4-33506262AE19}"/>
    <cellStyle name="Salida 6" xfId="9666" xr:uid="{42CFA378-E63E-479B-BEB4-079B3784F987}"/>
    <cellStyle name="Salida 7" xfId="9667" xr:uid="{201C1F5E-75CC-4B64-9F82-8F5311677330}"/>
    <cellStyle name="Salida 8" xfId="9668" xr:uid="{093FB8EC-76FA-47EF-9478-DD041EEB9376}"/>
    <cellStyle name="Salida 9" xfId="9669" xr:uid="{BA9BA145-D95B-40B3-86C3-E46CA9B9E3B6}"/>
    <cellStyle name="Sammenkædet celle" xfId="9670" xr:uid="{20067D2E-7B7A-4412-A26D-65802FADF291}"/>
    <cellStyle name="SAPBEXaggData" xfId="11" xr:uid="{00000000-0005-0000-0000-00008A000000}"/>
    <cellStyle name="SAPBEXaggData 10" xfId="9672" xr:uid="{40D4CC0D-A2C1-4D92-A260-EE0C5F9BA762}"/>
    <cellStyle name="SAPBEXaggData 11" xfId="9673" xr:uid="{B32ADA70-0BFC-42FE-A270-EAE0568D02BF}"/>
    <cellStyle name="SAPBEXaggData 12" xfId="9674" xr:uid="{A19C644B-9574-4D86-B4B7-E9F85DA9FA41}"/>
    <cellStyle name="SAPBEXaggData 13" xfId="9675" xr:uid="{7015CF40-B4DD-4A45-B969-CA6065A23392}"/>
    <cellStyle name="SAPBEXaggData 2" xfId="9676" xr:uid="{153AD8AD-38C0-4158-8312-10C333EABB64}"/>
    <cellStyle name="SAPBEXaggData 2 2" xfId="9677" xr:uid="{D159F049-A2A3-4F6E-94C2-6B269430A740}"/>
    <cellStyle name="SAPBEXaggData 2 2 10" xfId="9678" xr:uid="{C9367718-7371-407C-B559-1F3E111B970D}"/>
    <cellStyle name="SAPBEXaggData 2 2 11" xfId="9679" xr:uid="{E27448A2-B4FF-447D-BDBF-B3A0648122E8}"/>
    <cellStyle name="SAPBEXaggData 2 2 12" xfId="9680" xr:uid="{7649E7FD-8375-4B5F-AF4C-BE59BA1CA1B5}"/>
    <cellStyle name="SAPBEXaggData 2 2 13" xfId="9681" xr:uid="{B952D1B3-1885-442D-B403-050553D12B9B}"/>
    <cellStyle name="SAPBEXaggData 2 2 14" xfId="9682" xr:uid="{F54C205B-37A4-4586-A95E-772F8781BA68}"/>
    <cellStyle name="SAPBEXaggData 2 2 15" xfId="9683" xr:uid="{03F33CDE-DF99-4425-A168-250812598BBC}"/>
    <cellStyle name="SAPBEXaggData 2 2 16" xfId="9684" xr:uid="{24116F11-C6B0-4D7B-9845-D78EA3E50733}"/>
    <cellStyle name="SAPBEXaggData 2 2 2" xfId="9685" xr:uid="{4CFA57D2-2462-45D3-B308-363D9DD56B48}"/>
    <cellStyle name="SAPBEXaggData 2 2 2 2" xfId="9686" xr:uid="{1CCA0B6E-9548-4331-BF75-C51509AC92ED}"/>
    <cellStyle name="SAPBEXaggData 2 2 3" xfId="9687" xr:uid="{DFFA4BCE-8036-4C93-824E-AB887E51AD66}"/>
    <cellStyle name="SAPBEXaggData 2 2 3 2" xfId="9688" xr:uid="{0361548A-9755-4956-AC87-59AC601CC613}"/>
    <cellStyle name="SAPBEXaggData 2 2 4" xfId="9689" xr:uid="{5F7863E7-6CFA-4266-A24F-E969F309A107}"/>
    <cellStyle name="SAPBEXaggData 2 2 4 2" xfId="9690" xr:uid="{F1A3DCFE-E93A-4597-B0E8-AA8F4ECC2E35}"/>
    <cellStyle name="SAPBEXaggData 2 2 5" xfId="9691" xr:uid="{48E20579-CE37-4F2A-86F9-C1CEC46CA28C}"/>
    <cellStyle name="SAPBEXaggData 2 2 5 2" xfId="9692" xr:uid="{1BCB1598-CC8C-46AE-9058-643DE42F134D}"/>
    <cellStyle name="SAPBEXaggData 2 2 6" xfId="9693" xr:uid="{962FBA98-F74B-48A3-9BA5-46F40237F6F1}"/>
    <cellStyle name="SAPBEXaggData 2 2 7" xfId="9694" xr:uid="{DA866714-F8B1-44C5-B3C3-1F11AE3F275C}"/>
    <cellStyle name="SAPBEXaggData 2 2 8" xfId="9695" xr:uid="{5A8600AE-5C73-4B56-AED0-D2A8A7D3314C}"/>
    <cellStyle name="SAPBEXaggData 2 2 9" xfId="9696" xr:uid="{0A4F628E-DB98-4B6D-8E6A-F0FE5B758BB7}"/>
    <cellStyle name="SAPBEXaggData 3" xfId="9697" xr:uid="{C2C8B2EF-5093-4DC0-9A14-884A55A92F36}"/>
    <cellStyle name="SAPBEXaggData 3 10" xfId="9698" xr:uid="{F06CCC3D-E5D2-406F-833B-BB99DFB1438E}"/>
    <cellStyle name="SAPBEXaggData 3 11" xfId="9699" xr:uid="{07BA6B68-90BF-472C-8582-DCEE0BC652DD}"/>
    <cellStyle name="SAPBEXaggData 3 12" xfId="9700" xr:uid="{16806EFE-168F-4681-988C-9D45007CA02F}"/>
    <cellStyle name="SAPBEXaggData 3 13" xfId="9701" xr:uid="{4B51285C-1DAC-4C09-AEBC-CEC55E579821}"/>
    <cellStyle name="SAPBEXaggData 3 14" xfId="9702" xr:uid="{0CF9648F-3B34-4490-AACE-DC0CB5AA013E}"/>
    <cellStyle name="SAPBEXaggData 3 15" xfId="9703" xr:uid="{1672E97C-C482-44B0-AB2A-EA7B687DA2C5}"/>
    <cellStyle name="SAPBEXaggData 3 2" xfId="9704" xr:uid="{3B75E609-9240-47E6-9C28-4BE83FD1E13D}"/>
    <cellStyle name="SAPBEXaggData 3 2 2" xfId="9705" xr:uid="{0CD68C56-529C-4997-85A3-ACC864D7DAAC}"/>
    <cellStyle name="SAPBEXaggData 3 3" xfId="9706" xr:uid="{3413B572-5A43-4071-A887-15807E03EE97}"/>
    <cellStyle name="SAPBEXaggData 3 3 2" xfId="9707" xr:uid="{D54B03D4-AB2D-49DE-B6FC-45E4B73D4E3E}"/>
    <cellStyle name="SAPBEXaggData 3 4" xfId="9708" xr:uid="{3229F749-2649-4D12-8ED5-AF4ED09F4DBB}"/>
    <cellStyle name="SAPBEXaggData 3 4 2" xfId="9709" xr:uid="{8530BE30-C585-428F-B753-D89DAC63FCA8}"/>
    <cellStyle name="SAPBEXaggData 3 5" xfId="9710" xr:uid="{3C89C928-8D0D-44CD-A5EA-2C0C27363ED4}"/>
    <cellStyle name="SAPBEXaggData 3 5 2" xfId="9711" xr:uid="{A412B29B-3D54-4AEE-953F-F838153BC0E1}"/>
    <cellStyle name="SAPBEXaggData 3 6" xfId="9712" xr:uid="{2EB29DBE-0BF0-48A5-A807-61DA1C874772}"/>
    <cellStyle name="SAPBEXaggData 3 7" xfId="9713" xr:uid="{742B11B8-6CAB-4CB5-BC0C-F7AD05BA2E92}"/>
    <cellStyle name="SAPBEXaggData 3 8" xfId="9714" xr:uid="{737B71CD-408D-4CE1-AB38-0685945FC9D0}"/>
    <cellStyle name="SAPBEXaggData 3 9" xfId="9715" xr:uid="{789C633A-AFB5-409B-BE8C-6634379452A3}"/>
    <cellStyle name="SAPBEXaggData 4" xfId="9716" xr:uid="{56FEE9F5-0A5C-45D9-BD49-C9499D1FC145}"/>
    <cellStyle name="SAPBEXaggData 4 10" xfId="9717" xr:uid="{F2AC6847-0E0F-4476-B954-71FE890870B2}"/>
    <cellStyle name="SAPBEXaggData 4 11" xfId="9718" xr:uid="{E898648C-4C79-4A58-8633-0F23F5AB051E}"/>
    <cellStyle name="SAPBEXaggData 4 12" xfId="9719" xr:uid="{CD5ADDDE-651E-4C24-8751-4E55398D4807}"/>
    <cellStyle name="SAPBEXaggData 4 13" xfId="9720" xr:uid="{E6150F48-9F15-4A1B-87F0-80FD4CFDCCAE}"/>
    <cellStyle name="SAPBEXaggData 4 14" xfId="9721" xr:uid="{6BCC51DB-D5F9-4AEA-9DF4-025C16F15F4E}"/>
    <cellStyle name="SAPBEXaggData 4 15" xfId="9722" xr:uid="{068BA8D9-6BC6-4DA2-A1AA-EE75B9B02F7F}"/>
    <cellStyle name="SAPBEXaggData 4 16" xfId="9723" xr:uid="{A22F7981-69BD-4714-AAA0-4D758A098BAE}"/>
    <cellStyle name="SAPBEXaggData 4 17" xfId="9724" xr:uid="{467D6010-9DDB-4DAC-85B9-1768B05248FD}"/>
    <cellStyle name="SAPBEXaggData 4 2" xfId="9725" xr:uid="{C871DF28-BA68-42AA-83F2-83BCFD1293C2}"/>
    <cellStyle name="SAPBEXaggData 4 2 10" xfId="9726" xr:uid="{9AA8C138-127A-4E98-9A30-27B27172C34C}"/>
    <cellStyle name="SAPBEXaggData 4 2 11" xfId="9727" xr:uid="{E35E64A0-E941-467C-B992-156F5FD0B867}"/>
    <cellStyle name="SAPBEXaggData 4 2 12" xfId="9728" xr:uid="{0325BAE7-674E-4CEB-B654-5C5D9976E57F}"/>
    <cellStyle name="SAPBEXaggData 4 2 13" xfId="9729" xr:uid="{0F9E46F7-F4EE-460D-A359-A75FC894DCDE}"/>
    <cellStyle name="SAPBEXaggData 4 2 14" xfId="9730" xr:uid="{72B7FEC1-6298-4A16-A17F-A225D60BC60C}"/>
    <cellStyle name="SAPBEXaggData 4 2 15" xfId="9731" xr:uid="{AC4BC77B-AAA7-4A9C-ACA0-FDFBDF8859B6}"/>
    <cellStyle name="SAPBEXaggData 4 2 16" xfId="9732" xr:uid="{90A260F8-1C52-4567-BECE-1B118448B7A8}"/>
    <cellStyle name="SAPBEXaggData 4 2 2" xfId="9733" xr:uid="{C1ACC4DD-2F88-47A0-AE9B-45EA174AA53B}"/>
    <cellStyle name="SAPBEXaggData 4 2 2 2" xfId="9734" xr:uid="{62B8BFB8-6BCE-420B-B0FF-61CCF8731B9A}"/>
    <cellStyle name="SAPBEXaggData 4 2 3" xfId="9735" xr:uid="{4A2A582F-38FF-450A-972D-012DB10032A8}"/>
    <cellStyle name="SAPBEXaggData 4 2 3 2" xfId="9736" xr:uid="{3D2813B4-BBED-4A21-AE35-0CA96B2C3562}"/>
    <cellStyle name="SAPBEXaggData 4 2 4" xfId="9737" xr:uid="{D8E92DB2-6391-4E72-A18A-7800383D3DA5}"/>
    <cellStyle name="SAPBEXaggData 4 2 4 2" xfId="9738" xr:uid="{F09C9BE0-4F6E-4F8D-9414-4ED4D74F97FC}"/>
    <cellStyle name="SAPBEXaggData 4 2 5" xfId="9739" xr:uid="{AF3147BF-36A5-49C5-90FF-DE510464E3CC}"/>
    <cellStyle name="SAPBEXaggData 4 2 5 2" xfId="9740" xr:uid="{C7003158-D7A6-4F19-B4F7-60DD104E14B5}"/>
    <cellStyle name="SAPBEXaggData 4 2 6" xfId="9741" xr:uid="{31A1E8B6-1B67-4AB6-99DE-598FA762DB30}"/>
    <cellStyle name="SAPBEXaggData 4 2 7" xfId="9742" xr:uid="{622D5F69-5A97-41A5-8E76-2C8DC28BA7DB}"/>
    <cellStyle name="SAPBEXaggData 4 2 8" xfId="9743" xr:uid="{ABB869E0-A30A-4570-B2BD-7574CE353F5B}"/>
    <cellStyle name="SAPBEXaggData 4 2 9" xfId="9744" xr:uid="{010AFBF5-BFC3-47B1-9BA0-5F0AFCAE1C21}"/>
    <cellStyle name="SAPBEXaggData 4 3" xfId="9745" xr:uid="{0C781D58-5488-46D9-BE77-D966E96943BF}"/>
    <cellStyle name="SAPBEXaggData 4 3 2" xfId="9746" xr:uid="{0DC7EEE8-67E2-48F5-8DCE-7144104BC825}"/>
    <cellStyle name="SAPBEXaggData 4 4" xfId="9747" xr:uid="{0888F118-B27B-4E74-AE0D-AE50E2D40559}"/>
    <cellStyle name="SAPBEXaggData 4 4 2" xfId="9748" xr:uid="{CEA21A01-8590-4E14-9263-FE507C7A8658}"/>
    <cellStyle name="SAPBEXaggData 4 5" xfId="9749" xr:uid="{E8FD4098-44FC-4E9C-B203-5EB7A0B173C3}"/>
    <cellStyle name="SAPBEXaggData 4 5 2" xfId="9750" xr:uid="{4663EAA6-9A48-4201-B88A-A8A122B9E5ED}"/>
    <cellStyle name="SAPBEXaggData 4 6" xfId="9751" xr:uid="{B3FDFBDA-BF0D-4047-AC60-CA7BECB0AC8D}"/>
    <cellStyle name="SAPBEXaggData 4 6 2" xfId="9752" xr:uid="{24F2977E-8A57-434E-AFE5-433C6536E71F}"/>
    <cellStyle name="SAPBEXaggData 4 7" xfId="9753" xr:uid="{87AD36D6-8B17-44B0-9E12-CA34AC50DF63}"/>
    <cellStyle name="SAPBEXaggData 4 8" xfId="9754" xr:uid="{7EE07B24-2E9F-49AC-967E-14B42387B77C}"/>
    <cellStyle name="SAPBEXaggData 4 9" xfId="9755" xr:uid="{50F52D9B-E7C7-49C8-89C3-67167473EB03}"/>
    <cellStyle name="SAPBEXaggData 5" xfId="9756" xr:uid="{218D22D4-C18E-4645-94C9-6ADBBA9CB824}"/>
    <cellStyle name="SAPBEXaggData 6" xfId="9757" xr:uid="{4D6C0D62-87A2-47CF-8B8B-0CFAB320E4AF}"/>
    <cellStyle name="SAPBEXaggData 6 2" xfId="9758" xr:uid="{144D200B-5111-4D7F-A7E6-12728EAA0B2B}"/>
    <cellStyle name="SAPBEXaggData 7" xfId="9759" xr:uid="{BA4D0BC7-9AB8-4C51-BBA4-03155DB99E60}"/>
    <cellStyle name="SAPBEXaggData 7 2" xfId="9760" xr:uid="{F747F773-71BE-4305-B369-F5692BD138F3}"/>
    <cellStyle name="SAPBEXaggData 8" xfId="9761" xr:uid="{9535A5DB-7D3B-4273-B05B-0D9900905A39}"/>
    <cellStyle name="SAPBEXaggData 8 2" xfId="9762" xr:uid="{5D46B2BC-557C-488D-BF9F-CD6543BFF1A3}"/>
    <cellStyle name="SAPBEXaggData 9" xfId="9763" xr:uid="{BF5E6EE0-7EFA-434A-A767-65B5108E89DF}"/>
    <cellStyle name="SAPBEXaggData 9 2" xfId="9764" xr:uid="{2CB0DE50-159C-4793-9037-F05B2EBC904D}"/>
    <cellStyle name="SAPBEXaggData_Nordea Group" xfId="9671" xr:uid="{95CAB1BF-A115-49A2-BE05-15895DEF9E94}"/>
    <cellStyle name="SAPBEXaggDataEmph" xfId="9765" xr:uid="{3BFC18EC-BF8C-4E98-A30C-B1815A04C2FC}"/>
    <cellStyle name="SAPBEXaggDataEmph 2" xfId="9766" xr:uid="{A13D32E0-BA52-42BD-A366-B122986D6B10}"/>
    <cellStyle name="SAPBEXaggDataEmph 2 2" xfId="9767" xr:uid="{B3F21278-F3F9-4847-8428-2C7115F08E3B}"/>
    <cellStyle name="SAPBEXaggDataEmph 2 2 10" xfId="9768" xr:uid="{EF6C361A-543E-4102-856D-B30788CF843B}"/>
    <cellStyle name="SAPBEXaggDataEmph 2 2 11" xfId="9769" xr:uid="{2148168B-0753-471D-8705-CB3FED9A5F7C}"/>
    <cellStyle name="SAPBEXaggDataEmph 2 2 12" xfId="9770" xr:uid="{05F559ED-5A95-4A6D-9447-9B7356B9B1D0}"/>
    <cellStyle name="SAPBEXaggDataEmph 2 2 13" xfId="9771" xr:uid="{9D34C623-B593-45B2-98B6-AD295B022EB0}"/>
    <cellStyle name="SAPBEXaggDataEmph 2 2 14" xfId="9772" xr:uid="{EADAA98F-6B92-4778-BACD-9F550DA22DFF}"/>
    <cellStyle name="SAPBEXaggDataEmph 2 2 15" xfId="9773" xr:uid="{AB6E98B2-1212-4621-8784-4E78B81B1481}"/>
    <cellStyle name="SAPBEXaggDataEmph 2 2 16" xfId="9774" xr:uid="{7484B437-DBA3-431A-8D50-51A82D416F94}"/>
    <cellStyle name="SAPBEXaggDataEmph 2 2 2" xfId="9775" xr:uid="{9D1CC7CE-A9E5-43CD-B5BE-FC1FDDF2D575}"/>
    <cellStyle name="SAPBEXaggDataEmph 2 2 2 2" xfId="9776" xr:uid="{6C8802D2-9430-44F3-B2BD-43D52C23AA7E}"/>
    <cellStyle name="SAPBEXaggDataEmph 2 2 3" xfId="9777" xr:uid="{D707EF0C-71B2-4A45-A0F6-C6004C1A9FFF}"/>
    <cellStyle name="SAPBEXaggDataEmph 2 2 3 2" xfId="9778" xr:uid="{AC954044-7EF8-4EBE-8152-54D5232A1D7C}"/>
    <cellStyle name="SAPBEXaggDataEmph 2 2 4" xfId="9779" xr:uid="{D3F41DA6-8A62-4CA8-8577-A25DFE373A30}"/>
    <cellStyle name="SAPBEXaggDataEmph 2 2 4 2" xfId="9780" xr:uid="{65C32237-26A7-49F6-B907-1489E8E8ED59}"/>
    <cellStyle name="SAPBEXaggDataEmph 2 2 5" xfId="9781" xr:uid="{F2067162-F2B7-4B63-B464-B8DE585598A3}"/>
    <cellStyle name="SAPBEXaggDataEmph 2 2 5 2" xfId="9782" xr:uid="{BB87CBC0-7BF8-4D0C-AD6E-BAEDBEF75042}"/>
    <cellStyle name="SAPBEXaggDataEmph 2 2 6" xfId="9783" xr:uid="{61DC0F9F-5BBF-4D8A-9430-FCD2A22BC65B}"/>
    <cellStyle name="SAPBEXaggDataEmph 2 2 7" xfId="9784" xr:uid="{831B21C0-59E7-4D20-BC2B-2FE4075F3166}"/>
    <cellStyle name="SAPBEXaggDataEmph 2 2 8" xfId="9785" xr:uid="{51B8527A-E54B-4659-BC58-23CF704A1AC0}"/>
    <cellStyle name="SAPBEXaggDataEmph 2 2 9" xfId="9786" xr:uid="{D85E21EE-5B68-4195-B5C4-4EEF2116D3BE}"/>
    <cellStyle name="SAPBEXaggDataEmph 3" xfId="9787" xr:uid="{83EFBF2E-0954-47AB-A0ED-B454F3B4962D}"/>
    <cellStyle name="SAPBEXaggDataEmph 3 10" xfId="9788" xr:uid="{D826901B-E80A-4590-87DA-23F655ECA212}"/>
    <cellStyle name="SAPBEXaggDataEmph 3 11" xfId="9789" xr:uid="{F1B366DB-39D7-4579-9B1E-7CDD10159D64}"/>
    <cellStyle name="SAPBEXaggDataEmph 3 12" xfId="9790" xr:uid="{A2501BF2-136F-4D1F-852E-8F15ECB4428A}"/>
    <cellStyle name="SAPBEXaggDataEmph 3 13" xfId="9791" xr:uid="{0AD7A179-DFB6-4BC7-871E-3BAFEF0ADDC1}"/>
    <cellStyle name="SAPBEXaggDataEmph 3 14" xfId="9792" xr:uid="{5C300580-0311-42E2-B518-307F76B2B31D}"/>
    <cellStyle name="SAPBEXaggDataEmph 3 15" xfId="9793" xr:uid="{696EEE36-C0CA-4E22-B29E-8FCA9736B362}"/>
    <cellStyle name="SAPBEXaggDataEmph 3 2" xfId="9794" xr:uid="{28FA70E9-E777-4F42-B4BB-F81436C2FA1C}"/>
    <cellStyle name="SAPBEXaggDataEmph 3 2 2" xfId="9795" xr:uid="{28196497-08D8-466E-9D1E-FEA1A5381DC1}"/>
    <cellStyle name="SAPBEXaggDataEmph 3 3" xfId="9796" xr:uid="{86FD2F2F-AE5F-426E-9DFB-97F3AC100FD9}"/>
    <cellStyle name="SAPBEXaggDataEmph 3 3 2" xfId="9797" xr:uid="{C125B4B6-5CB9-4FDA-BD6A-A6BA58040D0E}"/>
    <cellStyle name="SAPBEXaggDataEmph 3 4" xfId="9798" xr:uid="{4E4BED30-6587-46C7-B3BC-7509A979783B}"/>
    <cellStyle name="SAPBEXaggDataEmph 3 4 2" xfId="9799" xr:uid="{C05C8670-57C4-4843-B460-DB5A1213FCD6}"/>
    <cellStyle name="SAPBEXaggDataEmph 3 5" xfId="9800" xr:uid="{C72A9233-9BAC-4D42-A131-64616880CB50}"/>
    <cellStyle name="SAPBEXaggDataEmph 3 5 2" xfId="9801" xr:uid="{FEAD6D1E-0E8E-4FA0-9003-F9166ACED673}"/>
    <cellStyle name="SAPBEXaggDataEmph 3 6" xfId="9802" xr:uid="{4EB8191A-33D4-4FDF-97C7-13044491F724}"/>
    <cellStyle name="SAPBEXaggDataEmph 3 7" xfId="9803" xr:uid="{E5D36964-3772-4ACB-B633-D68928ABCB9B}"/>
    <cellStyle name="SAPBEXaggDataEmph 3 8" xfId="9804" xr:uid="{9256DCFB-7479-447F-9E5F-E1EAD14D72FE}"/>
    <cellStyle name="SAPBEXaggDataEmph 3 9" xfId="9805" xr:uid="{32C99E20-494B-4A48-8460-87BA207C03DC}"/>
    <cellStyle name="SAPBEXaggDataEmph 4" xfId="9806" xr:uid="{431119C2-C256-4932-BBC0-407138BBF35A}"/>
    <cellStyle name="SAPBEXaggDataEmph 4 10" xfId="9807" xr:uid="{F75ECBAE-8F24-4D5A-9D14-C8C191D3A773}"/>
    <cellStyle name="SAPBEXaggDataEmph 4 11" xfId="9808" xr:uid="{99FBF27E-E2EE-4B80-A307-82BA2961C8F6}"/>
    <cellStyle name="SAPBEXaggDataEmph 4 12" xfId="9809" xr:uid="{D204D8F7-78EC-42D7-AE80-1B77674E469E}"/>
    <cellStyle name="SAPBEXaggDataEmph 4 13" xfId="9810" xr:uid="{94D2D384-1D28-44A3-B58E-D2B204E846DE}"/>
    <cellStyle name="SAPBEXaggDataEmph 4 14" xfId="9811" xr:uid="{E88105D7-A948-4743-AAB0-EE6258B4C949}"/>
    <cellStyle name="SAPBEXaggDataEmph 4 15" xfId="9812" xr:uid="{433A33E5-49F1-4CAE-8133-FB517AD70707}"/>
    <cellStyle name="SAPBEXaggDataEmph 4 16" xfId="9813" xr:uid="{5174B941-6E0F-4C0F-911E-18535DB6DD7E}"/>
    <cellStyle name="SAPBEXaggDataEmph 4 17" xfId="9814" xr:uid="{386E5432-F52A-4EAB-AA8D-4C05151278C2}"/>
    <cellStyle name="SAPBEXaggDataEmph 4 2" xfId="9815" xr:uid="{B1989C0C-A5A0-46D4-A981-294B99D92CEC}"/>
    <cellStyle name="SAPBEXaggDataEmph 4 2 10" xfId="9816" xr:uid="{00E4B2EB-1ED9-4509-8A3C-1DC3D6A86EDB}"/>
    <cellStyle name="SAPBEXaggDataEmph 4 2 11" xfId="9817" xr:uid="{CF20A096-5A24-412F-98CA-9E49F990B8A7}"/>
    <cellStyle name="SAPBEXaggDataEmph 4 2 12" xfId="9818" xr:uid="{F8828CCC-8C9F-4C82-8465-1018228C7522}"/>
    <cellStyle name="SAPBEXaggDataEmph 4 2 13" xfId="9819" xr:uid="{1D279DFA-B477-4CD7-B963-CC8AB8C0FD3E}"/>
    <cellStyle name="SAPBEXaggDataEmph 4 2 14" xfId="9820" xr:uid="{ADFD618F-05B5-4FAF-9877-D1FB97FDA440}"/>
    <cellStyle name="SAPBEXaggDataEmph 4 2 15" xfId="9821" xr:uid="{1CC599EF-E0C9-49F8-B076-30A54CD0DBE6}"/>
    <cellStyle name="SAPBEXaggDataEmph 4 2 16" xfId="9822" xr:uid="{690E04F8-988F-4B15-AAE9-354CCA914F1A}"/>
    <cellStyle name="SAPBEXaggDataEmph 4 2 2" xfId="9823" xr:uid="{D58663A3-C269-4404-9435-62C33830B1F8}"/>
    <cellStyle name="SAPBEXaggDataEmph 4 2 2 2" xfId="9824" xr:uid="{A1E8BFAD-C1A5-4AAB-A9E5-470AFE96EBB5}"/>
    <cellStyle name="SAPBEXaggDataEmph 4 2 3" xfId="9825" xr:uid="{B269EBA7-D0CD-4879-A87E-F99AE657A281}"/>
    <cellStyle name="SAPBEXaggDataEmph 4 2 3 2" xfId="9826" xr:uid="{53B26C24-03B3-4BC1-A38F-659F6F58330C}"/>
    <cellStyle name="SAPBEXaggDataEmph 4 2 4" xfId="9827" xr:uid="{6C071BBE-13D9-4D01-BFDB-85C6101D3463}"/>
    <cellStyle name="SAPBEXaggDataEmph 4 2 4 2" xfId="9828" xr:uid="{377E442A-3007-4A05-B2AE-E245D611804F}"/>
    <cellStyle name="SAPBEXaggDataEmph 4 2 5" xfId="9829" xr:uid="{9C5024AE-AD93-4474-973F-40A56397F147}"/>
    <cellStyle name="SAPBEXaggDataEmph 4 2 5 2" xfId="9830" xr:uid="{D5E7A458-535A-4E08-A67E-47C528AF70FB}"/>
    <cellStyle name="SAPBEXaggDataEmph 4 2 6" xfId="9831" xr:uid="{2ED1CDC7-925C-475A-A371-78EEF6B60046}"/>
    <cellStyle name="SAPBEXaggDataEmph 4 2 7" xfId="9832" xr:uid="{ED0E31A8-D88E-4B1F-967F-A09ACAF1C968}"/>
    <cellStyle name="SAPBEXaggDataEmph 4 2 8" xfId="9833" xr:uid="{1B4E76C8-CAE1-44C9-B634-4BDEEB697813}"/>
    <cellStyle name="SAPBEXaggDataEmph 4 2 9" xfId="9834" xr:uid="{7D0F0B6E-9862-4034-AF0E-F0EAE118A228}"/>
    <cellStyle name="SAPBEXaggDataEmph 4 3" xfId="9835" xr:uid="{CC41D5D4-0594-409F-A282-C9E69B44D1C2}"/>
    <cellStyle name="SAPBEXaggDataEmph 4 3 2" xfId="9836" xr:uid="{6E3D2DDF-5533-4E29-BF7C-AB0678511E5D}"/>
    <cellStyle name="SAPBEXaggDataEmph 4 4" xfId="9837" xr:uid="{9C2150A7-252A-4103-83A6-2AFD7384657D}"/>
    <cellStyle name="SAPBEXaggDataEmph 4 4 2" xfId="9838" xr:uid="{843C585F-9886-4111-85DA-DEEA4CAF58C6}"/>
    <cellStyle name="SAPBEXaggDataEmph 4 5" xfId="9839" xr:uid="{37A22F6C-57D4-4D7D-BA52-7D3E047354D4}"/>
    <cellStyle name="SAPBEXaggDataEmph 4 5 2" xfId="9840" xr:uid="{44014CBC-4920-463B-A8E0-4D62BC667765}"/>
    <cellStyle name="SAPBEXaggDataEmph 4 6" xfId="9841" xr:uid="{3359551D-E92D-4738-94AE-7336DF017445}"/>
    <cellStyle name="SAPBEXaggDataEmph 4 6 2" xfId="9842" xr:uid="{0A202844-46D4-4D69-AF82-6D43A00A6914}"/>
    <cellStyle name="SAPBEXaggDataEmph 4 7" xfId="9843" xr:uid="{81D38E33-B375-4852-BB35-1459BE3D3004}"/>
    <cellStyle name="SAPBEXaggDataEmph 4 8" xfId="9844" xr:uid="{8D39A68B-8E95-483E-9695-A854FD608FA5}"/>
    <cellStyle name="SAPBEXaggDataEmph 4 9" xfId="9845" xr:uid="{A2C71FEC-CC70-4F9D-A64D-9594003F061C}"/>
    <cellStyle name="SAPBEXaggItem" xfId="9846" xr:uid="{4028B63B-2E17-4C86-9E71-E21D06B844AE}"/>
    <cellStyle name="SAPBEXaggItem 2" xfId="9847" xr:uid="{A433B23D-748F-4FDA-9A15-5509DE32AB14}"/>
    <cellStyle name="SAPBEXaggItem 2 2" xfId="9848" xr:uid="{843B555A-60E8-4549-BF02-C9A9D711267D}"/>
    <cellStyle name="SAPBEXaggItem 2 2 10" xfId="9849" xr:uid="{6940CCCF-13A9-47CD-B091-22C8D779A6B6}"/>
    <cellStyle name="SAPBEXaggItem 2 2 11" xfId="9850" xr:uid="{89A49DF9-91C4-49CA-9A01-5499EB91C28A}"/>
    <cellStyle name="SAPBEXaggItem 2 2 12" xfId="9851" xr:uid="{D34A0195-5921-4C34-99A1-33881CE07BB0}"/>
    <cellStyle name="SAPBEXaggItem 2 2 13" xfId="9852" xr:uid="{6C9769A7-1E51-491A-BFC5-B92CADE9FCA4}"/>
    <cellStyle name="SAPBEXaggItem 2 2 14" xfId="9853" xr:uid="{327E1AA5-D574-4C8D-8427-60E91A51DFF5}"/>
    <cellStyle name="SAPBEXaggItem 2 2 15" xfId="9854" xr:uid="{6093AF1F-3BFA-4952-A19A-11C80E273CFA}"/>
    <cellStyle name="SAPBEXaggItem 2 2 16" xfId="9855" xr:uid="{2C915C3B-2551-48A7-989C-68470822D552}"/>
    <cellStyle name="SAPBEXaggItem 2 2 2" xfId="9856" xr:uid="{730ED3E0-231C-4820-A1C3-04BB7AA2C6ED}"/>
    <cellStyle name="SAPBEXaggItem 2 2 2 2" xfId="9857" xr:uid="{BD20BE01-8B4D-473B-B947-7284AF8D88DB}"/>
    <cellStyle name="SAPBEXaggItem 2 2 3" xfId="9858" xr:uid="{FBFED8C9-C8FE-4372-A3D9-A20CAE4B1834}"/>
    <cellStyle name="SAPBEXaggItem 2 2 3 2" xfId="9859" xr:uid="{5EA58A10-06D3-43D5-B339-583195EA9798}"/>
    <cellStyle name="SAPBEXaggItem 2 2 4" xfId="9860" xr:uid="{918774CA-B2CF-4C15-8BCB-650B45058EFA}"/>
    <cellStyle name="SAPBEXaggItem 2 2 4 2" xfId="9861" xr:uid="{5154C73B-E0ED-4F8D-B7B7-D87264C68C3B}"/>
    <cellStyle name="SAPBEXaggItem 2 2 5" xfId="9862" xr:uid="{362E8806-8E8E-43C8-A5A1-79BEA3B48152}"/>
    <cellStyle name="SAPBEXaggItem 2 2 5 2" xfId="9863" xr:uid="{327FD79F-A4BD-4946-8641-DB66AE68B473}"/>
    <cellStyle name="SAPBEXaggItem 2 2 6" xfId="9864" xr:uid="{9C98732F-C169-4D82-9F27-0BD4E93F2DEE}"/>
    <cellStyle name="SAPBEXaggItem 2 2 7" xfId="9865" xr:uid="{6B8CBAF2-624A-4E04-A53A-41AFAC0D6FE1}"/>
    <cellStyle name="SAPBEXaggItem 2 2 8" xfId="9866" xr:uid="{6850915E-4D9E-4EA8-8176-215DA30BB52D}"/>
    <cellStyle name="SAPBEXaggItem 2 2 9" xfId="9867" xr:uid="{74A968F0-1CA4-4371-AFF4-C6D6FA9EC9EC}"/>
    <cellStyle name="SAPBEXaggItem 3" xfId="9868" xr:uid="{F370028D-B784-49E2-A13C-53979FA14E14}"/>
    <cellStyle name="SAPBEXaggItem 3 10" xfId="9869" xr:uid="{048658D0-2778-4107-A682-C3EDFCD3225C}"/>
    <cellStyle name="SAPBEXaggItem 3 11" xfId="9870" xr:uid="{7499F014-AE5C-4D06-A0FA-784FDA3F45ED}"/>
    <cellStyle name="SAPBEXaggItem 3 12" xfId="9871" xr:uid="{A1B9EFA7-214F-4048-908E-EF547CE0701B}"/>
    <cellStyle name="SAPBEXaggItem 3 13" xfId="9872" xr:uid="{13BA5C05-BDBD-4D13-ACEA-42D407A680E8}"/>
    <cellStyle name="SAPBEXaggItem 3 14" xfId="9873" xr:uid="{A8B2C9C6-86C8-429A-8143-0BE6189932DC}"/>
    <cellStyle name="SAPBEXaggItem 3 15" xfId="9874" xr:uid="{BDD8EA4C-311A-49B8-B2AE-B8134B13C2DF}"/>
    <cellStyle name="SAPBEXaggItem 3 2" xfId="9875" xr:uid="{F60A95E8-5344-4C0E-BE20-D98B858F1DDC}"/>
    <cellStyle name="SAPBEXaggItem 3 2 2" xfId="9876" xr:uid="{89B79B86-B816-40A7-AD6C-5E8605C87A92}"/>
    <cellStyle name="SAPBEXaggItem 3 3" xfId="9877" xr:uid="{6C8C4A81-4925-4D45-917B-886350C49B5A}"/>
    <cellStyle name="SAPBEXaggItem 3 3 2" xfId="9878" xr:uid="{E44A1AF4-A75F-47BD-841B-DA92E80CCCEA}"/>
    <cellStyle name="SAPBEXaggItem 3 4" xfId="9879" xr:uid="{009452D9-C1B8-474A-958F-3C458959915B}"/>
    <cellStyle name="SAPBEXaggItem 3 4 2" xfId="9880" xr:uid="{EA22EE54-3CD3-4A38-841D-A72CDA5FAD90}"/>
    <cellStyle name="SAPBEXaggItem 3 5" xfId="9881" xr:uid="{E85924B7-52C9-4563-AA33-73C7C8BD2CC6}"/>
    <cellStyle name="SAPBEXaggItem 3 5 2" xfId="9882" xr:uid="{61F2A4AF-2B45-47B0-AA68-A06F95FDF10B}"/>
    <cellStyle name="SAPBEXaggItem 3 6" xfId="9883" xr:uid="{3B750B1B-3C2E-4AC4-8C21-E2BEB7306301}"/>
    <cellStyle name="SAPBEXaggItem 3 7" xfId="9884" xr:uid="{40000C0B-F103-4858-AB99-C5D3A594A8C0}"/>
    <cellStyle name="SAPBEXaggItem 3 8" xfId="9885" xr:uid="{C86E2D10-AFFC-47F2-A643-DD4A0140E3D5}"/>
    <cellStyle name="SAPBEXaggItem 3 9" xfId="9886" xr:uid="{E952854B-63DD-4757-9847-BEF6C140F108}"/>
    <cellStyle name="SAPBEXaggItem 4" xfId="9887" xr:uid="{99DE721E-A63F-4885-8275-D0585780552E}"/>
    <cellStyle name="SAPBEXaggItem 4 10" xfId="9888" xr:uid="{B532C65D-4C2A-4B73-919B-664848BC919E}"/>
    <cellStyle name="SAPBEXaggItem 4 11" xfId="9889" xr:uid="{0E6F721E-BFB2-4436-9FF0-BAAD2C9AB698}"/>
    <cellStyle name="SAPBEXaggItem 4 12" xfId="9890" xr:uid="{0ACF3243-D13C-4455-9107-F72F2B349B18}"/>
    <cellStyle name="SAPBEXaggItem 4 13" xfId="9891" xr:uid="{B4778ECE-5291-4AAE-99FD-55E3106E2EF7}"/>
    <cellStyle name="SAPBEXaggItem 4 14" xfId="9892" xr:uid="{E31EC8C1-08D5-43F5-8ACE-6D4397E92D99}"/>
    <cellStyle name="SAPBEXaggItem 4 15" xfId="9893" xr:uid="{2E4E62CC-1165-4885-929D-81158F0F9523}"/>
    <cellStyle name="SAPBEXaggItem 4 16" xfId="9894" xr:uid="{6E4239B7-B37B-4737-8541-8DD7E697F6FF}"/>
    <cellStyle name="SAPBEXaggItem 4 17" xfId="9895" xr:uid="{CD1EDED9-E4B7-4710-96BC-88BC357EDE79}"/>
    <cellStyle name="SAPBEXaggItem 4 2" xfId="9896" xr:uid="{85BC8F71-9DB6-421F-A505-F0A06EEAE41D}"/>
    <cellStyle name="SAPBEXaggItem 4 2 10" xfId="9897" xr:uid="{614CC7AC-510A-4276-9864-2FB7A07AB00F}"/>
    <cellStyle name="SAPBEXaggItem 4 2 11" xfId="9898" xr:uid="{0BEEBAD5-60CC-427F-8C8D-069C72F74850}"/>
    <cellStyle name="SAPBEXaggItem 4 2 12" xfId="9899" xr:uid="{C550B6DC-8188-4DC6-BF7D-A42AF5D6B07F}"/>
    <cellStyle name="SAPBEXaggItem 4 2 13" xfId="9900" xr:uid="{BD32A100-C709-47C2-BF44-5F9C2F5E754E}"/>
    <cellStyle name="SAPBEXaggItem 4 2 14" xfId="9901" xr:uid="{963D6659-F285-4A1B-B88A-1E0021A36130}"/>
    <cellStyle name="SAPBEXaggItem 4 2 15" xfId="9902" xr:uid="{E3136824-522B-4602-BD81-8FD52365D8A6}"/>
    <cellStyle name="SAPBEXaggItem 4 2 16" xfId="9903" xr:uid="{845C0B16-7053-4663-8B7F-512DEF933AD2}"/>
    <cellStyle name="SAPBEXaggItem 4 2 2" xfId="9904" xr:uid="{F3AAD36E-B2CC-448B-8C55-D40CBC689908}"/>
    <cellStyle name="SAPBEXaggItem 4 2 2 2" xfId="9905" xr:uid="{7C69C5DD-2A85-459A-A6D2-28F0BAEF13CE}"/>
    <cellStyle name="SAPBEXaggItem 4 2 3" xfId="9906" xr:uid="{FE0526DA-595E-48F8-A393-F329B325D75A}"/>
    <cellStyle name="SAPBEXaggItem 4 2 3 2" xfId="9907" xr:uid="{501CB116-6672-4E65-A40C-6CFA39D9E4F3}"/>
    <cellStyle name="SAPBEXaggItem 4 2 4" xfId="9908" xr:uid="{76A17DCD-B331-4355-AE4B-7C58D3A40FA2}"/>
    <cellStyle name="SAPBEXaggItem 4 2 4 2" xfId="9909" xr:uid="{229FE4AD-3FF5-4314-87DD-163F55D7EBCF}"/>
    <cellStyle name="SAPBEXaggItem 4 2 5" xfId="9910" xr:uid="{4278AF55-5E76-4404-9B59-28AEB05DCFCB}"/>
    <cellStyle name="SAPBEXaggItem 4 2 5 2" xfId="9911" xr:uid="{032D61E6-B892-4BA1-B73C-0D497A0A90C4}"/>
    <cellStyle name="SAPBEXaggItem 4 2 6" xfId="9912" xr:uid="{07055BED-D5D3-45DD-B111-C7261E8AC23C}"/>
    <cellStyle name="SAPBEXaggItem 4 2 7" xfId="9913" xr:uid="{1385C829-A13D-46DC-8475-5A353CF32303}"/>
    <cellStyle name="SAPBEXaggItem 4 2 8" xfId="9914" xr:uid="{091F8FC8-729D-48D4-9610-F1D38DA81F24}"/>
    <cellStyle name="SAPBEXaggItem 4 2 9" xfId="9915" xr:uid="{357B6AEA-B926-4FC5-B6A8-A107B3778B52}"/>
    <cellStyle name="SAPBEXaggItem 4 3" xfId="9916" xr:uid="{C9072014-1C54-40BA-8CC4-DC2025A95789}"/>
    <cellStyle name="SAPBEXaggItem 4 3 2" xfId="9917" xr:uid="{F4D7534E-ED26-4648-8057-3A9C480E966D}"/>
    <cellStyle name="SAPBEXaggItem 4 4" xfId="9918" xr:uid="{6D22A5E0-3B25-484D-A810-2E7F3E4320AC}"/>
    <cellStyle name="SAPBEXaggItem 4 4 2" xfId="9919" xr:uid="{587C7189-B7ED-4B47-85D0-A33EB3055103}"/>
    <cellStyle name="SAPBEXaggItem 4 5" xfId="9920" xr:uid="{75704220-73FD-4081-9A70-708005F66B40}"/>
    <cellStyle name="SAPBEXaggItem 4 5 2" xfId="9921" xr:uid="{E17BE256-26F7-47AD-9F5F-6B2A873DC7E8}"/>
    <cellStyle name="SAPBEXaggItem 4 6" xfId="9922" xr:uid="{A0BDAA2A-D546-44AD-A8A9-F13EBFB059D3}"/>
    <cellStyle name="SAPBEXaggItem 4 6 2" xfId="9923" xr:uid="{015DEDA4-EF20-44E1-98F9-DA5E4E24F36A}"/>
    <cellStyle name="SAPBEXaggItem 4 7" xfId="9924" xr:uid="{A0305F31-DB41-4C6D-937F-665E3506FC07}"/>
    <cellStyle name="SAPBEXaggItem 4 8" xfId="9925" xr:uid="{8DED9593-3448-4FC0-8E4F-19444C6CC8B4}"/>
    <cellStyle name="SAPBEXaggItem 4 9" xfId="9926" xr:uid="{F2BFC8AC-A8B9-4682-8123-6C601364EE80}"/>
    <cellStyle name="SAPBEXaggItemX" xfId="12" xr:uid="{00000000-0005-0000-0000-00008B000000}"/>
    <cellStyle name="SAPBEXaggItemX 10" xfId="9928" xr:uid="{4A9DF277-F955-4AD1-9977-F3C603440CED}"/>
    <cellStyle name="SAPBEXaggItemX 11" xfId="9929" xr:uid="{55FEEC80-1F36-4378-B927-BF54D389B1C5}"/>
    <cellStyle name="SAPBEXaggItemX 12" xfId="9930" xr:uid="{ABD0271C-7C71-49DE-8FF5-2296CB3768AA}"/>
    <cellStyle name="SAPBEXaggItemX 13" xfId="9931" xr:uid="{A7C37CC5-596C-4F7B-B996-B824294114AA}"/>
    <cellStyle name="SAPBEXaggItemX 14" xfId="9932" xr:uid="{DDA648DB-CF60-4302-A960-943AAF6B7EB2}"/>
    <cellStyle name="SAPBEXaggItemX 2" xfId="9933" xr:uid="{224C210B-62CB-4594-BC46-C25EA73F31F6}"/>
    <cellStyle name="SAPBEXaggItemX 2 2" xfId="9934" xr:uid="{4DC82619-C8EF-4575-837D-8F7A498994EE}"/>
    <cellStyle name="SAPBEXaggItemX 2 2 10" xfId="9935" xr:uid="{E3749195-8918-434F-B60E-255471D136DB}"/>
    <cellStyle name="SAPBEXaggItemX 2 2 11" xfId="9936" xr:uid="{AF1330C7-9A4C-4B26-86C1-B1FF3FB94974}"/>
    <cellStyle name="SAPBEXaggItemX 2 2 12" xfId="9937" xr:uid="{86238AF3-A713-44E5-85D8-F3ACCDF86F00}"/>
    <cellStyle name="SAPBEXaggItemX 2 2 13" xfId="9938" xr:uid="{B85D719C-0C4D-4E96-B93A-ABD2328A4D80}"/>
    <cellStyle name="SAPBEXaggItemX 2 2 14" xfId="9939" xr:uid="{77CCE8BB-5AF6-480E-8227-A8FD16C96612}"/>
    <cellStyle name="SAPBEXaggItemX 2 2 15" xfId="9940" xr:uid="{6C1D004A-27E4-42A5-887F-E0BBDE0842D8}"/>
    <cellStyle name="SAPBEXaggItemX 2 2 16" xfId="9941" xr:uid="{91B7D279-D6EE-4A6F-85AA-7BCA0DA8F44B}"/>
    <cellStyle name="SAPBEXaggItemX 2 2 2" xfId="9942" xr:uid="{E09B7B9E-D305-47B6-BAEB-F873245509EC}"/>
    <cellStyle name="SAPBEXaggItemX 2 2 2 2" xfId="9943" xr:uid="{1AD98547-4AE7-4638-948C-03EDB9C38049}"/>
    <cellStyle name="SAPBEXaggItemX 2 2 3" xfId="9944" xr:uid="{4C4245CB-6A12-415D-96F5-E3A9D3C710AE}"/>
    <cellStyle name="SAPBEXaggItemX 2 2 3 2" xfId="9945" xr:uid="{FF68714F-CE6B-4181-AAA5-7947759AF159}"/>
    <cellStyle name="SAPBEXaggItemX 2 2 4" xfId="9946" xr:uid="{9558606A-FAB9-4093-A65E-C0ED2B0934E7}"/>
    <cellStyle name="SAPBEXaggItemX 2 2 4 2" xfId="9947" xr:uid="{D4EB09D3-52B2-4CDF-A77D-E77B167B4082}"/>
    <cellStyle name="SAPBEXaggItemX 2 2 5" xfId="9948" xr:uid="{502B4A44-40FF-407E-8336-7CE9BB7A9A5E}"/>
    <cellStyle name="SAPBEXaggItemX 2 2 5 2" xfId="9949" xr:uid="{CAAA13C9-93D5-48C3-BC25-CD1630A58708}"/>
    <cellStyle name="SAPBEXaggItemX 2 2 6" xfId="9950" xr:uid="{61DD9617-3222-4237-A6E4-DFF324E67DE4}"/>
    <cellStyle name="SAPBEXaggItemX 2 2 7" xfId="9951" xr:uid="{3A68EC87-0FE4-4FBD-80FE-8F97127FC030}"/>
    <cellStyle name="SAPBEXaggItemX 2 2 8" xfId="9952" xr:uid="{57667E39-D840-4CB6-B35B-98823F0B236E}"/>
    <cellStyle name="SAPBEXaggItemX 2 2 9" xfId="9953" xr:uid="{BDF2B7A3-F4B8-4FC9-BA46-F154E3EB8014}"/>
    <cellStyle name="SAPBEXaggItemX 3" xfId="9954" xr:uid="{CA5845A3-1DBE-4BDB-AEF6-06494A07A4A9}"/>
    <cellStyle name="SAPBEXaggItemX 3 10" xfId="9955" xr:uid="{0549BBFE-87F4-46E9-AED5-EE38FE568D2D}"/>
    <cellStyle name="SAPBEXaggItemX 3 11" xfId="9956" xr:uid="{69B52BBB-7BCB-4654-AA5D-4C0B71F76747}"/>
    <cellStyle name="SAPBEXaggItemX 3 12" xfId="9957" xr:uid="{2856AA09-FDD7-459C-A455-42A29E733A9F}"/>
    <cellStyle name="SAPBEXaggItemX 3 13" xfId="9958" xr:uid="{0DC7C40E-7006-4568-B02A-ECF25D8CD210}"/>
    <cellStyle name="SAPBEXaggItemX 3 14" xfId="9959" xr:uid="{2F25D02B-6EB0-4B7D-A27A-B4CA1F847FE2}"/>
    <cellStyle name="SAPBEXaggItemX 3 15" xfId="9960" xr:uid="{935FA224-526B-4CEB-B7A2-8FA7ED3ED3C0}"/>
    <cellStyle name="SAPBEXaggItemX 3 2" xfId="9961" xr:uid="{41D7CAA2-A6DB-4C6E-9D34-6BEE660DB039}"/>
    <cellStyle name="SAPBEXaggItemX 3 2 2" xfId="9962" xr:uid="{EC98FF5C-226E-4B1B-B090-CC4748F85D8C}"/>
    <cellStyle name="SAPBEXaggItemX 3 3" xfId="9963" xr:uid="{3FBB674F-3903-4E6A-BD6A-26DE47FC90CA}"/>
    <cellStyle name="SAPBEXaggItemX 3 3 2" xfId="9964" xr:uid="{F1979A5B-0E59-4AC4-AA3F-5642C6F9D860}"/>
    <cellStyle name="SAPBEXaggItemX 3 4" xfId="9965" xr:uid="{869A8F56-58AA-4A52-9DB7-CAF5FB23BA76}"/>
    <cellStyle name="SAPBEXaggItemX 3 4 2" xfId="9966" xr:uid="{4C4AAF05-D8D1-4462-961F-0380FBF0F6D6}"/>
    <cellStyle name="SAPBEXaggItemX 3 5" xfId="9967" xr:uid="{21CC2AC9-ED3F-4A94-83B0-1DA24FAAD9E7}"/>
    <cellStyle name="SAPBEXaggItemX 3 5 2" xfId="9968" xr:uid="{2B35F234-1056-4283-87E9-7FEA3019B831}"/>
    <cellStyle name="SAPBEXaggItemX 3 6" xfId="9969" xr:uid="{27CE0E19-7212-4698-BD14-095866E486F6}"/>
    <cellStyle name="SAPBEXaggItemX 3 7" xfId="9970" xr:uid="{27A8B20B-77AD-4C4F-9199-1DC484A51158}"/>
    <cellStyle name="SAPBEXaggItemX 3 8" xfId="9971" xr:uid="{CBB51DF1-31FF-4A64-8A18-618EE270BC63}"/>
    <cellStyle name="SAPBEXaggItemX 3 9" xfId="9972" xr:uid="{D61D3A69-E1F5-4D3C-B422-C882A8550425}"/>
    <cellStyle name="SAPBEXaggItemX 4" xfId="9973" xr:uid="{683E2C59-430E-4453-B6D2-5940623AA470}"/>
    <cellStyle name="SAPBEXaggItemX 4 10" xfId="9974" xr:uid="{33E74325-ABA3-4285-8644-78A8673AC741}"/>
    <cellStyle name="SAPBEXaggItemX 4 11" xfId="9975" xr:uid="{CD6AD5D8-821A-4F0B-A043-E40D0942412B}"/>
    <cellStyle name="SAPBEXaggItemX 4 12" xfId="9976" xr:uid="{E13EE870-A00F-4346-9768-1D47BE83AB5B}"/>
    <cellStyle name="SAPBEXaggItemX 4 13" xfId="9977" xr:uid="{5E57782A-9275-4B73-9FCA-2EC150BDBFBC}"/>
    <cellStyle name="SAPBEXaggItemX 4 14" xfId="9978" xr:uid="{15174569-C90D-4E87-BCD6-6AED9E9A4F79}"/>
    <cellStyle name="SAPBEXaggItemX 4 15" xfId="9979" xr:uid="{3E2CD52E-8405-491F-BF61-1AECD842C100}"/>
    <cellStyle name="SAPBEXaggItemX 4 2" xfId="9980" xr:uid="{5E3AA352-8457-4DB1-B912-24C78695F5FD}"/>
    <cellStyle name="SAPBEXaggItemX 4 2 2" xfId="9981" xr:uid="{0020040B-BB0A-40FA-8101-0771C1983509}"/>
    <cellStyle name="SAPBEXaggItemX 4 3" xfId="9982" xr:uid="{AD46210B-CEC2-4745-9DF6-FB3ED5534464}"/>
    <cellStyle name="SAPBEXaggItemX 4 3 2" xfId="9983" xr:uid="{5CC5F3C9-FF23-48F7-BF38-B35E33A98ABD}"/>
    <cellStyle name="SAPBEXaggItemX 4 4" xfId="9984" xr:uid="{38E04EAF-4712-4158-A7E0-86BEDB4D87A9}"/>
    <cellStyle name="SAPBEXaggItemX 4 4 2" xfId="9985" xr:uid="{3F4FB7E4-F952-4D7F-9512-3BF79EE584C0}"/>
    <cellStyle name="SAPBEXaggItemX 4 5" xfId="9986" xr:uid="{B4F63E04-7E1F-4DBD-A783-24F1417ACC20}"/>
    <cellStyle name="SAPBEXaggItemX 4 5 2" xfId="9987" xr:uid="{6946077C-E40A-445D-A9F7-6B66B407A0CC}"/>
    <cellStyle name="SAPBEXaggItemX 4 6" xfId="9988" xr:uid="{A8E83B26-26E6-4DF7-A48A-4B565480AE93}"/>
    <cellStyle name="SAPBEXaggItemX 4 7" xfId="9989" xr:uid="{257D7472-19F6-4107-8353-7A3D43C5B582}"/>
    <cellStyle name="SAPBEXaggItemX 4 8" xfId="9990" xr:uid="{636528C4-3CC1-4DB6-A16B-C6E32CCC6BB1}"/>
    <cellStyle name="SAPBEXaggItemX 4 9" xfId="9991" xr:uid="{CE61E328-5B39-4FE3-B833-92F0E0F97CE6}"/>
    <cellStyle name="SAPBEXaggItemX 5" xfId="9992" xr:uid="{FA0BFC7D-17D8-4CA5-A2D1-D24816A09A77}"/>
    <cellStyle name="SAPBEXaggItemX 6" xfId="9993" xr:uid="{D4937489-D229-4D6D-A2B5-802C08C14F72}"/>
    <cellStyle name="SAPBEXaggItemX 6 2" xfId="9994" xr:uid="{3B55DBE6-36A7-48EA-A8A7-9DA777EFA60C}"/>
    <cellStyle name="SAPBEXaggItemX 7" xfId="9995" xr:uid="{DF0872B9-FFDD-4C91-AA50-80E7559BEF14}"/>
    <cellStyle name="SAPBEXaggItemX 8" xfId="9996" xr:uid="{72676046-40D3-4654-B9DB-72E04818F11A}"/>
    <cellStyle name="SAPBEXaggItemX 9" xfId="9997" xr:uid="{C7CAD2B0-B3D2-449F-922A-2811EF5B958F}"/>
    <cellStyle name="SAPBEXaggItemX_Nordea Group" xfId="9927" xr:uid="{6901FC26-A3A3-49BD-A6EF-297B20A583C4}"/>
    <cellStyle name="SAPBEXbackground" xfId="13" xr:uid="{00000000-0005-0000-0000-00008C000000}"/>
    <cellStyle name="SAPBEXbackground 2" xfId="9999" xr:uid="{968B7484-FD14-44AF-ACF8-A428E14E3AAA}"/>
    <cellStyle name="SAPBEXbackground 3" xfId="10000" xr:uid="{D2FA63F9-382E-4D12-821D-2A00374D0046}"/>
    <cellStyle name="SAPBEXbackground_Nordea Group" xfId="9998" xr:uid="{BDBE1E04-F28E-4BF1-8F5E-4F6A5FEBE77A}"/>
    <cellStyle name="SAPBEXchaText" xfId="14" xr:uid="{00000000-0005-0000-0000-00008D000000}"/>
    <cellStyle name="SAPBEXchaText 10" xfId="10002" xr:uid="{E8A563F2-1603-4BFB-99F8-9EBF3AC0EA81}"/>
    <cellStyle name="SAPBEXchaText 10 10" xfId="10003" xr:uid="{81958305-6506-46E3-B037-7EC2AFCD51BD}"/>
    <cellStyle name="SAPBEXchaText 10 11" xfId="10004" xr:uid="{557769E6-168C-43F5-B387-E9F4739C93A9}"/>
    <cellStyle name="SAPBEXchaText 10 12" xfId="10005" xr:uid="{AA60D14B-2AD9-4B3A-9B4E-D34E84DFD6A7}"/>
    <cellStyle name="SAPBEXchaText 10 13" xfId="10006" xr:uid="{63D8DC64-9675-4494-BC91-54B04D361328}"/>
    <cellStyle name="SAPBEXchaText 10 14" xfId="10007" xr:uid="{A3D9E2BD-FB7C-4D36-96EC-12DFA18A2574}"/>
    <cellStyle name="SAPBEXchaText 10 2" xfId="10008" xr:uid="{E0FBA7D8-ECF1-4055-86B6-A14FC3D54CE6}"/>
    <cellStyle name="SAPBEXchaText 10 2 10" xfId="10009" xr:uid="{57A81AAC-8340-4F84-B23C-17DF1DEAF2B5}"/>
    <cellStyle name="SAPBEXchaText 10 2 11" xfId="10010" xr:uid="{A0B46A91-6B45-41FF-8FD8-7A929AC08D67}"/>
    <cellStyle name="SAPBEXchaText 10 2 2" xfId="10011" xr:uid="{73C16C77-095C-4F43-AF80-16E3D6C035AF}"/>
    <cellStyle name="SAPBEXchaText 10 2 2 2" xfId="10012" xr:uid="{7BDB1F1E-B6BB-4429-9640-460632755E4C}"/>
    <cellStyle name="SAPBEXchaText 10 2 3" xfId="10013" xr:uid="{63AD47D1-1786-49D2-8246-7FB116FEB12C}"/>
    <cellStyle name="SAPBEXchaText 10 2 4" xfId="10014" xr:uid="{D256E760-1BCF-4750-BAFF-7B3F53D53C4B}"/>
    <cellStyle name="SAPBEXchaText 10 2 5" xfId="10015" xr:uid="{DA55D9A8-8B16-48CB-9CC9-927B1A8F6B5F}"/>
    <cellStyle name="SAPBEXchaText 10 2 6" xfId="10016" xr:uid="{4ED4AF00-0AE7-4302-B91D-4B33792CEC3D}"/>
    <cellStyle name="SAPBEXchaText 10 2 7" xfId="10017" xr:uid="{D8312DDA-6AA1-4993-BB45-7270D23F7C66}"/>
    <cellStyle name="SAPBEXchaText 10 2 8" xfId="10018" xr:uid="{3A475903-67D6-4F22-9C05-EF1335077D00}"/>
    <cellStyle name="SAPBEXchaText 10 2 9" xfId="10019" xr:uid="{CEB6FE58-2863-4B28-902F-0E93AC2D26CB}"/>
    <cellStyle name="SAPBEXchaText 10 3" xfId="10020" xr:uid="{22701DCC-96E8-4772-9994-5400F63CD2B2}"/>
    <cellStyle name="SAPBEXchaText 10 3 10" xfId="10021" xr:uid="{12F83F86-1615-4534-A6CB-DC330D267BCD}"/>
    <cellStyle name="SAPBEXchaText 10 3 11" xfId="10022" xr:uid="{8C984CB7-B180-436A-AC45-8842C2D604EF}"/>
    <cellStyle name="SAPBEXchaText 10 3 2" xfId="10023" xr:uid="{357F7540-AEEC-4343-8DC9-AF619EC09869}"/>
    <cellStyle name="SAPBEXchaText 10 3 2 2" xfId="10024" xr:uid="{3A171EBE-5431-4AF7-AC12-01ADBD54DAB5}"/>
    <cellStyle name="SAPBEXchaText 10 3 3" xfId="10025" xr:uid="{0051895F-33E0-42B8-9167-15091C7CEE36}"/>
    <cellStyle name="SAPBEXchaText 10 3 4" xfId="10026" xr:uid="{5C3BFA52-1025-46B5-A2BE-48259C8BE5B1}"/>
    <cellStyle name="SAPBEXchaText 10 3 5" xfId="10027" xr:uid="{4F541348-BFB8-43B9-A2F0-0E00175381E2}"/>
    <cellStyle name="SAPBEXchaText 10 3 6" xfId="10028" xr:uid="{5733E3EA-F9B0-4B7B-8E47-D74F30102A08}"/>
    <cellStyle name="SAPBEXchaText 10 3 7" xfId="10029" xr:uid="{1E035D38-5E17-4440-887A-AD907AFAE94C}"/>
    <cellStyle name="SAPBEXchaText 10 3 8" xfId="10030" xr:uid="{2D19F26C-8EE2-4779-A105-A86E3CB3B281}"/>
    <cellStyle name="SAPBEXchaText 10 3 9" xfId="10031" xr:uid="{FF1ED3C2-ACDD-4B2E-9A21-030B2AB2EF84}"/>
    <cellStyle name="SAPBEXchaText 10 4" xfId="10032" xr:uid="{C28FC00C-4284-4ABB-AC01-0C977F60B586}"/>
    <cellStyle name="SAPBEXchaText 10 4 10" xfId="10033" xr:uid="{A5A6F532-C518-4380-B0D5-790EC6207393}"/>
    <cellStyle name="SAPBEXchaText 10 4 11" xfId="10034" xr:uid="{86E36668-7D73-4226-B63D-AE7FD9C85E66}"/>
    <cellStyle name="SAPBEXchaText 10 4 2" xfId="10035" xr:uid="{95F69ACA-A11E-400E-8220-F62BBED65C5D}"/>
    <cellStyle name="SAPBEXchaText 10 4 2 2" xfId="10036" xr:uid="{D16AC8A1-3C62-4AE4-82F9-E399FFD393CB}"/>
    <cellStyle name="SAPBEXchaText 10 4 3" xfId="10037" xr:uid="{421733FF-B1BE-432A-9BC8-1B100C39106D}"/>
    <cellStyle name="SAPBEXchaText 10 4 4" xfId="10038" xr:uid="{7892A680-5643-4DC0-BEF9-4746407AEEC3}"/>
    <cellStyle name="SAPBEXchaText 10 4 5" xfId="10039" xr:uid="{3459099A-0452-49F7-BE8F-C9B2D00BB2C4}"/>
    <cellStyle name="SAPBEXchaText 10 4 6" xfId="10040" xr:uid="{66E49424-5F6C-4A8B-B6C4-0558CE9149DA}"/>
    <cellStyle name="SAPBEXchaText 10 4 7" xfId="10041" xr:uid="{60E4519B-665F-43C0-90DF-026EDB7B05B1}"/>
    <cellStyle name="SAPBEXchaText 10 4 8" xfId="10042" xr:uid="{C9368094-C978-431F-9A51-C9ED1144D4D3}"/>
    <cellStyle name="SAPBEXchaText 10 4 9" xfId="10043" xr:uid="{38C64434-8F39-44C1-8306-4A8CF56D8FE2}"/>
    <cellStyle name="SAPBEXchaText 10 5" xfId="10044" xr:uid="{39CDD296-3586-4B68-B092-3FD3B3E0D0D8}"/>
    <cellStyle name="SAPBEXchaText 10 5 2" xfId="10045" xr:uid="{7A8FC9D1-A464-4627-B546-FC5DE60278E8}"/>
    <cellStyle name="SAPBEXchaText 10 6" xfId="10046" xr:uid="{C4B0102C-00F9-43FA-B003-46F318DF00A9}"/>
    <cellStyle name="SAPBEXchaText 10 7" xfId="10047" xr:uid="{E7976231-1BBB-4202-A081-5EB1903F09DC}"/>
    <cellStyle name="SAPBEXchaText 10 8" xfId="10048" xr:uid="{CBFDDC11-443E-49DA-90A4-A72F9A23E9F7}"/>
    <cellStyle name="SAPBEXchaText 10 9" xfId="10049" xr:uid="{A5A66BC2-3E32-4EE4-82BF-A5B6B9072FCE}"/>
    <cellStyle name="SAPBEXchaText 11" xfId="10050" xr:uid="{813305BB-14E4-47C8-8F62-5965D2707D4E}"/>
    <cellStyle name="SAPBEXchaText 11 10" xfId="10051" xr:uid="{56DDC961-0500-494E-BA4F-3C031A47E7B5}"/>
    <cellStyle name="SAPBEXchaText 11 11" xfId="10052" xr:uid="{C6BC70C4-76EF-461B-9335-D2D160BC6FAF}"/>
    <cellStyle name="SAPBEXchaText 11 12" xfId="10053" xr:uid="{88B86953-6095-40D4-AC8C-162BF1FA2183}"/>
    <cellStyle name="SAPBEXchaText 11 13" xfId="10054" xr:uid="{12E6169A-F4D2-4665-95AE-B13A053CDEC5}"/>
    <cellStyle name="SAPBEXchaText 11 14" xfId="10055" xr:uid="{67A2A89C-DF6D-4E68-8B82-73B5124482A2}"/>
    <cellStyle name="SAPBEXchaText 11 2" xfId="10056" xr:uid="{5CA46A37-DEFC-42E9-B711-788D6DB7F389}"/>
    <cellStyle name="SAPBEXchaText 11 2 10" xfId="10057" xr:uid="{F1D365F4-7F24-405F-9BD0-A412688AF79C}"/>
    <cellStyle name="SAPBEXchaText 11 2 11" xfId="10058" xr:uid="{05E2766D-1576-49B4-9B35-C7B268705AF3}"/>
    <cellStyle name="SAPBEXchaText 11 2 2" xfId="10059" xr:uid="{CB6CBA4E-69CB-488F-AA8E-B13057CD554C}"/>
    <cellStyle name="SAPBEXchaText 11 2 2 2" xfId="10060" xr:uid="{C4A4746F-145D-4DF1-8755-FABEB2333DCC}"/>
    <cellStyle name="SAPBEXchaText 11 2 3" xfId="10061" xr:uid="{8482C0DC-CD25-4AFF-A87E-19CB1888F080}"/>
    <cellStyle name="SAPBEXchaText 11 2 4" xfId="10062" xr:uid="{BA9D8F05-C71C-4DF1-8FA6-B8B350BB9721}"/>
    <cellStyle name="SAPBEXchaText 11 2 5" xfId="10063" xr:uid="{F67529A5-D5F2-403C-86AE-BEA327EECCD0}"/>
    <cellStyle name="SAPBEXchaText 11 2 6" xfId="10064" xr:uid="{2831ED4C-2DD7-422A-81C6-D2810052E57B}"/>
    <cellStyle name="SAPBEXchaText 11 2 7" xfId="10065" xr:uid="{6964C5D9-D367-401E-B121-F11B98290EEB}"/>
    <cellStyle name="SAPBEXchaText 11 2 8" xfId="10066" xr:uid="{E52088F6-4BF8-497E-85FD-F1600EF29A6A}"/>
    <cellStyle name="SAPBEXchaText 11 2 9" xfId="10067" xr:uid="{2C377524-B4B7-412C-95BC-FC52AB709C5C}"/>
    <cellStyle name="SAPBEXchaText 11 3" xfId="10068" xr:uid="{0A07C401-452F-431D-BA9D-EC6520BDFF65}"/>
    <cellStyle name="SAPBEXchaText 11 3 10" xfId="10069" xr:uid="{89681C1A-5038-41CC-ACFF-024016FDE554}"/>
    <cellStyle name="SAPBEXchaText 11 3 11" xfId="10070" xr:uid="{DDC082C9-8891-470C-B8A4-0F5253502CC1}"/>
    <cellStyle name="SAPBEXchaText 11 3 2" xfId="10071" xr:uid="{5C246E6F-B341-466A-BAD3-80D51143E451}"/>
    <cellStyle name="SAPBEXchaText 11 3 2 2" xfId="10072" xr:uid="{7EDDB79D-7465-4D3E-B24B-C337E8076E74}"/>
    <cellStyle name="SAPBEXchaText 11 3 3" xfId="10073" xr:uid="{80FFAA42-92CD-4B96-B14B-A2682FDF1C37}"/>
    <cellStyle name="SAPBEXchaText 11 3 4" xfId="10074" xr:uid="{D36CD7DC-7074-4AAD-8D25-2E5F8CB79A92}"/>
    <cellStyle name="SAPBEXchaText 11 3 5" xfId="10075" xr:uid="{B6166ACB-C9DB-446D-9F00-9EE3C0CF2DC9}"/>
    <cellStyle name="SAPBEXchaText 11 3 6" xfId="10076" xr:uid="{3144AADD-A538-43E7-A018-D7E9C1D8FC32}"/>
    <cellStyle name="SAPBEXchaText 11 3 7" xfId="10077" xr:uid="{951268C2-424D-45B2-B7EC-0E7D097EBD5E}"/>
    <cellStyle name="SAPBEXchaText 11 3 8" xfId="10078" xr:uid="{647F40D2-2FAF-4B5C-9E4B-E3E47E64BABD}"/>
    <cellStyle name="SAPBEXchaText 11 3 9" xfId="10079" xr:uid="{16741D4D-D7F2-467C-92FA-6D47D103EE46}"/>
    <cellStyle name="SAPBEXchaText 11 4" xfId="10080" xr:uid="{97E125C4-2A0E-4232-9081-3724C01E41C6}"/>
    <cellStyle name="SAPBEXchaText 11 4 10" xfId="10081" xr:uid="{4FF29591-FB87-4A68-9434-6F95910842AA}"/>
    <cellStyle name="SAPBEXchaText 11 4 11" xfId="10082" xr:uid="{62A7956F-D02C-4805-B099-18F7F9403F6E}"/>
    <cellStyle name="SAPBEXchaText 11 4 2" xfId="10083" xr:uid="{27000636-1167-4B96-A237-8D25BF9264DD}"/>
    <cellStyle name="SAPBEXchaText 11 4 2 2" xfId="10084" xr:uid="{4CA309F9-2AE6-40D1-9972-ACD92BD72ED4}"/>
    <cellStyle name="SAPBEXchaText 11 4 3" xfId="10085" xr:uid="{9B6F7F29-DADC-4019-A454-6BEC3B4285D6}"/>
    <cellStyle name="SAPBEXchaText 11 4 4" xfId="10086" xr:uid="{ABC8DBD0-1800-453E-86B4-34AB912CD175}"/>
    <cellStyle name="SAPBEXchaText 11 4 5" xfId="10087" xr:uid="{7020952B-BA88-4763-B5FD-D57583188DF8}"/>
    <cellStyle name="SAPBEXchaText 11 4 6" xfId="10088" xr:uid="{BE6A46BC-A842-4B48-80B4-74EABDAA35AC}"/>
    <cellStyle name="SAPBEXchaText 11 4 7" xfId="10089" xr:uid="{0C4A99A0-5467-4449-A11B-AE66708B16C0}"/>
    <cellStyle name="SAPBEXchaText 11 4 8" xfId="10090" xr:uid="{BE22A340-3C98-46A1-8925-ECE8B5B30DB8}"/>
    <cellStyle name="SAPBEXchaText 11 4 9" xfId="10091" xr:uid="{A88A86D4-037D-44A1-8431-54AE0050F185}"/>
    <cellStyle name="SAPBEXchaText 11 5" xfId="10092" xr:uid="{B0718A5C-A724-4B99-8F49-74D3824E3041}"/>
    <cellStyle name="SAPBEXchaText 11 5 2" xfId="10093" xr:uid="{001D52BB-F522-4FAF-9BDB-43FCB413C0A6}"/>
    <cellStyle name="SAPBEXchaText 11 6" xfId="10094" xr:uid="{E9D4C7A0-E662-4210-B170-F594161BD2CC}"/>
    <cellStyle name="SAPBEXchaText 11 7" xfId="10095" xr:uid="{3DD3252A-095F-40C2-8F1B-5699EACD9219}"/>
    <cellStyle name="SAPBEXchaText 11 8" xfId="10096" xr:uid="{D5816208-8EEC-4896-A79D-47E09A8A3C39}"/>
    <cellStyle name="SAPBEXchaText 11 9" xfId="10097" xr:uid="{3DBD8CB8-7F87-4D37-84E3-FE942A583D0F}"/>
    <cellStyle name="SAPBEXchaText 12" xfId="10098" xr:uid="{5C1A02FC-F1F6-4902-9195-AEE394E5A996}"/>
    <cellStyle name="SAPBEXchaText 12 10" xfId="10099" xr:uid="{3D165686-1ABC-4FCC-BFC8-8DB3E623D799}"/>
    <cellStyle name="SAPBEXchaText 12 11" xfId="10100" xr:uid="{7CB05029-1010-40A6-A5A2-41E48B022223}"/>
    <cellStyle name="SAPBEXchaText 12 12" xfId="10101" xr:uid="{BAC9CE48-8CEF-4728-9EEC-C1136955F597}"/>
    <cellStyle name="SAPBEXchaText 12 13" xfId="10102" xr:uid="{82497B3A-D4F1-479E-8EF0-12AFB2D10DEB}"/>
    <cellStyle name="SAPBEXchaText 12 14" xfId="10103" xr:uid="{D0F09D14-1545-4B39-822F-D7BBE25C7740}"/>
    <cellStyle name="SAPBEXchaText 12 2" xfId="10104" xr:uid="{E7C48BEC-0108-4F2D-9A64-F605FBB93080}"/>
    <cellStyle name="SAPBEXchaText 12 2 10" xfId="10105" xr:uid="{28F874B9-CB9F-4F20-8D0B-99D6765992D5}"/>
    <cellStyle name="SAPBEXchaText 12 2 11" xfId="10106" xr:uid="{374903B6-2E1F-492E-93BD-E886453EF9F5}"/>
    <cellStyle name="SAPBEXchaText 12 2 2" xfId="10107" xr:uid="{28ADDDBE-9D89-40B7-B67B-2991836F108A}"/>
    <cellStyle name="SAPBEXchaText 12 2 2 2" xfId="10108" xr:uid="{DB9A7F39-E7C6-49E3-B706-C8D5DEBA6B24}"/>
    <cellStyle name="SAPBEXchaText 12 2 3" xfId="10109" xr:uid="{F5BEAB00-4836-43AF-94AD-36DA37C07294}"/>
    <cellStyle name="SAPBEXchaText 12 2 4" xfId="10110" xr:uid="{D0AB88B4-9E21-424C-9C7D-6986AA3FE1EA}"/>
    <cellStyle name="SAPBEXchaText 12 2 5" xfId="10111" xr:uid="{CD558BBF-30DA-41D4-82E2-8990D701BBD6}"/>
    <cellStyle name="SAPBEXchaText 12 2 6" xfId="10112" xr:uid="{18C5DA39-00D7-4369-A58E-170ACA7D2677}"/>
    <cellStyle name="SAPBEXchaText 12 2 7" xfId="10113" xr:uid="{E6B79185-E42A-4D85-B5B9-27D614532954}"/>
    <cellStyle name="SAPBEXchaText 12 2 8" xfId="10114" xr:uid="{F76AFA3E-4997-42CB-9672-22A4DA06CCE0}"/>
    <cellStyle name="SAPBEXchaText 12 2 9" xfId="10115" xr:uid="{4DEB5B6F-EEE7-418F-B9D4-7630E737721D}"/>
    <cellStyle name="SAPBEXchaText 12 3" xfId="10116" xr:uid="{5EA37468-421B-4FEA-90D8-6E879282A789}"/>
    <cellStyle name="SAPBEXchaText 12 3 10" xfId="10117" xr:uid="{C5053E74-63B9-4AC2-8847-054BE71DD0BE}"/>
    <cellStyle name="SAPBEXchaText 12 3 11" xfId="10118" xr:uid="{73FAE5F0-2154-41D2-A7A7-A5002A6193F1}"/>
    <cellStyle name="SAPBEXchaText 12 3 2" xfId="10119" xr:uid="{37896166-5EFF-49CC-A032-CCF89E67BB1A}"/>
    <cellStyle name="SAPBEXchaText 12 3 2 2" xfId="10120" xr:uid="{B560C102-5EB1-4244-BF60-8DC68A96259B}"/>
    <cellStyle name="SAPBEXchaText 12 3 3" xfId="10121" xr:uid="{D6F8BB14-CBDF-4FFB-B595-1EC34BC74277}"/>
    <cellStyle name="SAPBEXchaText 12 3 4" xfId="10122" xr:uid="{C66B9990-9BD5-4AA1-8B14-DB9CAA68ECEC}"/>
    <cellStyle name="SAPBEXchaText 12 3 5" xfId="10123" xr:uid="{DF4B7C35-665C-4EA7-9E1A-5899D774EDA8}"/>
    <cellStyle name="SAPBEXchaText 12 3 6" xfId="10124" xr:uid="{8CEEF529-E74F-410C-AE6F-4C28D7603E3E}"/>
    <cellStyle name="SAPBEXchaText 12 3 7" xfId="10125" xr:uid="{F19C9D4B-0738-45E1-BC53-FA0AD9D6F80F}"/>
    <cellStyle name="SAPBEXchaText 12 3 8" xfId="10126" xr:uid="{234F854C-724E-4A3E-A6AA-23601DEA3473}"/>
    <cellStyle name="SAPBEXchaText 12 3 9" xfId="10127" xr:uid="{FF9D4408-FAA9-4600-BA8A-108F77B89856}"/>
    <cellStyle name="SAPBEXchaText 12 4" xfId="10128" xr:uid="{84154E13-4346-4AFA-937E-BD666FB560AE}"/>
    <cellStyle name="SAPBEXchaText 12 4 10" xfId="10129" xr:uid="{6BEF19B0-942D-4AAA-BC4E-DC43718E7DBF}"/>
    <cellStyle name="SAPBEXchaText 12 4 11" xfId="10130" xr:uid="{9BDD07D1-D373-4EC5-94DC-57344687A3B2}"/>
    <cellStyle name="SAPBEXchaText 12 4 2" xfId="10131" xr:uid="{6D05B293-D22F-4100-AA8C-CD12A081072C}"/>
    <cellStyle name="SAPBEXchaText 12 4 2 2" xfId="10132" xr:uid="{0A2DDCC5-48BC-4608-8004-5E773476C39A}"/>
    <cellStyle name="SAPBEXchaText 12 4 3" xfId="10133" xr:uid="{0343530F-5EE1-4197-A9EA-C92D15070B53}"/>
    <cellStyle name="SAPBEXchaText 12 4 4" xfId="10134" xr:uid="{759D0020-FBE6-4E57-A2FF-CEC68614B19E}"/>
    <cellStyle name="SAPBEXchaText 12 4 5" xfId="10135" xr:uid="{ED1C0441-D5C3-4AB2-A802-3B10BE6F0512}"/>
    <cellStyle name="SAPBEXchaText 12 4 6" xfId="10136" xr:uid="{94BBDA00-530B-47A0-9A8C-9FC8AAD2FA4C}"/>
    <cellStyle name="SAPBEXchaText 12 4 7" xfId="10137" xr:uid="{D586E217-41DA-4DB0-8CE8-4994F947081F}"/>
    <cellStyle name="SAPBEXchaText 12 4 8" xfId="10138" xr:uid="{15385EB4-B16A-42F2-A43A-6CAF761F7A3C}"/>
    <cellStyle name="SAPBEXchaText 12 4 9" xfId="10139" xr:uid="{82191ECC-4113-40E4-8CFF-AEECB8573E75}"/>
    <cellStyle name="SAPBEXchaText 12 5" xfId="10140" xr:uid="{66CA6E34-5556-4793-A2A9-7052B0D8F2A0}"/>
    <cellStyle name="SAPBEXchaText 12 5 2" xfId="10141" xr:uid="{17AC1FDA-727E-4F54-9273-4C759DD8774F}"/>
    <cellStyle name="SAPBEXchaText 12 6" xfId="10142" xr:uid="{8349CA9C-7019-4353-94D1-847217B8D6F4}"/>
    <cellStyle name="SAPBEXchaText 12 7" xfId="10143" xr:uid="{3EE3A070-5E87-4009-A2F2-5337AA4D89D2}"/>
    <cellStyle name="SAPBEXchaText 12 8" xfId="10144" xr:uid="{EAA1E1FF-19CC-4E69-9609-ED2C2D23C974}"/>
    <cellStyle name="SAPBEXchaText 12 9" xfId="10145" xr:uid="{FAC5EB70-B19B-4153-BDD8-65FD27DA780B}"/>
    <cellStyle name="SAPBEXchaText 13" xfId="10146" xr:uid="{26D3255F-7120-426C-BB65-B0631A1BB5F1}"/>
    <cellStyle name="SAPBEXchaText 13 10" xfId="10147" xr:uid="{F9473F10-DADB-438F-BDA5-FF851CE999B4}"/>
    <cellStyle name="SAPBEXchaText 13 11" xfId="10148" xr:uid="{70F42AF7-B932-40BC-AB42-6376312E627F}"/>
    <cellStyle name="SAPBEXchaText 13 12" xfId="10149" xr:uid="{2FA4D77A-0D43-497C-8EAC-5BF674F9F6E9}"/>
    <cellStyle name="SAPBEXchaText 13 13" xfId="10150" xr:uid="{7CC1740D-D930-4CC4-A75C-7FF80C396EC4}"/>
    <cellStyle name="SAPBEXchaText 13 14" xfId="10151" xr:uid="{CB8D0ABE-5051-4313-83D3-180A6C8F9BC1}"/>
    <cellStyle name="SAPBEXchaText 13 2" xfId="10152" xr:uid="{44F7F28F-6313-4FB4-A5F1-088E9D6E6CD5}"/>
    <cellStyle name="SAPBEXchaText 13 2 10" xfId="10153" xr:uid="{98EE1CAE-D7C0-4FBF-91F4-F9884B2A8F39}"/>
    <cellStyle name="SAPBEXchaText 13 2 11" xfId="10154" xr:uid="{EB94F2AE-7B32-40A8-A006-58CE75ED8A20}"/>
    <cellStyle name="SAPBEXchaText 13 2 2" xfId="10155" xr:uid="{FEB279B9-CCD1-4CF0-95E4-E606CC357234}"/>
    <cellStyle name="SAPBEXchaText 13 2 2 2" xfId="10156" xr:uid="{FF6B47DD-109F-43A6-895B-89DBE9AFA18D}"/>
    <cellStyle name="SAPBEXchaText 13 2 3" xfId="10157" xr:uid="{58BA2B2E-EBD4-4F27-BA86-FECD76A24A35}"/>
    <cellStyle name="SAPBEXchaText 13 2 4" xfId="10158" xr:uid="{90696A46-7475-44BE-9AA1-60442947B3C2}"/>
    <cellStyle name="SAPBEXchaText 13 2 5" xfId="10159" xr:uid="{E00B1949-2473-43EB-AB0F-4DFC96E179F5}"/>
    <cellStyle name="SAPBEXchaText 13 2 6" xfId="10160" xr:uid="{23F00945-D3A3-490E-8D9F-925CF252AA2E}"/>
    <cellStyle name="SAPBEXchaText 13 2 7" xfId="10161" xr:uid="{E2DE7614-9FD5-48C5-BBDB-9B8FAC5FEC74}"/>
    <cellStyle name="SAPBEXchaText 13 2 8" xfId="10162" xr:uid="{5593F326-EA3D-4563-BE19-2ABAE64033E7}"/>
    <cellStyle name="SAPBEXchaText 13 2 9" xfId="10163" xr:uid="{09B321F1-8348-416D-812F-23033C429A73}"/>
    <cellStyle name="SAPBEXchaText 13 3" xfId="10164" xr:uid="{8A2191B5-046D-4111-8721-3FB01EE8D6C9}"/>
    <cellStyle name="SAPBEXchaText 13 3 10" xfId="10165" xr:uid="{EF401B27-0CED-4614-BF12-410862931B16}"/>
    <cellStyle name="SAPBEXchaText 13 3 11" xfId="10166" xr:uid="{B52109BB-BA80-46BA-9FDB-099A32295C9C}"/>
    <cellStyle name="SAPBEXchaText 13 3 2" xfId="10167" xr:uid="{85077A0D-865B-429B-841A-D7B58DEE99E3}"/>
    <cellStyle name="SAPBEXchaText 13 3 2 2" xfId="10168" xr:uid="{7E2C5189-2BEA-430F-85C6-E79FE5F1403F}"/>
    <cellStyle name="SAPBEXchaText 13 3 3" xfId="10169" xr:uid="{32192FE9-4777-46EE-BA2D-F0609A17AEB5}"/>
    <cellStyle name="SAPBEXchaText 13 3 4" xfId="10170" xr:uid="{2C5F4639-79D6-49E8-BFB3-85D7B8C91F9C}"/>
    <cellStyle name="SAPBEXchaText 13 3 5" xfId="10171" xr:uid="{960D37A7-5E58-4610-9717-A46604099E08}"/>
    <cellStyle name="SAPBEXchaText 13 3 6" xfId="10172" xr:uid="{96459C25-90F6-4287-905B-425E60F20FDC}"/>
    <cellStyle name="SAPBEXchaText 13 3 7" xfId="10173" xr:uid="{AA2F4F32-5D73-4DE0-B53B-77BAF15CC6C8}"/>
    <cellStyle name="SAPBEXchaText 13 3 8" xfId="10174" xr:uid="{B374909E-670F-4F13-94F2-0BBAD2664659}"/>
    <cellStyle name="SAPBEXchaText 13 3 9" xfId="10175" xr:uid="{08B7D6FC-7FAB-4368-9DC9-0D1480A418CB}"/>
    <cellStyle name="SAPBEXchaText 13 4" xfId="10176" xr:uid="{45442B68-E139-44C3-8DAB-DE0EF4478680}"/>
    <cellStyle name="SAPBEXchaText 13 4 10" xfId="10177" xr:uid="{0086350E-AC94-4560-8595-E05442DCCAE0}"/>
    <cellStyle name="SAPBEXchaText 13 4 11" xfId="10178" xr:uid="{C13E7EB0-5D1C-45CF-88C8-6A0C008F6EC5}"/>
    <cellStyle name="SAPBEXchaText 13 4 2" xfId="10179" xr:uid="{14E5A1C5-3B4D-4067-A063-248A7C427641}"/>
    <cellStyle name="SAPBEXchaText 13 4 2 2" xfId="10180" xr:uid="{538B3D6D-CDBE-44DE-A994-11C752FAD166}"/>
    <cellStyle name="SAPBEXchaText 13 4 3" xfId="10181" xr:uid="{376BA0BA-FF95-4E51-A6C7-4E7EE6119A52}"/>
    <cellStyle name="SAPBEXchaText 13 4 4" xfId="10182" xr:uid="{CF8B4CB5-DFAC-4F50-B30D-005710EF8E9D}"/>
    <cellStyle name="SAPBEXchaText 13 4 5" xfId="10183" xr:uid="{B31D4FBB-0787-4CE7-ADC8-BEF6126E6A33}"/>
    <cellStyle name="SAPBEXchaText 13 4 6" xfId="10184" xr:uid="{226FFE91-AF0E-439A-BFD7-86B47E0E4A49}"/>
    <cellStyle name="SAPBEXchaText 13 4 7" xfId="10185" xr:uid="{852FAF27-4127-4556-A783-2A9AFF7A294D}"/>
    <cellStyle name="SAPBEXchaText 13 4 8" xfId="10186" xr:uid="{7E626006-D30A-4B37-84D6-1CDA9F1713DE}"/>
    <cellStyle name="SAPBEXchaText 13 4 9" xfId="10187" xr:uid="{8DAC08E5-AFA1-408E-9ADC-EA3E88FCF09E}"/>
    <cellStyle name="SAPBEXchaText 13 5" xfId="10188" xr:uid="{0405125F-2E10-475E-978B-C83D21F7D5F4}"/>
    <cellStyle name="SAPBEXchaText 13 5 2" xfId="10189" xr:uid="{14E98D4B-B6E6-4CB1-A174-9985B9570AAD}"/>
    <cellStyle name="SAPBEXchaText 13 6" xfId="10190" xr:uid="{75917985-FAC6-4C49-A5DE-9217E6A6BC1E}"/>
    <cellStyle name="SAPBEXchaText 13 7" xfId="10191" xr:uid="{A27A131D-8892-4E5F-9C23-C3C0E262861C}"/>
    <cellStyle name="SAPBEXchaText 13 8" xfId="10192" xr:uid="{56436C2D-9E82-4F02-AC40-9DFC9945F251}"/>
    <cellStyle name="SAPBEXchaText 13 9" xfId="10193" xr:uid="{6C0F7A3B-CF6E-403A-8D7C-4DA4BE3643B9}"/>
    <cellStyle name="SAPBEXchaText 14" xfId="10194" xr:uid="{CDB1C7EA-0BAB-416F-B3D3-AB774FF87F6C}"/>
    <cellStyle name="SAPBEXchaText 14 10" xfId="10195" xr:uid="{D8C9A744-2A26-4B6B-AFAF-622B6F8E92B6}"/>
    <cellStyle name="SAPBEXchaText 14 11" xfId="10196" xr:uid="{C2F37B54-F111-4B50-8F48-F49FEF8DCF88}"/>
    <cellStyle name="SAPBEXchaText 14 12" xfId="10197" xr:uid="{833E3633-6ACB-4544-934C-2009157C368A}"/>
    <cellStyle name="SAPBEXchaText 14 13" xfId="10198" xr:uid="{19AEE217-DF6B-4FDA-AC63-412446698618}"/>
    <cellStyle name="SAPBEXchaText 14 14" xfId="10199" xr:uid="{E7A0A921-7B5C-4B90-AF6C-25E377136464}"/>
    <cellStyle name="SAPBEXchaText 14 2" xfId="10200" xr:uid="{44E25BCF-ECD4-401F-80FD-4F206C101A99}"/>
    <cellStyle name="SAPBEXchaText 14 2 10" xfId="10201" xr:uid="{7C6500A8-4436-48B0-876D-40BACB5463F9}"/>
    <cellStyle name="SAPBEXchaText 14 2 11" xfId="10202" xr:uid="{F995967F-1025-4753-B1EF-11C8C3C71CB2}"/>
    <cellStyle name="SAPBEXchaText 14 2 2" xfId="10203" xr:uid="{62385F27-EC5C-40EA-BBAD-49E8C0BB24D8}"/>
    <cellStyle name="SAPBEXchaText 14 2 2 2" xfId="10204" xr:uid="{5752BEBA-E72A-4EB4-84CB-E1A8FA1C7C98}"/>
    <cellStyle name="SAPBEXchaText 14 2 3" xfId="10205" xr:uid="{93F2174F-2A49-4A77-839C-10D29CFCDFFE}"/>
    <cellStyle name="SAPBEXchaText 14 2 4" xfId="10206" xr:uid="{DE441F78-2AA2-4B20-A747-72D4B14F8A68}"/>
    <cellStyle name="SAPBEXchaText 14 2 5" xfId="10207" xr:uid="{0FD25689-7AF4-47F9-9927-459DE4AB6E44}"/>
    <cellStyle name="SAPBEXchaText 14 2 6" xfId="10208" xr:uid="{F2AEB147-F7F9-4C4C-BA48-5E569AB347C2}"/>
    <cellStyle name="SAPBEXchaText 14 2 7" xfId="10209" xr:uid="{D95D3063-6798-43DF-8F36-48EDBE633B1C}"/>
    <cellStyle name="SAPBEXchaText 14 2 8" xfId="10210" xr:uid="{F8066E7C-2AD1-4224-85C0-79FE42B77F73}"/>
    <cellStyle name="SAPBEXchaText 14 2 9" xfId="10211" xr:uid="{39231759-D420-479D-A211-8368478F10EE}"/>
    <cellStyle name="SAPBEXchaText 14 3" xfId="10212" xr:uid="{CB3D0D1D-B9FC-4F67-8386-E590028A584B}"/>
    <cellStyle name="SAPBEXchaText 14 3 10" xfId="10213" xr:uid="{155D857F-03DA-4D06-A58A-FABC12E4A850}"/>
    <cellStyle name="SAPBEXchaText 14 3 11" xfId="10214" xr:uid="{3BAB653B-EE28-4CFC-8943-9651C21A82F0}"/>
    <cellStyle name="SAPBEXchaText 14 3 2" xfId="10215" xr:uid="{F23E5A1E-DFFA-4D45-9805-C860742CE708}"/>
    <cellStyle name="SAPBEXchaText 14 3 2 2" xfId="10216" xr:uid="{3982262D-591C-4738-AB83-6407E06D8AFE}"/>
    <cellStyle name="SAPBEXchaText 14 3 3" xfId="10217" xr:uid="{48E22E9B-A7B6-4B69-96B1-7F73C897AFDC}"/>
    <cellStyle name="SAPBEXchaText 14 3 4" xfId="10218" xr:uid="{B46047BC-66A0-489B-B3FA-80B47563E0A5}"/>
    <cellStyle name="SAPBEXchaText 14 3 5" xfId="10219" xr:uid="{69B0F640-FA2C-4111-BDC3-EA6DEB34C8A8}"/>
    <cellStyle name="SAPBEXchaText 14 3 6" xfId="10220" xr:uid="{F9CCD86E-FBE8-4853-8535-4E12EC1E80FF}"/>
    <cellStyle name="SAPBEXchaText 14 3 7" xfId="10221" xr:uid="{A05D956D-5E53-47B0-8BE2-81382BDC948F}"/>
    <cellStyle name="SAPBEXchaText 14 3 8" xfId="10222" xr:uid="{B8C667D5-2161-4813-8D21-2746F7DADAF1}"/>
    <cellStyle name="SAPBEXchaText 14 3 9" xfId="10223" xr:uid="{9EC0E704-CAA8-4CB0-972C-063F3A278663}"/>
    <cellStyle name="SAPBEXchaText 14 4" xfId="10224" xr:uid="{FD9ABDD2-89C7-44E9-88C4-D8E04D7CB960}"/>
    <cellStyle name="SAPBEXchaText 14 4 10" xfId="10225" xr:uid="{223FF1BB-B5F2-464F-B893-71B9AD7C5B8A}"/>
    <cellStyle name="SAPBEXchaText 14 4 11" xfId="10226" xr:uid="{45B6994D-0A5B-4E20-979D-EB8F666D16C5}"/>
    <cellStyle name="SAPBEXchaText 14 4 2" xfId="10227" xr:uid="{944A6D33-2EFF-4205-BDB2-5A77754C1353}"/>
    <cellStyle name="SAPBEXchaText 14 4 2 2" xfId="10228" xr:uid="{38A11F75-E01A-4BB1-B222-0CC11D8A785A}"/>
    <cellStyle name="SAPBEXchaText 14 4 3" xfId="10229" xr:uid="{F12CF9A7-ADF0-444C-846F-D268F65A46F9}"/>
    <cellStyle name="SAPBEXchaText 14 4 4" xfId="10230" xr:uid="{C6762A41-C4BB-4477-B346-630876797DC2}"/>
    <cellStyle name="SAPBEXchaText 14 4 5" xfId="10231" xr:uid="{7EA4F74D-0513-4334-AEA7-043B550021BF}"/>
    <cellStyle name="SAPBEXchaText 14 4 6" xfId="10232" xr:uid="{8B9416A1-DD49-4477-BE65-645222D7255D}"/>
    <cellStyle name="SAPBEXchaText 14 4 7" xfId="10233" xr:uid="{82EC747D-6FAA-406E-AA05-70E8F6ACEE1C}"/>
    <cellStyle name="SAPBEXchaText 14 4 8" xfId="10234" xr:uid="{92020123-4137-47D8-A8B4-9D49F445A9F6}"/>
    <cellStyle name="SAPBEXchaText 14 4 9" xfId="10235" xr:uid="{4CAC3FDC-491E-417D-9A53-2A59465A0A89}"/>
    <cellStyle name="SAPBEXchaText 14 5" xfId="10236" xr:uid="{A3B1AEA6-CAB0-423D-88B4-7D262AAAE554}"/>
    <cellStyle name="SAPBEXchaText 14 5 2" xfId="10237" xr:uid="{E19471A3-03D2-402B-8992-DAF6D250F16C}"/>
    <cellStyle name="SAPBEXchaText 14 6" xfId="10238" xr:uid="{79914D57-B3AD-4358-8CA6-ABE1474DFF3D}"/>
    <cellStyle name="SAPBEXchaText 14 7" xfId="10239" xr:uid="{C4C1FAAA-3DA9-425D-BB61-5282F34A40CD}"/>
    <cellStyle name="SAPBEXchaText 14 8" xfId="10240" xr:uid="{384CC24E-685D-4DF0-BF6F-2D0F205BC8B8}"/>
    <cellStyle name="SAPBEXchaText 14 9" xfId="10241" xr:uid="{720CE00D-FC49-4FD6-8D8D-3B4EFCA9F4B8}"/>
    <cellStyle name="SAPBEXchaText 15" xfId="10242" xr:uid="{18E391B1-9E36-4D9D-B4DB-9C2E20373AC0}"/>
    <cellStyle name="SAPBEXchaText 15 10" xfId="10243" xr:uid="{1597C8F0-9680-49EF-97C2-D157191E3109}"/>
    <cellStyle name="SAPBEXchaText 15 11" xfId="10244" xr:uid="{EAAF0554-A02D-4359-9EDF-75C883E13D6F}"/>
    <cellStyle name="SAPBEXchaText 15 2" xfId="10245" xr:uid="{EA74BC24-3BE7-451C-9C97-66A58859BB3D}"/>
    <cellStyle name="SAPBEXchaText 15 2 2" xfId="10246" xr:uid="{DA4BC85F-01DD-4FCA-B62A-3BCA9BB1EF82}"/>
    <cellStyle name="SAPBEXchaText 15 3" xfId="10247" xr:uid="{51B8CBDC-2F0C-4CE1-AF20-DA9047640E79}"/>
    <cellStyle name="SAPBEXchaText 15 4" xfId="10248" xr:uid="{414F2AFA-A648-4C8F-A774-EC02BE5F0320}"/>
    <cellStyle name="SAPBEXchaText 15 5" xfId="10249" xr:uid="{B6952089-74BF-49CD-9F7E-5B112BD9046C}"/>
    <cellStyle name="SAPBEXchaText 15 6" xfId="10250" xr:uid="{A3091929-A45E-4A4A-A361-9EC721E74E47}"/>
    <cellStyle name="SAPBEXchaText 15 7" xfId="10251" xr:uid="{C8F9BB04-860E-4E17-AFEE-A73117634095}"/>
    <cellStyle name="SAPBEXchaText 15 8" xfId="10252" xr:uid="{E7706863-A632-41F3-9D95-6D9ED5869DBC}"/>
    <cellStyle name="SAPBEXchaText 15 9" xfId="10253" xr:uid="{A244B3BD-8AFB-4CB7-9C36-5961B09C3EB9}"/>
    <cellStyle name="SAPBEXchaText 16" xfId="10254" xr:uid="{875B99BF-18C6-42FD-853A-D31976722481}"/>
    <cellStyle name="SAPBEXchaText 16 10" xfId="10255" xr:uid="{87DAB603-8918-4A87-A2EE-CC8613B67C48}"/>
    <cellStyle name="SAPBEXchaText 16 11" xfId="10256" xr:uid="{23C60A19-152C-456D-B43F-D1CA0AC28D5C}"/>
    <cellStyle name="SAPBEXchaText 16 2" xfId="10257" xr:uid="{EA500DF1-935A-4023-8330-29376C5A7F41}"/>
    <cellStyle name="SAPBEXchaText 16 2 2" xfId="10258" xr:uid="{7DA41657-619A-46D4-8004-9955E4314F55}"/>
    <cellStyle name="SAPBEXchaText 16 3" xfId="10259" xr:uid="{255399DA-5FF4-4782-ACF7-8E14366F9A2C}"/>
    <cellStyle name="SAPBEXchaText 16 4" xfId="10260" xr:uid="{4ECB7603-F518-4CDB-8E5D-C069719241A9}"/>
    <cellStyle name="SAPBEXchaText 16 5" xfId="10261" xr:uid="{AD9C33B5-B0B7-45C8-9E27-2AB38E0FE095}"/>
    <cellStyle name="SAPBEXchaText 16 6" xfId="10262" xr:uid="{E137D818-0D67-41F7-914E-D81319EE99D3}"/>
    <cellStyle name="SAPBEXchaText 16 7" xfId="10263" xr:uid="{69E99727-2483-4AAB-BBB4-62FF6982CFA4}"/>
    <cellStyle name="SAPBEXchaText 16 8" xfId="10264" xr:uid="{929C05FD-BA72-4C71-8C67-752B2B31C935}"/>
    <cellStyle name="SAPBEXchaText 16 9" xfId="10265" xr:uid="{555E1C6D-67DF-4872-9B70-91DE04693478}"/>
    <cellStyle name="SAPBEXchaText 17" xfId="10266" xr:uid="{7C2A1354-B1A4-4F06-AE38-32DB8E40020F}"/>
    <cellStyle name="SAPBEXchaText 17 2" xfId="10267" xr:uid="{5F3CA69E-A82E-45FF-A898-B144B55F8BEC}"/>
    <cellStyle name="SAPBEXchaText 17 3" xfId="10268" xr:uid="{0A0A37D7-BEE3-4391-9E5D-E09F58825082}"/>
    <cellStyle name="SAPBEXchaText 17 4" xfId="10269" xr:uid="{4A51CE0D-E5A3-4973-9DDD-B56549DEB333}"/>
    <cellStyle name="SAPBEXchaText 17 5" xfId="10270" xr:uid="{84360E40-8759-498B-A6AE-7926DECB6E60}"/>
    <cellStyle name="SAPBEXchaText 17 5 2" xfId="10271" xr:uid="{5340E866-198D-470F-88D2-B0CBC00EF050}"/>
    <cellStyle name="SAPBEXchaText 17 6" xfId="10272" xr:uid="{F4585462-41C2-462F-A6B7-933F4D1F6323}"/>
    <cellStyle name="SAPBEXchaText 17 7" xfId="10273" xr:uid="{E6317A88-BCD1-4745-A963-6B92773E3279}"/>
    <cellStyle name="SAPBEXchaText 17 8" xfId="10274" xr:uid="{B0B238BA-B535-4118-8D22-36B56C39FCCD}"/>
    <cellStyle name="SAPBEXchaText 18" xfId="10275" xr:uid="{1BEA0550-CEC3-40A6-8A77-6104C1989D0F}"/>
    <cellStyle name="SAPBEXchaText 18 2" xfId="10276" xr:uid="{E0327D87-3712-4BD6-ADA6-A4379A01F568}"/>
    <cellStyle name="SAPBEXchaText 19" xfId="10277" xr:uid="{D7AC508D-29D2-4E88-BAED-D70BAD51FAAA}"/>
    <cellStyle name="SAPBEXchaText 2" xfId="10278" xr:uid="{1E3950B1-02CD-4153-B9BC-065AC46A9B39}"/>
    <cellStyle name="SAPBEXchaText 2 2" xfId="10279" xr:uid="{ED4C17C1-455C-496A-91B0-494BC23A665E}"/>
    <cellStyle name="SAPBEXchaText 2 2 2" xfId="10280" xr:uid="{4AEE88D9-7FF5-4EB6-978E-C213CD8610CA}"/>
    <cellStyle name="SAPBEXchaText 2 2 2 10" xfId="10281" xr:uid="{D6779188-6930-4355-B82C-EDA0604C6537}"/>
    <cellStyle name="SAPBEXchaText 2 2 2 11" xfId="10282" xr:uid="{5C6EF3CC-4791-4AF4-A4B2-86771AF64C6A}"/>
    <cellStyle name="SAPBEXchaText 2 2 2 2" xfId="10283" xr:uid="{28ABFAC2-6EB3-43E9-8F85-31CCF139FA2F}"/>
    <cellStyle name="SAPBEXchaText 2 2 2 2 2" xfId="10284" xr:uid="{8E1F80EB-B60C-48C9-89D8-EE5318E06F7A}"/>
    <cellStyle name="SAPBEXchaText 2 2 2 3" xfId="10285" xr:uid="{793247E4-49BA-4090-AD07-C4526B618AE2}"/>
    <cellStyle name="SAPBEXchaText 2 2 2 4" xfId="10286" xr:uid="{E81FFB50-54E5-4187-AA85-7E8FA310BD8E}"/>
    <cellStyle name="SAPBEXchaText 2 2 2 5" xfId="10287" xr:uid="{FFD14731-0671-4D49-B4B9-1C913DE968E0}"/>
    <cellStyle name="SAPBEXchaText 2 2 2 6" xfId="10288" xr:uid="{E13217B7-5EE4-4B32-8522-64960017BEC4}"/>
    <cellStyle name="SAPBEXchaText 2 2 2 7" xfId="10289" xr:uid="{A71286A7-22B6-4C3F-B2D8-49CF55A56066}"/>
    <cellStyle name="SAPBEXchaText 2 2 2 8" xfId="10290" xr:uid="{C3F40CD9-E7DE-461E-9878-19AD74CCDD7C}"/>
    <cellStyle name="SAPBEXchaText 2 2 2 9" xfId="10291" xr:uid="{4602237B-95DA-4541-AEFD-76968D27A692}"/>
    <cellStyle name="SAPBEXchaText 2 2 3" xfId="10292" xr:uid="{6CA29022-D1C0-41A4-AD17-E23E3FE54F17}"/>
    <cellStyle name="SAPBEXchaText 2 2 3 10" xfId="10293" xr:uid="{CFB540ED-2FD0-4357-95AD-7F5461D120DD}"/>
    <cellStyle name="SAPBEXchaText 2 2 3 11" xfId="10294" xr:uid="{AC1601D0-5DB2-4275-8CB5-E1948791CEDD}"/>
    <cellStyle name="SAPBEXchaText 2 2 3 2" xfId="10295" xr:uid="{FC5704A5-4514-45D4-9CD4-C4E9C836B3A5}"/>
    <cellStyle name="SAPBEXchaText 2 2 3 2 2" xfId="10296" xr:uid="{079AB480-2947-42A7-9C73-818315336A37}"/>
    <cellStyle name="SAPBEXchaText 2 2 3 3" xfId="10297" xr:uid="{4A3B3668-3E53-4918-88CC-898FB8C27C03}"/>
    <cellStyle name="SAPBEXchaText 2 2 3 4" xfId="10298" xr:uid="{F9DBF78D-C78D-407B-96C5-1E5495A82B75}"/>
    <cellStyle name="SAPBEXchaText 2 2 3 5" xfId="10299" xr:uid="{F8499595-4F67-4758-8DB7-603FA4CBAC2B}"/>
    <cellStyle name="SAPBEXchaText 2 2 3 6" xfId="10300" xr:uid="{0374C1AF-E810-4B4D-9EE4-80B4D5E2CA48}"/>
    <cellStyle name="SAPBEXchaText 2 2 3 7" xfId="10301" xr:uid="{163AD626-0425-43FE-AF83-6145204F21C6}"/>
    <cellStyle name="SAPBEXchaText 2 2 3 8" xfId="10302" xr:uid="{EDBBCCA0-8CBD-49CE-8094-6C493A5D5DBA}"/>
    <cellStyle name="SAPBEXchaText 2 2 3 9" xfId="10303" xr:uid="{92164A6E-A50B-464D-8CA7-240DE26AA59E}"/>
    <cellStyle name="SAPBEXchaText 2 2 4" xfId="10304" xr:uid="{1D8A2B9B-8B21-47CD-9477-93E3E6652B8A}"/>
    <cellStyle name="SAPBEXchaText 2 2 4 10" xfId="10305" xr:uid="{EA73CE9F-FA63-4EB9-AB9A-81071C9D39F9}"/>
    <cellStyle name="SAPBEXchaText 2 2 4 11" xfId="10306" xr:uid="{CDC1B4DF-9318-4859-964B-DCFC358AED94}"/>
    <cellStyle name="SAPBEXchaText 2 2 4 12" xfId="10307" xr:uid="{5793CAFA-09D1-4A38-9A11-E5566A8E8C01}"/>
    <cellStyle name="SAPBEXchaText 2 2 4 13" xfId="10308" xr:uid="{83C166C5-CC45-4504-8E71-E1F919F145B6}"/>
    <cellStyle name="SAPBEXchaText 2 2 4 2" xfId="10309" xr:uid="{8090979F-5146-41E5-9662-2630C76CFD94}"/>
    <cellStyle name="SAPBEXchaText 2 2 4 2 2" xfId="10310" xr:uid="{C88BE2BD-8A98-4A53-8BDD-17A8384AB960}"/>
    <cellStyle name="SAPBEXchaText 2 2 4 3" xfId="10311" xr:uid="{31770954-55D0-4768-AC66-69371BA6D1E3}"/>
    <cellStyle name="SAPBEXchaText 2 2 4 4" xfId="10312" xr:uid="{6CBBC945-FD5E-44C3-9DBC-F6141BD28986}"/>
    <cellStyle name="SAPBEXchaText 2 2 4 5" xfId="10313" xr:uid="{DFF25C16-F483-4E06-B189-6B87D861AF8C}"/>
    <cellStyle name="SAPBEXchaText 2 2 4 6" xfId="10314" xr:uid="{59023DC4-00F2-493D-88C0-CDC9A7DE5E47}"/>
    <cellStyle name="SAPBEXchaText 2 2 4 7" xfId="10315" xr:uid="{5FC5E90E-D69C-4F01-B17C-08F628BACA76}"/>
    <cellStyle name="SAPBEXchaText 2 2 4 8" xfId="10316" xr:uid="{998E7902-1B9B-4382-92E7-E364A804590E}"/>
    <cellStyle name="SAPBEXchaText 2 2 4 9" xfId="10317" xr:uid="{89D2A1AA-125D-4864-999D-AE93266610B4}"/>
    <cellStyle name="SAPBEXchaText 2 2 5" xfId="10318" xr:uid="{7EBE61C7-8484-4228-A002-0F1BD3B7EBE1}"/>
    <cellStyle name="SAPBEXchaText 2 2 5 2" xfId="10319" xr:uid="{E9169031-2D23-4C70-85DE-2CC6780EB1B6}"/>
    <cellStyle name="SAPBEXchaText 2 2 6" xfId="10320" xr:uid="{44824724-4F25-489C-A2D4-AD6DC5350E40}"/>
    <cellStyle name="SAPBEXchaText 2 2 7" xfId="10321" xr:uid="{13DDB12E-C90D-4DE3-BFC9-D754DE65B2DC}"/>
    <cellStyle name="SAPBEXchaText 2 2 8" xfId="10322" xr:uid="{6FA89AF4-376C-4D62-A937-1EC92E8AAA96}"/>
    <cellStyle name="SAPBEXchaText 2 3" xfId="10323" xr:uid="{2CB036A5-E672-49AA-BE77-3CECE0F62096}"/>
    <cellStyle name="SAPBEXchaText 2 3 10" xfId="10324" xr:uid="{D379A2D6-7447-49BA-B799-BB3ADE0DE90A}"/>
    <cellStyle name="SAPBEXchaText 2 3 11" xfId="10325" xr:uid="{47A7657B-8BC6-4E27-B2DD-E5E583E426BE}"/>
    <cellStyle name="SAPBEXchaText 2 3 2" xfId="10326" xr:uid="{CC84E4A3-B262-414F-B662-FDB0AA00FF74}"/>
    <cellStyle name="SAPBEXchaText 2 3 2 2" xfId="10327" xr:uid="{B4362970-E155-47CE-80FF-26F2416C0253}"/>
    <cellStyle name="SAPBEXchaText 2 3 3" xfId="10328" xr:uid="{347CFE22-59A4-4A4A-9EF6-8930BB9CA87E}"/>
    <cellStyle name="SAPBEXchaText 2 3 4" xfId="10329" xr:uid="{72EADDC3-7FB4-46A8-825A-05680373C5D0}"/>
    <cellStyle name="SAPBEXchaText 2 3 5" xfId="10330" xr:uid="{84A08FF9-D230-42D8-AD71-243F6C53C0B7}"/>
    <cellStyle name="SAPBEXchaText 2 3 6" xfId="10331" xr:uid="{8163511E-CCA6-4B57-A162-ABE257A32166}"/>
    <cellStyle name="SAPBEXchaText 2 3 7" xfId="10332" xr:uid="{4B2404DF-591E-4F6E-A63C-EF1AA2A42CD6}"/>
    <cellStyle name="SAPBEXchaText 2 3 8" xfId="10333" xr:uid="{E97D55B8-E051-44D9-A490-EC746CD38EC0}"/>
    <cellStyle name="SAPBEXchaText 2 3 9" xfId="10334" xr:uid="{773C5356-3F7E-4502-885F-DAE48FC6EAEF}"/>
    <cellStyle name="SAPBEXchaText 2 4" xfId="10335" xr:uid="{14C496C7-25B4-42B3-8CC7-83D9437F834F}"/>
    <cellStyle name="SAPBEXchaText 2 4 10" xfId="10336" xr:uid="{3EC824FD-7DA9-4211-B247-E285EB39FE3D}"/>
    <cellStyle name="SAPBEXchaText 2 4 11" xfId="10337" xr:uid="{00CEC94B-1A95-413B-9E13-907E0145859F}"/>
    <cellStyle name="SAPBEXchaText 2 4 2" xfId="10338" xr:uid="{6AD46F49-874C-4630-8646-254F18AABCB8}"/>
    <cellStyle name="SAPBEXchaText 2 4 2 2" xfId="10339" xr:uid="{C46A5D6A-A9DD-4F4B-B814-54B752543BC8}"/>
    <cellStyle name="SAPBEXchaText 2 4 3" xfId="10340" xr:uid="{5C308636-75B5-4B33-9FEF-A1C21355AD1D}"/>
    <cellStyle name="SAPBEXchaText 2 4 4" xfId="10341" xr:uid="{0AEB1CA4-297A-4E02-B8ED-0BCAF0EBFDAC}"/>
    <cellStyle name="SAPBEXchaText 2 4 5" xfId="10342" xr:uid="{B2A293BC-686A-423C-A112-89052800F36F}"/>
    <cellStyle name="SAPBEXchaText 2 4 6" xfId="10343" xr:uid="{E1ACF00F-FDC6-451D-B3EE-5A7E72612AE6}"/>
    <cellStyle name="SAPBEXchaText 2 4 7" xfId="10344" xr:uid="{27719097-5CCD-438C-AE8B-898A89F639FB}"/>
    <cellStyle name="SAPBEXchaText 2 4 8" xfId="10345" xr:uid="{7579B431-711F-44E6-A32B-2D0F1FCA550F}"/>
    <cellStyle name="SAPBEXchaText 2 4 9" xfId="10346" xr:uid="{B8CB207F-5623-426B-9C1E-09F5F8F1E2B7}"/>
    <cellStyle name="SAPBEXchaText 2 5" xfId="10347" xr:uid="{AA9EC8D9-56AE-4F03-A924-232512F8ECA2}"/>
    <cellStyle name="SAPBEXchaText 2 5 10" xfId="10348" xr:uid="{ABAD4157-4445-4575-AB4E-D185CF1BD945}"/>
    <cellStyle name="SAPBEXchaText 2 5 11" xfId="10349" xr:uid="{FCC87E30-23EB-4C5B-8324-1D19DAE7586D}"/>
    <cellStyle name="SAPBEXchaText 2 5 12" xfId="10350" xr:uid="{8F242E1D-8A64-40B4-8B8B-C048CC6596D2}"/>
    <cellStyle name="SAPBEXchaText 2 5 13" xfId="10351" xr:uid="{D2EC65F6-C90D-4C66-BDF9-C920BF129B33}"/>
    <cellStyle name="SAPBEXchaText 2 5 2" xfId="10352" xr:uid="{89A5F17F-1A17-441D-9F35-6FD61C5C40F3}"/>
    <cellStyle name="SAPBEXchaText 2 5 2 2" xfId="10353" xr:uid="{A6207EEF-48D0-4B25-9CC4-DA29095B7F2C}"/>
    <cellStyle name="SAPBEXchaText 2 5 3" xfId="10354" xr:uid="{6D14287B-603F-405C-A796-BBFA84E729E6}"/>
    <cellStyle name="SAPBEXchaText 2 5 4" xfId="10355" xr:uid="{2EC4AC1B-269E-4C0E-B1EC-FB89D83F123F}"/>
    <cellStyle name="SAPBEXchaText 2 5 5" xfId="10356" xr:uid="{58B91064-E77C-4CA3-9827-5657304ED0A1}"/>
    <cellStyle name="SAPBEXchaText 2 5 6" xfId="10357" xr:uid="{6A44151F-6266-4797-BD1E-B94FA3425AF5}"/>
    <cellStyle name="SAPBEXchaText 2 5 7" xfId="10358" xr:uid="{6F1D89F1-FEB0-4E14-97A1-1B595E23BB0D}"/>
    <cellStyle name="SAPBEXchaText 2 5 8" xfId="10359" xr:uid="{0DC81378-947C-4D87-B4EB-66B1A3C2A416}"/>
    <cellStyle name="SAPBEXchaText 2 5 9" xfId="10360" xr:uid="{ACD93CED-06C4-41EC-A2D8-3BA7A20DFC51}"/>
    <cellStyle name="SAPBEXchaText 2 6" xfId="10361" xr:uid="{06C0D9A9-E487-4AB2-82C3-24555D17BEC1}"/>
    <cellStyle name="SAPBEXchaText 2 6 2" xfId="10362" xr:uid="{0E44D67F-4354-48C5-A529-D4F2AA030631}"/>
    <cellStyle name="SAPBEXchaText 2 7" xfId="10363" xr:uid="{06BB1D9A-30C5-473D-A1CD-D8614E09ABE2}"/>
    <cellStyle name="SAPBEXchaText 2 8" xfId="10364" xr:uid="{8AB59A49-C753-40A6-906E-B82C06F932E8}"/>
    <cellStyle name="SAPBEXchaText 2 9" xfId="10365" xr:uid="{0B023038-F7F4-45CD-AD8F-FF16B9C46571}"/>
    <cellStyle name="SAPBEXchaText 20" xfId="10366" xr:uid="{BBE890A8-4684-4BD9-B4AE-282D94C2C243}"/>
    <cellStyle name="SAPBEXchaText 21" xfId="10367" xr:uid="{D9404170-E656-40AE-ABD7-48FCE6EB9DBF}"/>
    <cellStyle name="SAPBEXchaText 3" xfId="10368" xr:uid="{B4F21CD6-ACAF-4B0B-9ACC-91FFA5BF2C92}"/>
    <cellStyle name="SAPBEXchaText 3 2" xfId="10369" xr:uid="{2C186CDF-B195-42C8-9B0E-FF5D9A63EE55}"/>
    <cellStyle name="SAPBEXchaText 3 2 10" xfId="10370" xr:uid="{7EA5E335-075E-4EE7-A303-3946716D70A6}"/>
    <cellStyle name="SAPBEXchaText 3 2 11" xfId="10371" xr:uid="{7F5DB899-B965-4A3D-A775-9C0EEB7DCDD7}"/>
    <cellStyle name="SAPBEXchaText 3 2 2" xfId="10372" xr:uid="{86C0BF7A-B6A6-4B28-8293-25DA9DFBDA4A}"/>
    <cellStyle name="SAPBEXchaText 3 2 2 2" xfId="10373" xr:uid="{0379617E-A1C5-4F53-B558-151FFF555766}"/>
    <cellStyle name="SAPBEXchaText 3 2 3" xfId="10374" xr:uid="{5CD62F88-8F88-4354-AF86-B6B550AE8CC5}"/>
    <cellStyle name="SAPBEXchaText 3 2 4" xfId="10375" xr:uid="{B7F6670E-F492-4B67-9D5C-B9E506B1DD9C}"/>
    <cellStyle name="SAPBEXchaText 3 2 5" xfId="10376" xr:uid="{384D07DD-63DA-49F7-B59B-5ADEE53731FB}"/>
    <cellStyle name="SAPBEXchaText 3 2 6" xfId="10377" xr:uid="{820FFA43-10ED-4294-80C9-ED44F397D19F}"/>
    <cellStyle name="SAPBEXchaText 3 2 7" xfId="10378" xr:uid="{01E89FF0-9576-4FE1-BEEB-D4922F86719A}"/>
    <cellStyle name="SAPBEXchaText 3 2 8" xfId="10379" xr:uid="{87B1E5CD-9716-42C7-9747-331135F1A386}"/>
    <cellStyle name="SAPBEXchaText 3 2 9" xfId="10380" xr:uid="{85A6D6C4-BF8C-46C8-98CD-2D964E3B16D8}"/>
    <cellStyle name="SAPBEXchaText 3 3" xfId="10381" xr:uid="{D6680F2E-8AD9-4B6F-B849-01F1C7A5915E}"/>
    <cellStyle name="SAPBEXchaText 3 3 10" xfId="10382" xr:uid="{E8CE964D-0474-4715-B706-E7C952BA9C24}"/>
    <cellStyle name="SAPBEXchaText 3 3 11" xfId="10383" xr:uid="{87BCA275-A3A2-43A4-84BD-1EB212C21CC2}"/>
    <cellStyle name="SAPBEXchaText 3 3 2" xfId="10384" xr:uid="{BF4C9048-B828-43D5-99CC-6D8D216392E4}"/>
    <cellStyle name="SAPBEXchaText 3 3 2 2" xfId="10385" xr:uid="{6C750A92-85E7-4A25-815C-62A982048855}"/>
    <cellStyle name="SAPBEXchaText 3 3 3" xfId="10386" xr:uid="{7B76E8F0-C787-48C7-A13E-B1515279E97C}"/>
    <cellStyle name="SAPBEXchaText 3 3 4" xfId="10387" xr:uid="{4EB969CB-7D39-4AAA-9EAD-1941E2B3F094}"/>
    <cellStyle name="SAPBEXchaText 3 3 5" xfId="10388" xr:uid="{69BF2A77-34C9-4E6E-AE0E-FF02EF27D850}"/>
    <cellStyle name="SAPBEXchaText 3 3 6" xfId="10389" xr:uid="{4B661846-1EA4-46B7-B39F-4B744526252D}"/>
    <cellStyle name="SAPBEXchaText 3 3 7" xfId="10390" xr:uid="{0660C999-E431-4275-991A-0CCE1D3E9EB4}"/>
    <cellStyle name="SAPBEXchaText 3 3 8" xfId="10391" xr:uid="{0E5A064B-C90D-4C4D-BE97-080DFD81BEF0}"/>
    <cellStyle name="SAPBEXchaText 3 3 9" xfId="10392" xr:uid="{D9D2D976-109B-40EA-AAA7-9459A3955185}"/>
    <cellStyle name="SAPBEXchaText 3 4" xfId="10393" xr:uid="{F8A9E655-97A7-4971-A7E0-80A606D54C0F}"/>
    <cellStyle name="SAPBEXchaText 3 4 10" xfId="10394" xr:uid="{1ED42BE6-4EEC-4444-AC32-40280A81239A}"/>
    <cellStyle name="SAPBEXchaText 3 4 11" xfId="10395" xr:uid="{0906127D-939B-4803-B602-3062C02BE449}"/>
    <cellStyle name="SAPBEXchaText 3 4 12" xfId="10396" xr:uid="{B1DDD6AA-A4BE-48F6-8BB2-67147F2BE71D}"/>
    <cellStyle name="SAPBEXchaText 3 4 13" xfId="10397" xr:uid="{8BC6E84C-F885-4038-A27D-9535A240EECC}"/>
    <cellStyle name="SAPBEXchaText 3 4 2" xfId="10398" xr:uid="{5041F0FB-3C1C-4419-B2FA-0A42C5AF7ABD}"/>
    <cellStyle name="SAPBEXchaText 3 4 2 2" xfId="10399" xr:uid="{691E9A19-D798-4623-AA02-3E010CCC49A5}"/>
    <cellStyle name="SAPBEXchaText 3 4 3" xfId="10400" xr:uid="{3BE3D85A-406E-4DBC-B570-44F60ABEDD17}"/>
    <cellStyle name="SAPBEXchaText 3 4 4" xfId="10401" xr:uid="{072CE3A7-EDFC-49D7-A854-34E672A56654}"/>
    <cellStyle name="SAPBEXchaText 3 4 5" xfId="10402" xr:uid="{1E8558BC-AB60-4C12-8818-4B08DA7C5B30}"/>
    <cellStyle name="SAPBEXchaText 3 4 6" xfId="10403" xr:uid="{90039EB7-85B5-4F74-BF12-B85E8487C4FC}"/>
    <cellStyle name="SAPBEXchaText 3 4 7" xfId="10404" xr:uid="{D7F39107-4CBF-4485-BC61-2F6BE9402CC3}"/>
    <cellStyle name="SAPBEXchaText 3 4 8" xfId="10405" xr:uid="{C37AD8F8-FE5A-4538-AE94-78E97E9E510C}"/>
    <cellStyle name="SAPBEXchaText 3 4 9" xfId="10406" xr:uid="{0F5F90B5-4ACC-43DC-8D9B-4C77AACDE43E}"/>
    <cellStyle name="SAPBEXchaText 3 5" xfId="10407" xr:uid="{E4D51C5A-1789-4373-B59D-1E3B1D4BCCD5}"/>
    <cellStyle name="SAPBEXchaText 3 5 2" xfId="10408" xr:uid="{97BC8AAA-955D-4D14-95F3-662932C5198C}"/>
    <cellStyle name="SAPBEXchaText 3 6" xfId="10409" xr:uid="{3B38E711-6F49-40EF-A7B2-3819231DB042}"/>
    <cellStyle name="SAPBEXchaText 3 7" xfId="10410" xr:uid="{4A05A70E-9E4D-4717-AA01-407D063BD0BA}"/>
    <cellStyle name="SAPBEXchaText 3 8" xfId="10411" xr:uid="{0CD8CFDF-F8E9-48A2-AF10-0F15EBE61C80}"/>
    <cellStyle name="SAPBEXchaText 4" xfId="10412" xr:uid="{3CE217E9-DFBA-4AC1-95CF-AAEA0D933CA6}"/>
    <cellStyle name="SAPBEXchaText 4 10" xfId="10413" xr:uid="{C1AF650B-1154-4864-BDB3-E88134E6F232}"/>
    <cellStyle name="SAPBEXchaText 4 11" xfId="10414" xr:uid="{0DF531BA-8E6C-4373-9CEF-74E631DAF34C}"/>
    <cellStyle name="SAPBEXchaText 4 12" xfId="10415" xr:uid="{00F92253-1DA8-4684-B801-AEB78D072B84}"/>
    <cellStyle name="SAPBEXchaText 4 13" xfId="10416" xr:uid="{1025871B-F09C-43FB-8CE6-62B39A0FB7D7}"/>
    <cellStyle name="SAPBEXchaText 4 14" xfId="10417" xr:uid="{317AC63F-399B-4400-A78C-354686C664BF}"/>
    <cellStyle name="SAPBEXchaText 4 15" xfId="10418" xr:uid="{FBE3A6E1-05DC-49EB-BACA-B3C528DEE492}"/>
    <cellStyle name="SAPBEXchaText 4 16" xfId="10419" xr:uid="{EEF9E285-C16F-48B2-8475-CF8651F369E0}"/>
    <cellStyle name="SAPBEXchaText 4 2" xfId="10420" xr:uid="{973241E7-1A03-4C10-BB73-DB0BC620E21C}"/>
    <cellStyle name="SAPBEXchaText 4 2 10" xfId="10421" xr:uid="{C6940912-A824-4707-A7DC-C5D1D9B8F2ED}"/>
    <cellStyle name="SAPBEXchaText 4 2 11" xfId="10422" xr:uid="{44B732F7-549F-4191-B72B-019584E998B3}"/>
    <cellStyle name="SAPBEXchaText 4 2 2" xfId="10423" xr:uid="{9AC66B52-F075-4E5B-BC3C-09767434B6AF}"/>
    <cellStyle name="SAPBEXchaText 4 2 2 2" xfId="10424" xr:uid="{7E8470C6-B2C2-4A8C-A6E6-91FB4A32C3F7}"/>
    <cellStyle name="SAPBEXchaText 4 2 3" xfId="10425" xr:uid="{43E1C580-C753-43B7-AE64-F47AB2909B6F}"/>
    <cellStyle name="SAPBEXchaText 4 2 4" xfId="10426" xr:uid="{6563E589-E331-4BC4-8C7D-CF637BCCCF34}"/>
    <cellStyle name="SAPBEXchaText 4 2 5" xfId="10427" xr:uid="{AD4AD827-89EB-4EFC-8F80-F6DD9864C9E1}"/>
    <cellStyle name="SAPBEXchaText 4 2 6" xfId="10428" xr:uid="{81800A0F-A224-49A0-91EA-4F423E8EB48F}"/>
    <cellStyle name="SAPBEXchaText 4 2 7" xfId="10429" xr:uid="{87AE7108-AF87-4100-A0A6-B5665ABF2495}"/>
    <cellStyle name="SAPBEXchaText 4 2 8" xfId="10430" xr:uid="{A86C7FAE-56DD-4109-ABD4-A675731E272D}"/>
    <cellStyle name="SAPBEXchaText 4 2 9" xfId="10431" xr:uid="{273DF151-1294-4BD8-93AD-FB7DC282B595}"/>
    <cellStyle name="SAPBEXchaText 4 3" xfId="10432" xr:uid="{3AF7157D-9264-48B7-9BF4-39CDAA2853C2}"/>
    <cellStyle name="SAPBEXchaText 4 3 10" xfId="10433" xr:uid="{0E28C209-0311-4057-BCEA-F31F3999478C}"/>
    <cellStyle name="SAPBEXchaText 4 3 11" xfId="10434" xr:uid="{E7F6F914-078E-4E40-BB7B-91103ADF28B0}"/>
    <cellStyle name="SAPBEXchaText 4 3 2" xfId="10435" xr:uid="{54E908ED-9C68-478D-A6A4-70A5C6B5628B}"/>
    <cellStyle name="SAPBEXchaText 4 3 2 2" xfId="10436" xr:uid="{6EA21E0C-6D8B-4792-92FF-1F3759434D7F}"/>
    <cellStyle name="SAPBEXchaText 4 3 3" xfId="10437" xr:uid="{D1D96962-D7FE-4EF7-912C-C0D1C6894CB0}"/>
    <cellStyle name="SAPBEXchaText 4 3 4" xfId="10438" xr:uid="{B7E54115-5196-4C5A-A4B7-AF50E8644D98}"/>
    <cellStyle name="SAPBEXchaText 4 3 5" xfId="10439" xr:uid="{1B07CCD2-2986-47A6-A215-250248DED864}"/>
    <cellStyle name="SAPBEXchaText 4 3 6" xfId="10440" xr:uid="{2A76B25D-75BC-452A-ACC3-9791A8F0250D}"/>
    <cellStyle name="SAPBEXchaText 4 3 7" xfId="10441" xr:uid="{02387E96-9441-4779-A850-CF15335BB4C3}"/>
    <cellStyle name="SAPBEXchaText 4 3 8" xfId="10442" xr:uid="{4780825C-9DD4-455A-8ED3-8957A5749CB1}"/>
    <cellStyle name="SAPBEXchaText 4 3 9" xfId="10443" xr:uid="{5A6616A8-F391-4761-8324-8898D4046637}"/>
    <cellStyle name="SAPBEXchaText 4 4" xfId="10444" xr:uid="{C0D4D3C7-A00C-451C-A242-62298BB14BFD}"/>
    <cellStyle name="SAPBEXchaText 4 4 10" xfId="10445" xr:uid="{876BF87B-5CBF-4328-96DF-A5FF29AC2D71}"/>
    <cellStyle name="SAPBEXchaText 4 4 11" xfId="10446" xr:uid="{5B159E6A-1FA1-4D01-84E9-E8B6AE71F87E}"/>
    <cellStyle name="SAPBEXchaText 4 4 2" xfId="10447" xr:uid="{E26E5D6A-52DC-455F-81E4-31D6BB1F53A7}"/>
    <cellStyle name="SAPBEXchaText 4 4 2 2" xfId="10448" xr:uid="{E36010A0-D4EC-4E71-B1A5-D8EBE531FA83}"/>
    <cellStyle name="SAPBEXchaText 4 4 3" xfId="10449" xr:uid="{9750CF98-70A3-474C-8B06-1E6DEE59B2ED}"/>
    <cellStyle name="SAPBEXchaText 4 4 4" xfId="10450" xr:uid="{9B9C4A61-B6B9-4CA0-9FA5-24C6CB4D8679}"/>
    <cellStyle name="SAPBEXchaText 4 4 5" xfId="10451" xr:uid="{F591037A-44F2-4E20-B908-5A20BFACD9C0}"/>
    <cellStyle name="SAPBEXchaText 4 4 6" xfId="10452" xr:uid="{6910E5F1-7C42-4830-8AFB-19FED6C9A1A4}"/>
    <cellStyle name="SAPBEXchaText 4 4 7" xfId="10453" xr:uid="{13065DCC-09AA-43FA-B0D8-3BCBA3F295BA}"/>
    <cellStyle name="SAPBEXchaText 4 4 8" xfId="10454" xr:uid="{DB904A2B-C992-4B6C-B8CF-D641AD14B2B4}"/>
    <cellStyle name="SAPBEXchaText 4 4 9" xfId="10455" xr:uid="{362156F6-C98E-4388-8C9B-C313546C3430}"/>
    <cellStyle name="SAPBEXchaText 4 5" xfId="10456" xr:uid="{CCAC2062-67DF-4914-AEFC-CAC986CE40BB}"/>
    <cellStyle name="SAPBEXchaText 4 5 10" xfId="10457" xr:uid="{817FBFF3-274B-48DE-97B2-A40844D74107}"/>
    <cellStyle name="SAPBEXchaText 4 5 11" xfId="10458" xr:uid="{659C420D-4983-4EC7-98AC-92B4345BE734}"/>
    <cellStyle name="SAPBEXchaText 4 5 12" xfId="10459" xr:uid="{32D5B6F0-2D0A-4B60-8FF5-72BFA49E5AA7}"/>
    <cellStyle name="SAPBEXchaText 4 5 13" xfId="10460" xr:uid="{0198F563-DB9F-40F6-88F2-36CFAF355401}"/>
    <cellStyle name="SAPBEXchaText 4 5 14" xfId="10461" xr:uid="{80014E09-48A6-48B0-A655-EA5900935B83}"/>
    <cellStyle name="SAPBEXchaText 4 5 15" xfId="10462" xr:uid="{22FFF07C-44B7-436C-9E7A-F84034CF2B87}"/>
    <cellStyle name="SAPBEXchaText 4 5 16" xfId="10463" xr:uid="{6B70FD89-07D3-44C3-ADC3-535E0C256F64}"/>
    <cellStyle name="SAPBEXchaText 4 5 2" xfId="10464" xr:uid="{7B31C1EC-7C21-46D0-9843-CB75E7FA307D}"/>
    <cellStyle name="SAPBEXchaText 4 5 2 2" xfId="10465" xr:uid="{8756BC36-5337-42D1-A35D-593CE298D06E}"/>
    <cellStyle name="SAPBEXchaText 4 5 3" xfId="10466" xr:uid="{EA03EFA2-7769-4937-B336-197837A5F6A6}"/>
    <cellStyle name="SAPBEXchaText 4 5 3 2" xfId="10467" xr:uid="{B82B0E21-94B6-4AC4-AC91-91FC9DF8286E}"/>
    <cellStyle name="SAPBEXchaText 4 5 4" xfId="10468" xr:uid="{F6BFA03D-53DA-4E6E-8F10-404202DA6604}"/>
    <cellStyle name="SAPBEXchaText 4 5 4 2" xfId="10469" xr:uid="{66C9087F-2A5C-4366-B7E7-5B27EB8E8A52}"/>
    <cellStyle name="SAPBEXchaText 4 5 5" xfId="10470" xr:uid="{E0E806A1-06D8-42D1-B684-E07B02B704EF}"/>
    <cellStyle name="SAPBEXchaText 4 5 5 2" xfId="10471" xr:uid="{D262AFE7-0264-466A-8687-EA2DA5944599}"/>
    <cellStyle name="SAPBEXchaText 4 5 6" xfId="10472" xr:uid="{A4D07773-A04F-4DB2-A985-D972FF88074C}"/>
    <cellStyle name="SAPBEXchaText 4 5 7" xfId="10473" xr:uid="{CD5B3F0A-B746-40F0-9734-48D24BA74EED}"/>
    <cellStyle name="SAPBEXchaText 4 5 8" xfId="10474" xr:uid="{827C5282-3F72-4051-8A27-45B3A7169655}"/>
    <cellStyle name="SAPBEXchaText 4 5 9" xfId="10475" xr:uid="{FFE727FA-AFC1-40C2-88A4-C8AA8090469D}"/>
    <cellStyle name="SAPBEXchaText 4 6" xfId="10476" xr:uid="{DDC64E91-9480-4974-A2FF-BFB026F1C079}"/>
    <cellStyle name="SAPBEXchaText 4 6 10" xfId="10477" xr:uid="{4C3011BB-38A1-4F17-BBF6-975F8E61E41C}"/>
    <cellStyle name="SAPBEXchaText 4 6 11" xfId="10478" xr:uid="{1313551D-B772-4252-9544-7CCB6B17783B}"/>
    <cellStyle name="SAPBEXchaText 4 6 12" xfId="10479" xr:uid="{8DAA97F6-D611-4460-BDB0-66B7230BAF45}"/>
    <cellStyle name="SAPBEXchaText 4 6 13" xfId="10480" xr:uid="{5A04AAF7-E287-4508-B008-797C8740CCEA}"/>
    <cellStyle name="SAPBEXchaText 4 6 14" xfId="10481" xr:uid="{EA2027F8-5E54-4F95-89CE-FBFCA7262720}"/>
    <cellStyle name="SAPBEXchaText 4 6 15" xfId="10482" xr:uid="{8C82408D-D04D-45FF-80CF-B2813DF5636E}"/>
    <cellStyle name="SAPBEXchaText 4 6 16" xfId="10483" xr:uid="{B6EB93B0-5B75-4F4B-989F-2E52431671BA}"/>
    <cellStyle name="SAPBEXchaText 4 6 2" xfId="10484" xr:uid="{F064613A-9C47-4157-BEC2-B827E9AEEE02}"/>
    <cellStyle name="SAPBEXchaText 4 6 2 2" xfId="10485" xr:uid="{17E6231E-B3A5-470A-ADAC-18E40AC0C776}"/>
    <cellStyle name="SAPBEXchaText 4 6 3" xfId="10486" xr:uid="{173240C1-9BBE-41A3-8F2F-F043470A5CD9}"/>
    <cellStyle name="SAPBEXchaText 4 6 3 2" xfId="10487" xr:uid="{716BB380-A8F9-4A70-930E-0B90F6BC73D1}"/>
    <cellStyle name="SAPBEXchaText 4 6 4" xfId="10488" xr:uid="{6B5FEAA1-DAF1-4A1B-9113-C6E0F633D882}"/>
    <cellStyle name="SAPBEXchaText 4 6 4 2" xfId="10489" xr:uid="{C7B2F74A-D917-436B-827B-CBEF76E6CF4F}"/>
    <cellStyle name="SAPBEXchaText 4 6 5" xfId="10490" xr:uid="{9A9408D3-B705-4B36-B7EA-3684861A4040}"/>
    <cellStyle name="SAPBEXchaText 4 6 5 2" xfId="10491" xr:uid="{E5928779-025C-469C-A2E1-47F2BC12A025}"/>
    <cellStyle name="SAPBEXchaText 4 6 6" xfId="10492" xr:uid="{E8F2D213-BDB5-4A47-93E1-8050948C3551}"/>
    <cellStyle name="SAPBEXchaText 4 6 7" xfId="10493" xr:uid="{9CF0C339-748A-4303-AC04-EBD285FD5734}"/>
    <cellStyle name="SAPBEXchaText 4 6 8" xfId="10494" xr:uid="{A2AB91EC-9BFF-4F57-9FF6-C6C2E2D3232B}"/>
    <cellStyle name="SAPBEXchaText 4 6 9" xfId="10495" xr:uid="{74CB9444-910F-4093-868B-C937A93E03AE}"/>
    <cellStyle name="SAPBEXchaText 4 7" xfId="10496" xr:uid="{AFE869E6-7A75-487B-A806-86350F75147C}"/>
    <cellStyle name="SAPBEXchaText 4 7 2" xfId="10497" xr:uid="{1064729C-BB33-4965-8FCD-9E538B698759}"/>
    <cellStyle name="SAPBEXchaText 4 8" xfId="10498" xr:uid="{5FFB2422-AE6B-43F3-A6E7-83C6DB6467B6}"/>
    <cellStyle name="SAPBEXchaText 4 9" xfId="10499" xr:uid="{D5474274-7454-43AA-BB1B-C67542EFB127}"/>
    <cellStyle name="SAPBEXchaText 5" xfId="10500" xr:uid="{5F8EEF3D-8EDC-45C9-827D-0993F61B7338}"/>
    <cellStyle name="SAPBEXchaText 5 10" xfId="10501" xr:uid="{E673E7C3-0472-47D0-9759-2DD3057CF240}"/>
    <cellStyle name="SAPBEXchaText 5 11" xfId="10502" xr:uid="{A64646A9-0B77-4631-B50E-652402B811D8}"/>
    <cellStyle name="SAPBEXchaText 5 12" xfId="10503" xr:uid="{FEF48317-DD23-472D-AED9-221AA155F015}"/>
    <cellStyle name="SAPBEXchaText 5 13" xfId="10504" xr:uid="{A98563E9-A3D1-49C1-8709-C48087155922}"/>
    <cellStyle name="SAPBEXchaText 5 14" xfId="10505" xr:uid="{E93E1D67-6F1D-472C-B6DD-D81917B17C80}"/>
    <cellStyle name="SAPBEXchaText 5 2" xfId="10506" xr:uid="{6D0DD4BD-279C-471B-A83C-608500B6B859}"/>
    <cellStyle name="SAPBEXchaText 5 2 10" xfId="10507" xr:uid="{835FE432-AA8C-459F-BAF3-849F70E3FA54}"/>
    <cellStyle name="SAPBEXchaText 5 2 11" xfId="10508" xr:uid="{F86D844C-B493-4122-A7B2-89A880F95AD2}"/>
    <cellStyle name="SAPBEXchaText 5 2 2" xfId="10509" xr:uid="{E848EE90-0907-4B2C-AF13-F63F8F478C62}"/>
    <cellStyle name="SAPBEXchaText 5 2 2 2" xfId="10510" xr:uid="{6266C424-E92F-4763-88C5-02412224C587}"/>
    <cellStyle name="SAPBEXchaText 5 2 3" xfId="10511" xr:uid="{1C3544B8-9A2B-4D87-B434-B735139367D4}"/>
    <cellStyle name="SAPBEXchaText 5 2 4" xfId="10512" xr:uid="{D5803455-6240-4B93-8C9A-BAC26801F7B0}"/>
    <cellStyle name="SAPBEXchaText 5 2 5" xfId="10513" xr:uid="{7BB5E78C-04C6-471A-ADD9-F2DE14BF0677}"/>
    <cellStyle name="SAPBEXchaText 5 2 6" xfId="10514" xr:uid="{A54C0B6E-B07B-4735-A5FE-C5325694CB5B}"/>
    <cellStyle name="SAPBEXchaText 5 2 7" xfId="10515" xr:uid="{64145DEA-8370-4B69-953A-EC2B777A2071}"/>
    <cellStyle name="SAPBEXchaText 5 2 8" xfId="10516" xr:uid="{32557235-9771-4FE4-B651-A2F8D2869CFC}"/>
    <cellStyle name="SAPBEXchaText 5 2 9" xfId="10517" xr:uid="{F2314F66-17FC-4E33-AC3A-1A0BDB003962}"/>
    <cellStyle name="SAPBEXchaText 5 3" xfId="10518" xr:uid="{8AFA9830-C627-4757-BB0F-4A1EF6C81D1A}"/>
    <cellStyle name="SAPBEXchaText 5 3 10" xfId="10519" xr:uid="{2E41A550-9008-4CF5-8E19-0D5F9FA0AEC0}"/>
    <cellStyle name="SAPBEXchaText 5 3 11" xfId="10520" xr:uid="{4EE9CA6A-3B3D-4943-ACFA-D260C8CA1A38}"/>
    <cellStyle name="SAPBEXchaText 5 3 2" xfId="10521" xr:uid="{43C7CF1E-11E9-461E-9A52-84BD7E91B8B3}"/>
    <cellStyle name="SAPBEXchaText 5 3 2 2" xfId="10522" xr:uid="{52DBCD70-381A-4A05-A5BC-B48E58654DCE}"/>
    <cellStyle name="SAPBEXchaText 5 3 3" xfId="10523" xr:uid="{0A7CA8FD-13C4-4EFA-A97E-6E3ABBB11BBE}"/>
    <cellStyle name="SAPBEXchaText 5 3 4" xfId="10524" xr:uid="{6DE258E4-E99A-484F-B9F6-667028D08445}"/>
    <cellStyle name="SAPBEXchaText 5 3 5" xfId="10525" xr:uid="{8571E692-3238-4B8B-9E8B-63B0E7BA69F3}"/>
    <cellStyle name="SAPBEXchaText 5 3 6" xfId="10526" xr:uid="{8A1FCF99-387C-41C6-A420-1152A8760BA1}"/>
    <cellStyle name="SAPBEXchaText 5 3 7" xfId="10527" xr:uid="{3F1A9246-27B7-4634-BC25-E44CE116575C}"/>
    <cellStyle name="SAPBEXchaText 5 3 8" xfId="10528" xr:uid="{CEA3C497-49D1-440A-A58D-6A5DC4EDBB8E}"/>
    <cellStyle name="SAPBEXchaText 5 3 9" xfId="10529" xr:uid="{462DD034-C033-41AA-B250-A7B564D5CC5F}"/>
    <cellStyle name="SAPBEXchaText 5 4" xfId="10530" xr:uid="{A6915A96-821C-426F-88D7-717C4250C662}"/>
    <cellStyle name="SAPBEXchaText 5 4 10" xfId="10531" xr:uid="{F88E1E04-9F7C-4500-A872-171392FADB34}"/>
    <cellStyle name="SAPBEXchaText 5 4 11" xfId="10532" xr:uid="{41FECD35-2DF5-4793-BACB-FBC02A1522E0}"/>
    <cellStyle name="SAPBEXchaText 5 4 2" xfId="10533" xr:uid="{8259B84B-C5B2-4222-8857-C9FDFAC8076E}"/>
    <cellStyle name="SAPBEXchaText 5 4 2 2" xfId="10534" xr:uid="{AAD1E68B-8C82-4BD7-BAF1-E962FC0044E9}"/>
    <cellStyle name="SAPBEXchaText 5 4 3" xfId="10535" xr:uid="{7FEE1C04-8F46-4456-8FA6-DFA3F8531110}"/>
    <cellStyle name="SAPBEXchaText 5 4 4" xfId="10536" xr:uid="{DEF27668-E64B-48FA-814E-AF4861F502CF}"/>
    <cellStyle name="SAPBEXchaText 5 4 5" xfId="10537" xr:uid="{5A0FC680-E595-4A53-A9D7-6E8CB98C8794}"/>
    <cellStyle name="SAPBEXchaText 5 4 6" xfId="10538" xr:uid="{81B35FCE-803C-4C96-9860-2B50BC9A3231}"/>
    <cellStyle name="SAPBEXchaText 5 4 7" xfId="10539" xr:uid="{4FF8BBFE-783F-4098-9E1A-D307B5B9DA09}"/>
    <cellStyle name="SAPBEXchaText 5 4 8" xfId="10540" xr:uid="{767EB1E5-2DCF-4277-AEB9-EB4CF2EF6D3B}"/>
    <cellStyle name="SAPBEXchaText 5 4 9" xfId="10541" xr:uid="{C42A683A-3867-431F-82B8-7F2941A805AB}"/>
    <cellStyle name="SAPBEXchaText 5 5" xfId="10542" xr:uid="{C5950C19-9BF2-41B5-8C4C-8721A5D6EBD5}"/>
    <cellStyle name="SAPBEXchaText 5 5 2" xfId="10543" xr:uid="{D9F9D72A-9641-472A-8158-134DAA989C15}"/>
    <cellStyle name="SAPBEXchaText 5 6" xfId="10544" xr:uid="{979A9198-FB94-469E-A1C1-14006191A405}"/>
    <cellStyle name="SAPBEXchaText 5 7" xfId="10545" xr:uid="{0B6C6AE9-3883-4664-AE9A-46CA42581B19}"/>
    <cellStyle name="SAPBEXchaText 5 8" xfId="10546" xr:uid="{00F0B53F-0DE7-4824-92B2-B90186177F9B}"/>
    <cellStyle name="SAPBEXchaText 5 9" xfId="10547" xr:uid="{179A6C8B-A2CE-43A0-9470-34005DB98E99}"/>
    <cellStyle name="SAPBEXchaText 6" xfId="10548" xr:uid="{1DB131A3-8005-4E46-872A-A1C92FCDFD35}"/>
    <cellStyle name="SAPBEXchaText 6 10" xfId="10549" xr:uid="{092534E3-0DEC-4CB2-916E-0A0071CEE7AD}"/>
    <cellStyle name="SAPBEXchaText 6 11" xfId="10550" xr:uid="{06B95BBB-28B6-495A-899B-2B4D4B3FDE88}"/>
    <cellStyle name="SAPBEXchaText 6 12" xfId="10551" xr:uid="{B8CCBF5F-1EC2-4A32-AEEB-A91E67303ED6}"/>
    <cellStyle name="SAPBEXchaText 6 13" xfId="10552" xr:uid="{FB8D8AC1-ECA0-4ED9-9377-B3CAAD653014}"/>
    <cellStyle name="SAPBEXchaText 6 14" xfId="10553" xr:uid="{0979D16A-159C-4BE8-A9E8-C02D548CCBA0}"/>
    <cellStyle name="SAPBEXchaText 6 2" xfId="10554" xr:uid="{40C3996B-C05B-4107-981C-E1BECBE6D330}"/>
    <cellStyle name="SAPBEXchaText 6 2 10" xfId="10555" xr:uid="{A8DADA12-F1A2-4AF6-819A-0DE6B2F87791}"/>
    <cellStyle name="SAPBEXchaText 6 2 11" xfId="10556" xr:uid="{FE998AE9-1520-4C1E-9EF7-C948D1A461FD}"/>
    <cellStyle name="SAPBEXchaText 6 2 2" xfId="10557" xr:uid="{9B97C4BA-0735-4C46-A9A2-0ECD6DB5509D}"/>
    <cellStyle name="SAPBEXchaText 6 2 2 2" xfId="10558" xr:uid="{3E2BCC42-D052-493D-85F8-3818007B1CBB}"/>
    <cellStyle name="SAPBEXchaText 6 2 3" xfId="10559" xr:uid="{30F3E229-FF0F-479F-9CDA-76DBFDA23D9A}"/>
    <cellStyle name="SAPBEXchaText 6 2 4" xfId="10560" xr:uid="{0807AB58-5987-44E7-BADA-338D8CB853E9}"/>
    <cellStyle name="SAPBEXchaText 6 2 5" xfId="10561" xr:uid="{CD8D149C-5A59-4AE7-800D-0070FAA62AAE}"/>
    <cellStyle name="SAPBEXchaText 6 2 6" xfId="10562" xr:uid="{FD83AAD7-96CF-427D-A34A-48FD147702D5}"/>
    <cellStyle name="SAPBEXchaText 6 2 7" xfId="10563" xr:uid="{6D7F46FF-1807-413A-9E62-1544A365BA1D}"/>
    <cellStyle name="SAPBEXchaText 6 2 8" xfId="10564" xr:uid="{E675A73A-EF86-4A29-9500-623F8041C137}"/>
    <cellStyle name="SAPBEXchaText 6 2 9" xfId="10565" xr:uid="{DE595C41-5201-4AFB-9377-A49265A1AD02}"/>
    <cellStyle name="SAPBEXchaText 6 3" xfId="10566" xr:uid="{6C87D63F-95D2-4DA9-8204-A1196B64E628}"/>
    <cellStyle name="SAPBEXchaText 6 3 10" xfId="10567" xr:uid="{1DA04F0A-AF60-4423-B71F-16E664907D22}"/>
    <cellStyle name="SAPBEXchaText 6 3 11" xfId="10568" xr:uid="{D93C8549-CE33-4597-91BA-255255451C9B}"/>
    <cellStyle name="SAPBEXchaText 6 3 2" xfId="10569" xr:uid="{9A5FCB18-6303-4776-99EC-2C843F744023}"/>
    <cellStyle name="SAPBEXchaText 6 3 2 2" xfId="10570" xr:uid="{0CB13302-6710-4DE4-94CA-6BCA2CADD486}"/>
    <cellStyle name="SAPBEXchaText 6 3 3" xfId="10571" xr:uid="{2BE3175E-5B5A-460D-A352-5EE8C9BCF4FB}"/>
    <cellStyle name="SAPBEXchaText 6 3 4" xfId="10572" xr:uid="{EDC34E45-B2BC-41A5-A96A-0EFA591E8129}"/>
    <cellStyle name="SAPBEXchaText 6 3 5" xfId="10573" xr:uid="{640791BD-0981-48C6-9F09-F6B66F5290D9}"/>
    <cellStyle name="SAPBEXchaText 6 3 6" xfId="10574" xr:uid="{1EE6C24D-D5A0-4A6C-BF5F-65029EC487AA}"/>
    <cellStyle name="SAPBEXchaText 6 3 7" xfId="10575" xr:uid="{90596A79-0992-4C6E-BAFE-9E53515A7F3D}"/>
    <cellStyle name="SAPBEXchaText 6 3 8" xfId="10576" xr:uid="{70000737-27CA-442A-B194-CFF5E0CD7971}"/>
    <cellStyle name="SAPBEXchaText 6 3 9" xfId="10577" xr:uid="{17803B0C-FA38-49F2-BC3B-FE53EFB6D524}"/>
    <cellStyle name="SAPBEXchaText 6 4" xfId="10578" xr:uid="{CE484C19-4657-418D-87D4-5BE3FECD292D}"/>
    <cellStyle name="SAPBEXchaText 6 4 10" xfId="10579" xr:uid="{2FDA5753-FF56-44ED-BF0A-C491FEED19A0}"/>
    <cellStyle name="SAPBEXchaText 6 4 11" xfId="10580" xr:uid="{DEEA3E1C-1578-4D18-925B-841F32BFC105}"/>
    <cellStyle name="SAPBEXchaText 6 4 2" xfId="10581" xr:uid="{A702311D-ADB4-4E71-80C1-D33305CA1846}"/>
    <cellStyle name="SAPBEXchaText 6 4 2 2" xfId="10582" xr:uid="{4681AC85-53A4-4088-9132-EEAE77F316F3}"/>
    <cellStyle name="SAPBEXchaText 6 4 3" xfId="10583" xr:uid="{230A048E-5BAB-4541-B79B-DE4088334C29}"/>
    <cellStyle name="SAPBEXchaText 6 4 4" xfId="10584" xr:uid="{F0013EDE-FAFE-46B1-865D-A161921AB4DD}"/>
    <cellStyle name="SAPBEXchaText 6 4 5" xfId="10585" xr:uid="{F6EA2B17-540E-469B-A91E-E1D098B3B509}"/>
    <cellStyle name="SAPBEXchaText 6 4 6" xfId="10586" xr:uid="{F0D77BD8-0876-4557-8E93-B0C83C1EB9C9}"/>
    <cellStyle name="SAPBEXchaText 6 4 7" xfId="10587" xr:uid="{2DD276FD-2BB6-4A7E-9466-599AAF455AD8}"/>
    <cellStyle name="SAPBEXchaText 6 4 8" xfId="10588" xr:uid="{B781BE1B-6303-4C19-BE56-103266B1F8ED}"/>
    <cellStyle name="SAPBEXchaText 6 4 9" xfId="10589" xr:uid="{29D5CD70-BA87-46BE-966B-C1616FFF9DE6}"/>
    <cellStyle name="SAPBEXchaText 6 5" xfId="10590" xr:uid="{9DEB4474-D51F-4974-8330-DFA989759968}"/>
    <cellStyle name="SAPBEXchaText 6 5 2" xfId="10591" xr:uid="{05230E02-B3C5-4FFF-93DA-25172E6D5823}"/>
    <cellStyle name="SAPBEXchaText 6 6" xfId="10592" xr:uid="{261A955E-F255-46C3-8A98-D080932C8B71}"/>
    <cellStyle name="SAPBEXchaText 6 7" xfId="10593" xr:uid="{92E63818-9840-4627-A4D0-033E7CD3E4A8}"/>
    <cellStyle name="SAPBEXchaText 6 8" xfId="10594" xr:uid="{FA7D58BE-3650-4265-B0FD-FCA219CC4F01}"/>
    <cellStyle name="SAPBEXchaText 6 9" xfId="10595" xr:uid="{2B09813C-6865-4BD4-A131-C48FD73041D3}"/>
    <cellStyle name="SAPBEXchaText 7" xfId="10596" xr:uid="{2521788B-5D8D-401D-9AE0-A2D57E61CCE4}"/>
    <cellStyle name="SAPBEXchaText 7 10" xfId="10597" xr:uid="{8F678490-DA1A-494F-BBDC-E711E036851B}"/>
    <cellStyle name="SAPBEXchaText 7 11" xfId="10598" xr:uid="{249C8EDA-BB2C-4DAD-8F0E-46765DC2698E}"/>
    <cellStyle name="SAPBEXchaText 7 12" xfId="10599" xr:uid="{5662C7FB-07D5-490D-B258-6B5AFE0A3BFC}"/>
    <cellStyle name="SAPBEXchaText 7 13" xfId="10600" xr:uid="{2BA3033C-DC17-483C-A385-5F29DC769155}"/>
    <cellStyle name="SAPBEXchaText 7 14" xfId="10601" xr:uid="{64403E95-6765-4D3A-879D-3AFC916F0664}"/>
    <cellStyle name="SAPBEXchaText 7 2" xfId="10602" xr:uid="{85306F50-D022-4356-9AF5-FAB922CEA134}"/>
    <cellStyle name="SAPBEXchaText 7 2 10" xfId="10603" xr:uid="{C16EE33E-6656-431B-A122-867489B592C6}"/>
    <cellStyle name="SAPBEXchaText 7 2 11" xfId="10604" xr:uid="{AF919749-1BDE-4F00-BACC-8D402D87BFC1}"/>
    <cellStyle name="SAPBEXchaText 7 2 2" xfId="10605" xr:uid="{6F1EC943-B470-4362-8E14-C18762CD07C2}"/>
    <cellStyle name="SAPBEXchaText 7 2 2 2" xfId="10606" xr:uid="{602CCCE6-D2FB-4D15-9871-4082013114F8}"/>
    <cellStyle name="SAPBEXchaText 7 2 3" xfId="10607" xr:uid="{608DD37F-304A-447E-92FD-06B3BADF74C4}"/>
    <cellStyle name="SAPBEXchaText 7 2 4" xfId="10608" xr:uid="{634E0B18-A022-4BDC-8248-225CC769CBCA}"/>
    <cellStyle name="SAPBEXchaText 7 2 5" xfId="10609" xr:uid="{B199E1C0-3301-4E4C-BB65-395AD9B53A4B}"/>
    <cellStyle name="SAPBEXchaText 7 2 6" xfId="10610" xr:uid="{F90AE57C-09A0-439D-98ED-160FDBA45F0D}"/>
    <cellStyle name="SAPBEXchaText 7 2 7" xfId="10611" xr:uid="{5C2D03F1-B5B3-44F1-B820-DB4D850E6FE6}"/>
    <cellStyle name="SAPBEXchaText 7 2 8" xfId="10612" xr:uid="{7E8A6B5E-0025-4C7D-920F-77BE92667DD4}"/>
    <cellStyle name="SAPBEXchaText 7 2 9" xfId="10613" xr:uid="{2A9D4ACF-C827-4582-A296-40EB0C8BBB0E}"/>
    <cellStyle name="SAPBEXchaText 7 3" xfId="10614" xr:uid="{AD91CBB2-2B8D-4A9C-A574-6BB6DBB697B9}"/>
    <cellStyle name="SAPBEXchaText 7 3 10" xfId="10615" xr:uid="{7EEF1A4D-42D1-4BAF-8F00-DC14D5A0C7CA}"/>
    <cellStyle name="SAPBEXchaText 7 3 11" xfId="10616" xr:uid="{8AF940AA-8339-489A-957E-8E45698BF8D7}"/>
    <cellStyle name="SAPBEXchaText 7 3 2" xfId="10617" xr:uid="{3EA1CC19-45C8-4850-9E48-A129637E36A7}"/>
    <cellStyle name="SAPBEXchaText 7 3 2 2" xfId="10618" xr:uid="{3A808DED-3B10-4C00-B7F8-6A15F326676A}"/>
    <cellStyle name="SAPBEXchaText 7 3 3" xfId="10619" xr:uid="{C94D0AE3-5EB9-4494-900D-BDA2D0C8684F}"/>
    <cellStyle name="SAPBEXchaText 7 3 4" xfId="10620" xr:uid="{5A7EB896-FA70-4295-B885-ABE8E64C6E2E}"/>
    <cellStyle name="SAPBEXchaText 7 3 5" xfId="10621" xr:uid="{0585415C-FBD4-4250-BBEC-8F25FD6119C7}"/>
    <cellStyle name="SAPBEXchaText 7 3 6" xfId="10622" xr:uid="{D8CFB926-7F31-4E8A-AEEC-F3DB7449EE0D}"/>
    <cellStyle name="SAPBEXchaText 7 3 7" xfId="10623" xr:uid="{69142527-5BA5-44CC-AC70-74FA5254E4D4}"/>
    <cellStyle name="SAPBEXchaText 7 3 8" xfId="10624" xr:uid="{91F31F46-5D8B-452A-9838-CDAC6824B3AD}"/>
    <cellStyle name="SAPBEXchaText 7 3 9" xfId="10625" xr:uid="{D66B9396-C159-48C8-88BB-ED89A51B8ACB}"/>
    <cellStyle name="SAPBEXchaText 7 4" xfId="10626" xr:uid="{920620E8-3109-4C31-A9EA-6FC17C7FEED7}"/>
    <cellStyle name="SAPBEXchaText 7 4 10" xfId="10627" xr:uid="{681189CE-0420-47B4-AC22-D6918878F661}"/>
    <cellStyle name="SAPBEXchaText 7 4 11" xfId="10628" xr:uid="{13AFA8CE-C7E8-4603-A4B2-9BF71CAE1B4D}"/>
    <cellStyle name="SAPBEXchaText 7 4 2" xfId="10629" xr:uid="{78B0AF77-3B09-4862-8138-AA2888CD58ED}"/>
    <cellStyle name="SAPBEXchaText 7 4 2 2" xfId="10630" xr:uid="{615BD7E3-DCFC-4A00-BAA8-51887F1DEB35}"/>
    <cellStyle name="SAPBEXchaText 7 4 3" xfId="10631" xr:uid="{AE7D613F-9A47-4B4C-8B8A-6C530F5A7C7A}"/>
    <cellStyle name="SAPBEXchaText 7 4 4" xfId="10632" xr:uid="{5BCE191B-6299-4262-B54B-69E476CCB0A9}"/>
    <cellStyle name="SAPBEXchaText 7 4 5" xfId="10633" xr:uid="{0670D3F5-448E-4697-94CD-CFAF8EEE9386}"/>
    <cellStyle name="SAPBEXchaText 7 4 6" xfId="10634" xr:uid="{3406E17E-D019-40AC-996A-B3E39942CEA8}"/>
    <cellStyle name="SAPBEXchaText 7 4 7" xfId="10635" xr:uid="{3C987DB2-CB78-4F55-AFBE-F46CCB1267E8}"/>
    <cellStyle name="SAPBEXchaText 7 4 8" xfId="10636" xr:uid="{D3349F3B-0853-4DFA-8468-1633B2FDCD36}"/>
    <cellStyle name="SAPBEXchaText 7 4 9" xfId="10637" xr:uid="{44683DA3-4F6C-4BF1-ACAB-BB8440FC1CAE}"/>
    <cellStyle name="SAPBEXchaText 7 5" xfId="10638" xr:uid="{1B8D40C3-7ECB-4A85-A888-7AB695B9ACF6}"/>
    <cellStyle name="SAPBEXchaText 7 5 2" xfId="10639" xr:uid="{48D8D30D-160A-40FF-ADE7-831BEBB1355C}"/>
    <cellStyle name="SAPBEXchaText 7 6" xfId="10640" xr:uid="{468DBF7C-FB86-42D7-8CF4-BE40A3A479DD}"/>
    <cellStyle name="SAPBEXchaText 7 7" xfId="10641" xr:uid="{BB668DD9-8D42-481E-9F48-85677A4CB132}"/>
    <cellStyle name="SAPBEXchaText 7 8" xfId="10642" xr:uid="{89D7EE63-3433-4215-9FE7-215DBBFB3851}"/>
    <cellStyle name="SAPBEXchaText 7 9" xfId="10643" xr:uid="{700A012A-B57E-4FF3-98D0-B7DA399DCDF5}"/>
    <cellStyle name="SAPBEXchaText 8" xfId="10644" xr:uid="{41C9B451-A56A-4032-B62D-D5E8EDE89A4A}"/>
    <cellStyle name="SAPBEXchaText 8 10" xfId="10645" xr:uid="{6E5FFFA9-DBEA-4C17-B797-0BB664C8A7E6}"/>
    <cellStyle name="SAPBEXchaText 8 11" xfId="10646" xr:uid="{38EFB713-587C-4B34-9753-694DB2D5F72C}"/>
    <cellStyle name="SAPBEXchaText 8 12" xfId="10647" xr:uid="{CA57C3D9-0F24-4EF0-A229-9B37C519E15E}"/>
    <cellStyle name="SAPBEXchaText 8 13" xfId="10648" xr:uid="{583BE8D3-011A-457F-897A-2E805C042EB2}"/>
    <cellStyle name="SAPBEXchaText 8 14" xfId="10649" xr:uid="{6C37FE5B-A957-48E9-BABC-2188099B652F}"/>
    <cellStyle name="SAPBEXchaText 8 2" xfId="10650" xr:uid="{74FF04BC-7B53-4FBC-B777-35F1436FE5A7}"/>
    <cellStyle name="SAPBEXchaText 8 2 10" xfId="10651" xr:uid="{DCFDD06B-F189-4BAE-8701-83DF0FC0E80C}"/>
    <cellStyle name="SAPBEXchaText 8 2 11" xfId="10652" xr:uid="{EC415B87-99FB-4F60-8517-6709EE2E9C62}"/>
    <cellStyle name="SAPBEXchaText 8 2 2" xfId="10653" xr:uid="{7CC6E143-E80D-4081-B072-8736124FC3C3}"/>
    <cellStyle name="SAPBEXchaText 8 2 2 2" xfId="10654" xr:uid="{7DDB1EC3-1CD3-4DB7-AE06-6D90A61846DB}"/>
    <cellStyle name="SAPBEXchaText 8 2 3" xfId="10655" xr:uid="{A575FE57-3EE2-4596-9368-44352AB67DB0}"/>
    <cellStyle name="SAPBEXchaText 8 2 4" xfId="10656" xr:uid="{A7AB1345-BFA1-4705-9FE1-42323C2595AE}"/>
    <cellStyle name="SAPBEXchaText 8 2 5" xfId="10657" xr:uid="{3A45D4E7-FD36-43C2-9740-BD0152C872AA}"/>
    <cellStyle name="SAPBEXchaText 8 2 6" xfId="10658" xr:uid="{FCE965B2-65C6-4214-95D9-510EA0B3D6BA}"/>
    <cellStyle name="SAPBEXchaText 8 2 7" xfId="10659" xr:uid="{3739513E-95FB-4421-8B12-6AF0390CD334}"/>
    <cellStyle name="SAPBEXchaText 8 2 8" xfId="10660" xr:uid="{AA90390B-2411-4A1F-AF4F-7CCFDF1262F1}"/>
    <cellStyle name="SAPBEXchaText 8 2 9" xfId="10661" xr:uid="{A000D258-68FD-4BBD-B56C-FFC7E8C89FEF}"/>
    <cellStyle name="SAPBEXchaText 8 3" xfId="10662" xr:uid="{C73F21B2-DDDB-49A4-B689-FEBE3344C051}"/>
    <cellStyle name="SAPBEXchaText 8 3 10" xfId="10663" xr:uid="{1453531B-6110-4B87-8654-DC039EA0B43D}"/>
    <cellStyle name="SAPBEXchaText 8 3 11" xfId="10664" xr:uid="{1D436D20-B006-4978-8D7C-2FFF53954785}"/>
    <cellStyle name="SAPBEXchaText 8 3 2" xfId="10665" xr:uid="{B9255CD3-787E-4454-ACF1-D0499FE8925C}"/>
    <cellStyle name="SAPBEXchaText 8 3 2 2" xfId="10666" xr:uid="{79DDB071-47D5-4F4A-BE8B-E8FA577325F3}"/>
    <cellStyle name="SAPBEXchaText 8 3 3" xfId="10667" xr:uid="{CE21D676-083A-46A8-AB58-041C162594EF}"/>
    <cellStyle name="SAPBEXchaText 8 3 4" xfId="10668" xr:uid="{8118B786-F4B4-4B1C-AE3A-16A640A46522}"/>
    <cellStyle name="SAPBEXchaText 8 3 5" xfId="10669" xr:uid="{57EDD0F0-B8F7-4E30-B621-3E2E755D4F97}"/>
    <cellStyle name="SAPBEXchaText 8 3 6" xfId="10670" xr:uid="{3B65AB8C-A095-4C76-8A5E-C3D16D0ADCEB}"/>
    <cellStyle name="SAPBEXchaText 8 3 7" xfId="10671" xr:uid="{A8C57180-370D-4922-805F-2EA43DD51106}"/>
    <cellStyle name="SAPBEXchaText 8 3 8" xfId="10672" xr:uid="{51537FE3-200F-4D67-B92C-61F05528E7B2}"/>
    <cellStyle name="SAPBEXchaText 8 3 9" xfId="10673" xr:uid="{104C81C2-EFA4-4835-94A5-6D1A45589435}"/>
    <cellStyle name="SAPBEXchaText 8 4" xfId="10674" xr:uid="{0EE1AB73-B529-4CAC-9682-4C873DD48861}"/>
    <cellStyle name="SAPBEXchaText 8 4 10" xfId="10675" xr:uid="{C90C4EE0-5601-449A-974D-2D577ED3D616}"/>
    <cellStyle name="SAPBEXchaText 8 4 11" xfId="10676" xr:uid="{0CEB244D-70D9-475F-B4B8-C294A467ED8F}"/>
    <cellStyle name="SAPBEXchaText 8 4 2" xfId="10677" xr:uid="{799C11A3-0684-4E94-860C-75F855556A8A}"/>
    <cellStyle name="SAPBEXchaText 8 4 2 2" xfId="10678" xr:uid="{D97E4AFF-E605-4E2D-A6CE-736F73207A76}"/>
    <cellStyle name="SAPBEXchaText 8 4 3" xfId="10679" xr:uid="{6ED7CEB7-18A6-4CB9-91AB-507D05D2469F}"/>
    <cellStyle name="SAPBEXchaText 8 4 4" xfId="10680" xr:uid="{50B81A7D-E74B-4CF6-8861-6906FF597E15}"/>
    <cellStyle name="SAPBEXchaText 8 4 5" xfId="10681" xr:uid="{D64D9C4E-19BE-4BCB-840B-B696F5D6EE8E}"/>
    <cellStyle name="SAPBEXchaText 8 4 6" xfId="10682" xr:uid="{40EA2BE9-0500-450C-A168-C701BB25739C}"/>
    <cellStyle name="SAPBEXchaText 8 4 7" xfId="10683" xr:uid="{8105DE3D-2C5C-4AB6-9893-919698E70DE1}"/>
    <cellStyle name="SAPBEXchaText 8 4 8" xfId="10684" xr:uid="{33BD2A2D-2935-4273-A929-0BE6D4A866E6}"/>
    <cellStyle name="SAPBEXchaText 8 4 9" xfId="10685" xr:uid="{DC98C0B1-B64E-4D0E-B448-BA40DFEE0B83}"/>
    <cellStyle name="SAPBEXchaText 8 5" xfId="10686" xr:uid="{5F7694AB-682A-4B01-8054-B765CC8146AE}"/>
    <cellStyle name="SAPBEXchaText 8 5 2" xfId="10687" xr:uid="{E324989C-367F-4FA9-9036-02EB70D682D5}"/>
    <cellStyle name="SAPBEXchaText 8 6" xfId="10688" xr:uid="{CFB73906-3D68-475D-8921-01F2A42FBA30}"/>
    <cellStyle name="SAPBEXchaText 8 7" xfId="10689" xr:uid="{712BAFB5-B442-4607-99B1-0F034056196D}"/>
    <cellStyle name="SAPBEXchaText 8 8" xfId="10690" xr:uid="{C7668656-9E63-432A-AB00-F3A93A447C52}"/>
    <cellStyle name="SAPBEXchaText 8 9" xfId="10691" xr:uid="{B8FD4BB9-34AC-442D-9A97-A965096ECCE0}"/>
    <cellStyle name="SAPBEXchaText 9" xfId="10692" xr:uid="{82AFE099-5026-4C55-864F-DB65A82AD7D0}"/>
    <cellStyle name="SAPBEXchaText 9 10" xfId="10693" xr:uid="{57491DFA-BB9B-485A-8B1D-605A006F9FED}"/>
    <cellStyle name="SAPBEXchaText 9 11" xfId="10694" xr:uid="{9E4E6562-8DE4-4572-A382-8AE498E4E490}"/>
    <cellStyle name="SAPBEXchaText 9 12" xfId="10695" xr:uid="{B5184BC4-6C49-4201-AF0F-F1C03000AF7D}"/>
    <cellStyle name="SAPBEXchaText 9 13" xfId="10696" xr:uid="{2A615125-95A1-4C8D-A9F0-3E6766051EC8}"/>
    <cellStyle name="SAPBEXchaText 9 14" xfId="10697" xr:uid="{16B98898-8347-45E9-AACE-1D2E089DCD08}"/>
    <cellStyle name="SAPBEXchaText 9 2" xfId="10698" xr:uid="{80D1784B-4828-4CBC-9763-1B5FF1BF36BF}"/>
    <cellStyle name="SAPBEXchaText 9 2 10" xfId="10699" xr:uid="{0ECB807A-3C9F-4257-B4F5-EF10FD3C544D}"/>
    <cellStyle name="SAPBEXchaText 9 2 11" xfId="10700" xr:uid="{461C7029-5C19-4A2F-8228-9F2F515F38EC}"/>
    <cellStyle name="SAPBEXchaText 9 2 2" xfId="10701" xr:uid="{3A85E07C-C82A-4791-B301-7672458A1FD5}"/>
    <cellStyle name="SAPBEXchaText 9 2 2 2" xfId="10702" xr:uid="{B7C26681-B82D-4A86-AEB0-596203333841}"/>
    <cellStyle name="SAPBEXchaText 9 2 3" xfId="10703" xr:uid="{445D1111-0F6A-4397-BB35-0510EAC0CCBF}"/>
    <cellStyle name="SAPBEXchaText 9 2 4" xfId="10704" xr:uid="{C2DADB48-4D7F-4458-8CEB-B39883FCD4E9}"/>
    <cellStyle name="SAPBEXchaText 9 2 5" xfId="10705" xr:uid="{A2C26761-94E7-424B-860D-010A979B2CB2}"/>
    <cellStyle name="SAPBEXchaText 9 2 6" xfId="10706" xr:uid="{5FC3D2D2-7EDA-4081-8257-445C0535119D}"/>
    <cellStyle name="SAPBEXchaText 9 2 7" xfId="10707" xr:uid="{99550342-FDFD-4BED-A836-23523CCAC822}"/>
    <cellStyle name="SAPBEXchaText 9 2 8" xfId="10708" xr:uid="{D0E5856D-1EB1-42E7-ACEF-FEF7588DD9EB}"/>
    <cellStyle name="SAPBEXchaText 9 2 9" xfId="10709" xr:uid="{10F0A1FC-1271-4F90-8F35-F097B4BA8B85}"/>
    <cellStyle name="SAPBEXchaText 9 3" xfId="10710" xr:uid="{E8804E74-1BEF-4F07-A9BE-BA9A8787CDFA}"/>
    <cellStyle name="SAPBEXchaText 9 3 10" xfId="10711" xr:uid="{A31C23E6-A5ED-42B3-884B-E887DAF8E4E2}"/>
    <cellStyle name="SAPBEXchaText 9 3 11" xfId="10712" xr:uid="{94C49483-3680-47B9-A27A-A702D1E86A4C}"/>
    <cellStyle name="SAPBEXchaText 9 3 2" xfId="10713" xr:uid="{D1D7B635-FEC4-4EC1-91C2-24A6FC42ED3E}"/>
    <cellStyle name="SAPBEXchaText 9 3 2 2" xfId="10714" xr:uid="{019D3030-62C0-451D-AD58-43FAAC5FDA05}"/>
    <cellStyle name="SAPBEXchaText 9 3 3" xfId="10715" xr:uid="{7336995C-F14D-497A-A127-266321E7097A}"/>
    <cellStyle name="SAPBEXchaText 9 3 4" xfId="10716" xr:uid="{224CBBD0-1FD6-4ACE-AFD5-AEF46F7544E9}"/>
    <cellStyle name="SAPBEXchaText 9 3 5" xfId="10717" xr:uid="{BEB89BF6-8755-45E0-B916-1F9226C4810E}"/>
    <cellStyle name="SAPBEXchaText 9 3 6" xfId="10718" xr:uid="{E1AB3E26-8EB1-4701-9315-EA6FA03A9BE9}"/>
    <cellStyle name="SAPBEXchaText 9 3 7" xfId="10719" xr:uid="{58AF5F97-44CB-4DB8-93E6-C2A27F04D547}"/>
    <cellStyle name="SAPBEXchaText 9 3 8" xfId="10720" xr:uid="{D7005C8F-F673-41B8-AA29-C0AA6E0A9281}"/>
    <cellStyle name="SAPBEXchaText 9 3 9" xfId="10721" xr:uid="{BCB16E75-1385-42B4-9DE6-C365D6A049BF}"/>
    <cellStyle name="SAPBEXchaText 9 4" xfId="10722" xr:uid="{F37ED8C4-0E05-4BF4-AE63-5987FCF900AF}"/>
    <cellStyle name="SAPBEXchaText 9 4 10" xfId="10723" xr:uid="{9D59AB21-BD59-42EA-B10B-096671A4A6CB}"/>
    <cellStyle name="SAPBEXchaText 9 4 11" xfId="10724" xr:uid="{94C5829A-3F14-433A-AC7B-C721F451602C}"/>
    <cellStyle name="SAPBEXchaText 9 4 2" xfId="10725" xr:uid="{7CEE6828-57EA-4EA0-82E8-CAD66A01C406}"/>
    <cellStyle name="SAPBEXchaText 9 4 2 2" xfId="10726" xr:uid="{D5CB6619-3D0D-40C8-ADEB-EC6C61D34768}"/>
    <cellStyle name="SAPBEXchaText 9 4 3" xfId="10727" xr:uid="{54486C4F-F026-4D7A-B571-415F5B658958}"/>
    <cellStyle name="SAPBEXchaText 9 4 4" xfId="10728" xr:uid="{A55D65C1-A511-43F0-BE3B-0496F63C8B03}"/>
    <cellStyle name="SAPBEXchaText 9 4 5" xfId="10729" xr:uid="{A2C88433-346F-4B1F-8197-E0CB65A8E053}"/>
    <cellStyle name="SAPBEXchaText 9 4 6" xfId="10730" xr:uid="{84A4C3C6-98BF-4B57-9E0A-2318AB7799E0}"/>
    <cellStyle name="SAPBEXchaText 9 4 7" xfId="10731" xr:uid="{CBC0A3B2-F840-420A-A21B-ADFFFD684C4D}"/>
    <cellStyle name="SAPBEXchaText 9 4 8" xfId="10732" xr:uid="{46368B80-AD27-4D27-B1F2-6A7801EBC49F}"/>
    <cellStyle name="SAPBEXchaText 9 4 9" xfId="10733" xr:uid="{E4871CEF-28F8-495B-8E99-E617F9E9D2E5}"/>
    <cellStyle name="SAPBEXchaText 9 5" xfId="10734" xr:uid="{5044A697-1F1E-405C-AD31-A816D0D4FAC2}"/>
    <cellStyle name="SAPBEXchaText 9 5 2" xfId="10735" xr:uid="{E105201B-4805-4E3E-BA5F-60F1511A55E5}"/>
    <cellStyle name="SAPBEXchaText 9 6" xfId="10736" xr:uid="{0EE6AF94-1E87-4BC0-9D3D-820C2A005E50}"/>
    <cellStyle name="SAPBEXchaText 9 7" xfId="10737" xr:uid="{EED905E3-132E-4EE0-A8E0-9F8A4047F82F}"/>
    <cellStyle name="SAPBEXchaText 9 8" xfId="10738" xr:uid="{9C68E3AB-C6C0-4BEA-BCCD-0AB40FA8EBA1}"/>
    <cellStyle name="SAPBEXchaText 9 9" xfId="10739" xr:uid="{C611447F-BE99-4592-B143-D001076C1B30}"/>
    <cellStyle name="SAPBEXchaText_Nordea Group" xfId="10001" xr:uid="{0F97604F-8150-4D82-B965-52878931D06C}"/>
    <cellStyle name="SAPBEXexcBad7" xfId="10740" xr:uid="{621498A2-EABA-44DC-8AEE-A6FC0637C3E0}"/>
    <cellStyle name="SAPBEXexcBad7 2" xfId="10741" xr:uid="{E101F7B9-2148-49D9-BFEC-E64B50798546}"/>
    <cellStyle name="SAPBEXexcBad7 2 2" xfId="10742" xr:uid="{613D8E89-593B-4B61-944E-28DD6F77E6D3}"/>
    <cellStyle name="SAPBEXexcBad7 2 2 10" xfId="10743" xr:uid="{CEE19832-FC87-459E-A237-038C596FE30F}"/>
    <cellStyle name="SAPBEXexcBad7 2 2 11" xfId="10744" xr:uid="{E0B766D3-5C02-4B48-A3C8-0A62790C57BA}"/>
    <cellStyle name="SAPBEXexcBad7 2 2 12" xfId="10745" xr:uid="{6A989AC4-F62D-4AA7-A5AB-FB6972A56795}"/>
    <cellStyle name="SAPBEXexcBad7 2 2 13" xfId="10746" xr:uid="{B6F2A9A5-690F-43F5-91D7-008EB54F00AF}"/>
    <cellStyle name="SAPBEXexcBad7 2 2 14" xfId="10747" xr:uid="{1576334F-8A6F-4AE4-B87C-D4F812D94864}"/>
    <cellStyle name="SAPBEXexcBad7 2 2 15" xfId="10748" xr:uid="{23AD53C1-6122-4D82-9D18-E9DD80ABD771}"/>
    <cellStyle name="SAPBEXexcBad7 2 2 16" xfId="10749" xr:uid="{FB5AF7C2-DBD1-4918-946D-B25798C892CB}"/>
    <cellStyle name="SAPBEXexcBad7 2 2 2" xfId="10750" xr:uid="{E0D3380B-780B-4166-8A53-E7DD947B4386}"/>
    <cellStyle name="SAPBEXexcBad7 2 2 2 2" xfId="10751" xr:uid="{85F24B76-8088-4148-A7AD-055237F91E9E}"/>
    <cellStyle name="SAPBEXexcBad7 2 2 3" xfId="10752" xr:uid="{D748DA17-E03C-48D0-B893-C023439194B9}"/>
    <cellStyle name="SAPBEXexcBad7 2 2 3 2" xfId="10753" xr:uid="{7116E6D2-3D92-46C8-AFDB-10773327E789}"/>
    <cellStyle name="SAPBEXexcBad7 2 2 4" xfId="10754" xr:uid="{BC40E135-5A25-40E3-9F9D-D97B048235E7}"/>
    <cellStyle name="SAPBEXexcBad7 2 2 4 2" xfId="10755" xr:uid="{0FFCAB45-4D1C-4DFE-808A-4C78D23B9B8B}"/>
    <cellStyle name="SAPBEXexcBad7 2 2 5" xfId="10756" xr:uid="{64062AAC-C1ED-4474-B723-76F43F06BE2E}"/>
    <cellStyle name="SAPBEXexcBad7 2 2 5 2" xfId="10757" xr:uid="{F59B5FAE-E68A-42FD-B6F8-3861E84C6B2D}"/>
    <cellStyle name="SAPBEXexcBad7 2 2 6" xfId="10758" xr:uid="{3B0EF32F-E15C-4FE5-8A43-B29BAD252BBF}"/>
    <cellStyle name="SAPBEXexcBad7 2 2 7" xfId="10759" xr:uid="{C8C645CB-5F14-4E7D-A04A-599823A01961}"/>
    <cellStyle name="SAPBEXexcBad7 2 2 8" xfId="10760" xr:uid="{DAF76965-4AFD-4976-9226-BFD09EF20A4A}"/>
    <cellStyle name="SAPBEXexcBad7 2 2 9" xfId="10761" xr:uid="{4DFA38A0-BD2D-4678-AEA6-7D3AA30869CC}"/>
    <cellStyle name="SAPBEXexcBad7 3" xfId="10762" xr:uid="{EF1094D1-8A2C-4720-BC37-0DC939A3CE2F}"/>
    <cellStyle name="SAPBEXexcBad7 3 10" xfId="10763" xr:uid="{CEC8154F-A788-4404-876B-EB3A21698397}"/>
    <cellStyle name="SAPBEXexcBad7 3 11" xfId="10764" xr:uid="{6B005125-EEED-483C-9256-09221F59D024}"/>
    <cellStyle name="SAPBEXexcBad7 3 12" xfId="10765" xr:uid="{A447CD32-05DE-49AC-9B4A-E99792F9797A}"/>
    <cellStyle name="SAPBEXexcBad7 3 13" xfId="10766" xr:uid="{6708845D-70E8-4E19-9F69-3EA178E4DA68}"/>
    <cellStyle name="SAPBEXexcBad7 3 14" xfId="10767" xr:uid="{D50FD7B4-4DF3-483F-8004-FAC836A9F4A7}"/>
    <cellStyle name="SAPBEXexcBad7 3 15" xfId="10768" xr:uid="{17400497-D115-4F67-A8D1-511D85A3C301}"/>
    <cellStyle name="SAPBEXexcBad7 3 2" xfId="10769" xr:uid="{A5D5F930-2D35-42E4-800C-20FE5EEBA059}"/>
    <cellStyle name="SAPBEXexcBad7 3 2 2" xfId="10770" xr:uid="{4EFDBB1B-77E9-42BA-AD11-989ACEC2D2E0}"/>
    <cellStyle name="SAPBEXexcBad7 3 3" xfId="10771" xr:uid="{73DDF5E7-1C39-49FE-991B-E9791318F441}"/>
    <cellStyle name="SAPBEXexcBad7 3 3 2" xfId="10772" xr:uid="{3DB2DE1E-4D5C-4F05-8029-8DAD6531C31B}"/>
    <cellStyle name="SAPBEXexcBad7 3 4" xfId="10773" xr:uid="{FE13794B-2279-4411-9C0A-B143DAE738DA}"/>
    <cellStyle name="SAPBEXexcBad7 3 4 2" xfId="10774" xr:uid="{F4285121-0846-46F5-AF2F-1E0A5E203871}"/>
    <cellStyle name="SAPBEXexcBad7 3 5" xfId="10775" xr:uid="{24A4B11A-D1BE-44BF-AFC1-62DDDA344A4D}"/>
    <cellStyle name="SAPBEXexcBad7 3 5 2" xfId="10776" xr:uid="{EC26ABC0-2C45-486D-860F-17A18B1E664B}"/>
    <cellStyle name="SAPBEXexcBad7 3 6" xfId="10777" xr:uid="{22E807E2-FCE0-4422-9ECC-E7F4A05F8D27}"/>
    <cellStyle name="SAPBEXexcBad7 3 7" xfId="10778" xr:uid="{C1F2FCDF-BA78-4E35-BC41-C8866D369D2D}"/>
    <cellStyle name="SAPBEXexcBad7 3 8" xfId="10779" xr:uid="{7AD8A801-EED5-4CA4-85CF-F0B0606279A7}"/>
    <cellStyle name="SAPBEXexcBad7 3 9" xfId="10780" xr:uid="{5D342FD4-786F-4DAE-9F72-B8FB17B7CBDC}"/>
    <cellStyle name="SAPBEXexcBad7 4" xfId="10781" xr:uid="{FFFA3FE4-B8E0-4ABE-AF3D-0E1F3A8C46E4}"/>
    <cellStyle name="SAPBEXexcBad7 4 10" xfId="10782" xr:uid="{1033847E-5E67-4987-9108-D44E6ED57453}"/>
    <cellStyle name="SAPBEXexcBad7 4 11" xfId="10783" xr:uid="{99FCD76D-6661-4810-97EE-8BF694B91BBF}"/>
    <cellStyle name="SAPBEXexcBad7 4 12" xfId="10784" xr:uid="{F0526F5C-3736-4085-B51F-3D1D4C81656B}"/>
    <cellStyle name="SAPBEXexcBad7 4 13" xfId="10785" xr:uid="{8F9F5D0B-8057-4884-B82C-DA62B03DF884}"/>
    <cellStyle name="SAPBEXexcBad7 4 14" xfId="10786" xr:uid="{E9B5579C-498D-433B-AA93-7F65FE30C6A1}"/>
    <cellStyle name="SAPBEXexcBad7 4 15" xfId="10787" xr:uid="{6FBAF562-7E99-4DDF-8CC4-6204AB89C41A}"/>
    <cellStyle name="SAPBEXexcBad7 4 16" xfId="10788" xr:uid="{A3B50A1E-FF06-4FFC-B7A5-AF2DB44527FD}"/>
    <cellStyle name="SAPBEXexcBad7 4 17" xfId="10789" xr:uid="{33FF30CE-DE3A-42A1-A2A7-BDA2047D7E31}"/>
    <cellStyle name="SAPBEXexcBad7 4 2" xfId="10790" xr:uid="{E08789B4-E07D-4D43-A9C9-BD28A37914DE}"/>
    <cellStyle name="SAPBEXexcBad7 4 2 10" xfId="10791" xr:uid="{55E05409-3CE5-4F4D-AFE3-B15688CF1E0A}"/>
    <cellStyle name="SAPBEXexcBad7 4 2 11" xfId="10792" xr:uid="{0BB0EDB7-00F0-4E79-805D-3D50BBDB085B}"/>
    <cellStyle name="SAPBEXexcBad7 4 2 12" xfId="10793" xr:uid="{26B5575C-5687-49D8-AFF7-A3F423E65DF5}"/>
    <cellStyle name="SAPBEXexcBad7 4 2 13" xfId="10794" xr:uid="{758AE03F-EA38-4F1A-B0B3-8BDE3EB7DDD5}"/>
    <cellStyle name="SAPBEXexcBad7 4 2 14" xfId="10795" xr:uid="{A36B79D1-0F9B-4090-983D-E3FDDF66A41E}"/>
    <cellStyle name="SAPBEXexcBad7 4 2 15" xfId="10796" xr:uid="{3507478C-69C1-4C43-A69D-623602366659}"/>
    <cellStyle name="SAPBEXexcBad7 4 2 16" xfId="10797" xr:uid="{84D92873-10AA-4085-A7D4-2B9DD87A6862}"/>
    <cellStyle name="SAPBEXexcBad7 4 2 2" xfId="10798" xr:uid="{62545C6F-0822-4373-9386-AA8FC0835B86}"/>
    <cellStyle name="SAPBEXexcBad7 4 2 2 2" xfId="10799" xr:uid="{2DB973C6-A9C4-4C6A-AEFE-EF3A8F160E9A}"/>
    <cellStyle name="SAPBEXexcBad7 4 2 3" xfId="10800" xr:uid="{D0176653-9474-4C3A-8762-DEC97EC0AA6C}"/>
    <cellStyle name="SAPBEXexcBad7 4 2 3 2" xfId="10801" xr:uid="{B32FF4B2-63A2-4CF2-997F-B4BCB256417E}"/>
    <cellStyle name="SAPBEXexcBad7 4 2 4" xfId="10802" xr:uid="{DA593C74-7EF5-45AA-B690-3C0ECEB75F71}"/>
    <cellStyle name="SAPBEXexcBad7 4 2 4 2" xfId="10803" xr:uid="{2D105C13-68D4-4458-8D46-4D9DAFA24C46}"/>
    <cellStyle name="SAPBEXexcBad7 4 2 5" xfId="10804" xr:uid="{395DBA4C-FEDA-4582-81E9-C723E968C6BD}"/>
    <cellStyle name="SAPBEXexcBad7 4 2 5 2" xfId="10805" xr:uid="{E0BCD45E-1445-4950-908F-4FC6E05DADEA}"/>
    <cellStyle name="SAPBEXexcBad7 4 2 6" xfId="10806" xr:uid="{93DD91D1-F8BF-4EA8-B3AD-188471C4D773}"/>
    <cellStyle name="SAPBEXexcBad7 4 2 7" xfId="10807" xr:uid="{06B8980A-F05E-47B5-AA44-8E176FFE28AF}"/>
    <cellStyle name="SAPBEXexcBad7 4 2 8" xfId="10808" xr:uid="{2F043286-9405-4A21-B3C6-9E43CCA62AAB}"/>
    <cellStyle name="SAPBEXexcBad7 4 2 9" xfId="10809" xr:uid="{A1F71888-424E-4528-A576-FFAC081874DD}"/>
    <cellStyle name="SAPBEXexcBad7 4 3" xfId="10810" xr:uid="{8D8FAA41-A72E-4E5C-AD6F-07035D5E3244}"/>
    <cellStyle name="SAPBEXexcBad7 4 3 2" xfId="10811" xr:uid="{99E3866B-5173-42F9-911C-844314292A6C}"/>
    <cellStyle name="SAPBEXexcBad7 4 4" xfId="10812" xr:uid="{E9A4494F-F943-41B5-B32F-04508C705DA1}"/>
    <cellStyle name="SAPBEXexcBad7 4 4 2" xfId="10813" xr:uid="{639AECD3-AD8E-400B-9D1C-1A264C7B4E07}"/>
    <cellStyle name="SAPBEXexcBad7 4 5" xfId="10814" xr:uid="{B7849546-5723-4F98-AF0C-4BA0700BD5C8}"/>
    <cellStyle name="SAPBEXexcBad7 4 5 2" xfId="10815" xr:uid="{3413962E-84D6-4556-819E-031C474494B2}"/>
    <cellStyle name="SAPBEXexcBad7 4 6" xfId="10816" xr:uid="{EA763685-359A-42AE-9D3A-6BFB4D84D2E7}"/>
    <cellStyle name="SAPBEXexcBad7 4 6 2" xfId="10817" xr:uid="{5B1E6278-90F2-48A1-BEF4-191ED3CDF6B4}"/>
    <cellStyle name="SAPBEXexcBad7 4 7" xfId="10818" xr:uid="{CC6CF788-60B5-41C4-A5E7-CE11B2F1782E}"/>
    <cellStyle name="SAPBEXexcBad7 4 8" xfId="10819" xr:uid="{F784C3EE-EFF7-41C5-B141-8C485DDA95CF}"/>
    <cellStyle name="SAPBEXexcBad7 4 9" xfId="10820" xr:uid="{FABF16DF-92C3-4189-AD6D-A1E27B11B2F0}"/>
    <cellStyle name="SAPBEXexcBad8" xfId="10821" xr:uid="{82B42C5F-057D-41D6-A7BD-DAC0D41687AF}"/>
    <cellStyle name="SAPBEXexcBad8 2" xfId="10822" xr:uid="{DA8E073B-C599-40A4-9917-7B71030A2B04}"/>
    <cellStyle name="SAPBEXexcBad8 2 2" xfId="10823" xr:uid="{4E4BEDBD-760F-4E57-8939-C3528EA76F03}"/>
    <cellStyle name="SAPBEXexcBad8 2 2 10" xfId="10824" xr:uid="{E2248A31-9A14-4AD7-8418-279F324D54E9}"/>
    <cellStyle name="SAPBEXexcBad8 2 2 11" xfId="10825" xr:uid="{AAC90900-63AC-48FD-9DEF-28925744C56B}"/>
    <cellStyle name="SAPBEXexcBad8 2 2 12" xfId="10826" xr:uid="{91DE38EA-671C-46B0-BA8B-1F404BC1D4F7}"/>
    <cellStyle name="SAPBEXexcBad8 2 2 13" xfId="10827" xr:uid="{65DE3223-385F-44F8-8E34-C41A189A76EC}"/>
    <cellStyle name="SAPBEXexcBad8 2 2 14" xfId="10828" xr:uid="{092EF04F-1BD0-4F39-8327-4AB94A48A294}"/>
    <cellStyle name="SAPBEXexcBad8 2 2 15" xfId="10829" xr:uid="{4C271BDB-69FB-405C-A470-5CFA8FD6959D}"/>
    <cellStyle name="SAPBEXexcBad8 2 2 16" xfId="10830" xr:uid="{86F5EBA9-2F6F-4299-8F52-3B040F70E83C}"/>
    <cellStyle name="SAPBEXexcBad8 2 2 2" xfId="10831" xr:uid="{D3D406B7-DC7F-4E67-A525-1D0AE4684668}"/>
    <cellStyle name="SAPBEXexcBad8 2 2 2 2" xfId="10832" xr:uid="{6D97FFE4-6AB8-4D51-9AB8-9BFC3DCF061A}"/>
    <cellStyle name="SAPBEXexcBad8 2 2 3" xfId="10833" xr:uid="{169FFB90-ACFB-4ABF-93C8-04C306AFA1B5}"/>
    <cellStyle name="SAPBEXexcBad8 2 2 3 2" xfId="10834" xr:uid="{09668CC3-33DD-4AFC-80F8-E4CECF2622C5}"/>
    <cellStyle name="SAPBEXexcBad8 2 2 4" xfId="10835" xr:uid="{2C5C78A1-6654-4FF9-90B2-FBEFC129CBAA}"/>
    <cellStyle name="SAPBEXexcBad8 2 2 4 2" xfId="10836" xr:uid="{0D0394EB-4566-4421-9340-FE49BB8551D7}"/>
    <cellStyle name="SAPBEXexcBad8 2 2 5" xfId="10837" xr:uid="{DAA06106-D132-4ECC-8A5C-CB9FBEF9F5EE}"/>
    <cellStyle name="SAPBEXexcBad8 2 2 5 2" xfId="10838" xr:uid="{F17AA8C0-A1B8-4FB8-AF3F-15693B337B96}"/>
    <cellStyle name="SAPBEXexcBad8 2 2 6" xfId="10839" xr:uid="{88C88018-D3FA-4B2D-AA3C-92DEEE5DB844}"/>
    <cellStyle name="SAPBEXexcBad8 2 2 7" xfId="10840" xr:uid="{BEFBD785-1EEA-4A91-83A6-82D214A6494B}"/>
    <cellStyle name="SAPBEXexcBad8 2 2 8" xfId="10841" xr:uid="{DEC22780-B15B-42A8-B719-894B247BE0F9}"/>
    <cellStyle name="SAPBEXexcBad8 2 2 9" xfId="10842" xr:uid="{78853DCC-972E-499A-8D9C-E59FC2585778}"/>
    <cellStyle name="SAPBEXexcBad8 3" xfId="10843" xr:uid="{6C01C79A-159D-4A3E-A7DE-7653DA2A0584}"/>
    <cellStyle name="SAPBEXexcBad8 3 10" xfId="10844" xr:uid="{9B65CDDB-6817-4AD9-94DF-90B2A1840315}"/>
    <cellStyle name="SAPBEXexcBad8 3 11" xfId="10845" xr:uid="{0BDEB4EC-DDD9-4D00-A985-73716E66B124}"/>
    <cellStyle name="SAPBEXexcBad8 3 12" xfId="10846" xr:uid="{E10F807E-8598-4434-A696-D0C222BD9F01}"/>
    <cellStyle name="SAPBEXexcBad8 3 13" xfId="10847" xr:uid="{E604519B-DE49-4367-AF9D-D943C74B2C01}"/>
    <cellStyle name="SAPBEXexcBad8 3 14" xfId="10848" xr:uid="{79F3BF82-63B9-4787-9D83-C92D4CDB62DB}"/>
    <cellStyle name="SAPBEXexcBad8 3 15" xfId="10849" xr:uid="{D2E0B3FB-D8E5-4287-9B70-CF6BC1F9DDF9}"/>
    <cellStyle name="SAPBEXexcBad8 3 2" xfId="10850" xr:uid="{681038BA-5382-43D7-BE48-215E4056F0E6}"/>
    <cellStyle name="SAPBEXexcBad8 3 2 2" xfId="10851" xr:uid="{4D42E7F3-EB01-402B-B04B-726CC845E732}"/>
    <cellStyle name="SAPBEXexcBad8 3 3" xfId="10852" xr:uid="{165278B7-BD1B-4A23-95F5-DAB594EA116E}"/>
    <cellStyle name="SAPBEXexcBad8 3 3 2" xfId="10853" xr:uid="{26BFADDD-2136-4F15-87C9-9878C973AB89}"/>
    <cellStyle name="SAPBEXexcBad8 3 4" xfId="10854" xr:uid="{1A8FC50E-2F6C-4527-973A-6FB356030B85}"/>
    <cellStyle name="SAPBEXexcBad8 3 4 2" xfId="10855" xr:uid="{D20ACF2D-5C4C-4159-91A4-4774EE10740E}"/>
    <cellStyle name="SAPBEXexcBad8 3 5" xfId="10856" xr:uid="{39FA6326-38B9-4B5A-8841-6D48EFE4FE1D}"/>
    <cellStyle name="SAPBEXexcBad8 3 5 2" xfId="10857" xr:uid="{E4737FA3-CE92-415B-9927-27FFBBCE0EA5}"/>
    <cellStyle name="SAPBEXexcBad8 3 6" xfId="10858" xr:uid="{813ED1EF-C4C4-43FD-A399-365FDEC3E4DD}"/>
    <cellStyle name="SAPBEXexcBad8 3 7" xfId="10859" xr:uid="{E5010102-7275-4361-98C2-83B74C948ACB}"/>
    <cellStyle name="SAPBEXexcBad8 3 8" xfId="10860" xr:uid="{BD809770-E993-46A5-99E0-4E4F9E8A1A0E}"/>
    <cellStyle name="SAPBEXexcBad8 3 9" xfId="10861" xr:uid="{D88D5464-BEFB-4449-AD7A-587383CFA285}"/>
    <cellStyle name="SAPBEXexcBad8 4" xfId="10862" xr:uid="{2D55ABDA-E535-405E-9D73-39C87BF01898}"/>
    <cellStyle name="SAPBEXexcBad8 4 10" xfId="10863" xr:uid="{FE48CA8B-5302-49BB-BAE0-387F7531DB84}"/>
    <cellStyle name="SAPBEXexcBad8 4 11" xfId="10864" xr:uid="{EF2A498D-D3C2-4A00-B76D-BA62FB5F2594}"/>
    <cellStyle name="SAPBEXexcBad8 4 12" xfId="10865" xr:uid="{9A5488F7-68F3-4F86-A888-DF28B2BD4BF4}"/>
    <cellStyle name="SAPBEXexcBad8 4 13" xfId="10866" xr:uid="{FA9A3893-8012-4EE6-B7B9-FFA83C7551AB}"/>
    <cellStyle name="SAPBEXexcBad8 4 14" xfId="10867" xr:uid="{89505F3B-AB9B-4649-9FB9-96BD6D29AEA9}"/>
    <cellStyle name="SAPBEXexcBad8 4 15" xfId="10868" xr:uid="{2BF07202-A10F-4823-974E-AC4B983B6B3B}"/>
    <cellStyle name="SAPBEXexcBad8 4 16" xfId="10869" xr:uid="{C2E9B088-B4F6-4F4B-AB58-04EB3E403199}"/>
    <cellStyle name="SAPBEXexcBad8 4 17" xfId="10870" xr:uid="{1B45362F-80C4-4870-9EB5-07FDA104B3BE}"/>
    <cellStyle name="SAPBEXexcBad8 4 2" xfId="10871" xr:uid="{464445CF-A51E-45ED-AFC0-3C7754DF05C2}"/>
    <cellStyle name="SAPBEXexcBad8 4 2 10" xfId="10872" xr:uid="{BE21051B-6F57-42C4-A153-16F1C6973E55}"/>
    <cellStyle name="SAPBEXexcBad8 4 2 11" xfId="10873" xr:uid="{2A27A1EB-818A-422C-A211-8D67FAADCB8A}"/>
    <cellStyle name="SAPBEXexcBad8 4 2 12" xfId="10874" xr:uid="{CC192BF9-A14D-4C05-98C4-1DEBA92AEB36}"/>
    <cellStyle name="SAPBEXexcBad8 4 2 13" xfId="10875" xr:uid="{BB0F7704-630E-4850-A48F-60EE71866815}"/>
    <cellStyle name="SAPBEXexcBad8 4 2 14" xfId="10876" xr:uid="{7F1FD546-C17E-4FC0-8EA6-439960D4004C}"/>
    <cellStyle name="SAPBEXexcBad8 4 2 15" xfId="10877" xr:uid="{DDDC43AE-6980-4123-B59C-04B4D200C240}"/>
    <cellStyle name="SAPBEXexcBad8 4 2 16" xfId="10878" xr:uid="{4B10CE2C-DBB1-4DCA-9A70-D529A1E054D7}"/>
    <cellStyle name="SAPBEXexcBad8 4 2 2" xfId="10879" xr:uid="{56890DEA-E012-4C04-A00C-72B9650DBAAF}"/>
    <cellStyle name="SAPBEXexcBad8 4 2 2 2" xfId="10880" xr:uid="{FCDF33C6-6E8F-4D7C-A26C-1B0C7DB0D34A}"/>
    <cellStyle name="SAPBEXexcBad8 4 2 3" xfId="10881" xr:uid="{50A96C53-4B28-419B-A9CA-35ABC1B00D79}"/>
    <cellStyle name="SAPBEXexcBad8 4 2 3 2" xfId="10882" xr:uid="{1D026647-E70A-468D-BEE1-5D7E4BA0BA9B}"/>
    <cellStyle name="SAPBEXexcBad8 4 2 4" xfId="10883" xr:uid="{DFC8C6F3-A4CD-4058-9350-C417A1826F3F}"/>
    <cellStyle name="SAPBEXexcBad8 4 2 4 2" xfId="10884" xr:uid="{E53B87FF-13F0-4FF0-BE18-43A0E4E589EE}"/>
    <cellStyle name="SAPBEXexcBad8 4 2 5" xfId="10885" xr:uid="{59D1C352-2801-4E53-B4CF-2717738B2419}"/>
    <cellStyle name="SAPBEXexcBad8 4 2 5 2" xfId="10886" xr:uid="{8CAA05C4-6763-4C64-AAA3-DB72D0C260DE}"/>
    <cellStyle name="SAPBEXexcBad8 4 2 6" xfId="10887" xr:uid="{CCE3D285-F31B-4567-9A7A-18807020622F}"/>
    <cellStyle name="SAPBEXexcBad8 4 2 7" xfId="10888" xr:uid="{C066E36B-4705-4DAF-B16C-C60C39DFBC96}"/>
    <cellStyle name="SAPBEXexcBad8 4 2 8" xfId="10889" xr:uid="{72F7C91B-8AA8-4870-BD06-C69BF22AB8B7}"/>
    <cellStyle name="SAPBEXexcBad8 4 2 9" xfId="10890" xr:uid="{221E7556-8136-4FD7-90F8-FD7C008FF471}"/>
    <cellStyle name="SAPBEXexcBad8 4 3" xfId="10891" xr:uid="{90A7C414-AC07-476B-96F2-6B0C496FFC86}"/>
    <cellStyle name="SAPBEXexcBad8 4 3 2" xfId="10892" xr:uid="{F1802522-8C11-4124-9246-C852D9ACA961}"/>
    <cellStyle name="SAPBEXexcBad8 4 4" xfId="10893" xr:uid="{A0D855EC-39B8-467E-9E28-EB3BB4398E33}"/>
    <cellStyle name="SAPBEXexcBad8 4 4 2" xfId="10894" xr:uid="{7B0794E4-A0E5-418B-97E5-77F54AC7BFF1}"/>
    <cellStyle name="SAPBEXexcBad8 4 5" xfId="10895" xr:uid="{B2003493-22DC-427C-9689-00FF0006FE9A}"/>
    <cellStyle name="SAPBEXexcBad8 4 5 2" xfId="10896" xr:uid="{A5C19EAC-6109-4DFD-8EB0-7855F89324B9}"/>
    <cellStyle name="SAPBEXexcBad8 4 6" xfId="10897" xr:uid="{FE791EA5-980B-4907-9638-C12ACE5C75B2}"/>
    <cellStyle name="SAPBEXexcBad8 4 6 2" xfId="10898" xr:uid="{A9839679-25ED-4C8C-8DA7-7A13F9463D45}"/>
    <cellStyle name="SAPBEXexcBad8 4 7" xfId="10899" xr:uid="{29ED7C82-5FC8-4DC2-971B-956162C197FE}"/>
    <cellStyle name="SAPBEXexcBad8 4 8" xfId="10900" xr:uid="{7587FCA2-E3B4-4545-B6FA-12CA0BE027C2}"/>
    <cellStyle name="SAPBEXexcBad8 4 9" xfId="10901" xr:uid="{2392B642-B855-467A-8D08-ACDB4D570CC3}"/>
    <cellStyle name="SAPBEXexcBad9" xfId="10902" xr:uid="{28256690-0C79-4F80-AA9F-B09BB09DC7EA}"/>
    <cellStyle name="SAPBEXexcBad9 2" xfId="10903" xr:uid="{F50AE11D-E584-403C-94BB-346F27F5E2B6}"/>
    <cellStyle name="SAPBEXexcBad9 2 2" xfId="10904" xr:uid="{0E99D4B2-BD6D-4CB2-B982-A9BFDACA5226}"/>
    <cellStyle name="SAPBEXexcBad9 2 2 10" xfId="10905" xr:uid="{6DFC08DB-A3B8-42C2-922D-0826528860DE}"/>
    <cellStyle name="SAPBEXexcBad9 2 2 11" xfId="10906" xr:uid="{53D7563C-4C64-4ADD-9FFB-4E8A1A9E684E}"/>
    <cellStyle name="SAPBEXexcBad9 2 2 12" xfId="10907" xr:uid="{64F603A8-2E3F-4B8A-9137-C3B6F45E3737}"/>
    <cellStyle name="SAPBEXexcBad9 2 2 13" xfId="10908" xr:uid="{A9F091FC-0555-41EE-9E88-BB89A453EF0A}"/>
    <cellStyle name="SAPBEXexcBad9 2 2 14" xfId="10909" xr:uid="{540136B1-A8B5-453E-AA4E-B269A18AD718}"/>
    <cellStyle name="SAPBEXexcBad9 2 2 15" xfId="10910" xr:uid="{6E763BD7-200A-48E1-92BC-6A9E381030AE}"/>
    <cellStyle name="SAPBEXexcBad9 2 2 16" xfId="10911" xr:uid="{11B4BE9D-A8BE-44F4-B98D-7AE7EEE605B4}"/>
    <cellStyle name="SAPBEXexcBad9 2 2 2" xfId="10912" xr:uid="{4FD8CD0A-2CB1-421D-8BAF-A54422C97492}"/>
    <cellStyle name="SAPBEXexcBad9 2 2 2 2" xfId="10913" xr:uid="{FA3BA939-D313-443C-BC6C-441F68BED135}"/>
    <cellStyle name="SAPBEXexcBad9 2 2 3" xfId="10914" xr:uid="{D294D787-4DC4-4129-A213-C9D6024F7FB0}"/>
    <cellStyle name="SAPBEXexcBad9 2 2 3 2" xfId="10915" xr:uid="{BDF46CF8-79A2-4144-9254-761EDD67301B}"/>
    <cellStyle name="SAPBEXexcBad9 2 2 4" xfId="10916" xr:uid="{D2D0C24A-145D-4D51-8408-87141C42BEE8}"/>
    <cellStyle name="SAPBEXexcBad9 2 2 4 2" xfId="10917" xr:uid="{1B68A665-4CA7-40E6-ABFC-10BC3E3AF9C6}"/>
    <cellStyle name="SAPBEXexcBad9 2 2 5" xfId="10918" xr:uid="{F6792DC2-A23A-46B4-8B69-4803152128A7}"/>
    <cellStyle name="SAPBEXexcBad9 2 2 5 2" xfId="10919" xr:uid="{469950A2-21BD-40A3-94A1-A90CC4F595C2}"/>
    <cellStyle name="SAPBEXexcBad9 2 2 6" xfId="10920" xr:uid="{29A48F80-87BB-4C1C-986B-CDB4FA07D360}"/>
    <cellStyle name="SAPBEXexcBad9 2 2 7" xfId="10921" xr:uid="{CF19C90F-7AC5-4EA8-A953-C2B2A247E2A3}"/>
    <cellStyle name="SAPBEXexcBad9 2 2 8" xfId="10922" xr:uid="{242FDF48-DB5A-4C08-B416-203B2C974601}"/>
    <cellStyle name="SAPBEXexcBad9 2 2 9" xfId="10923" xr:uid="{BA60FE6A-861C-4677-9B2F-597AD93B8407}"/>
    <cellStyle name="SAPBEXexcBad9 3" xfId="10924" xr:uid="{039A8190-9C9F-45FF-AD6A-5CB0232F017B}"/>
    <cellStyle name="SAPBEXexcBad9 3 10" xfId="10925" xr:uid="{7F029C70-7091-44A7-9EBC-2E697B57BFCC}"/>
    <cellStyle name="SAPBEXexcBad9 3 11" xfId="10926" xr:uid="{014A8A2E-EFB9-4050-B65B-442A7BC30442}"/>
    <cellStyle name="SAPBEXexcBad9 3 12" xfId="10927" xr:uid="{A8F7B0CF-95BD-4340-B0E8-89D6DE6944F5}"/>
    <cellStyle name="SAPBEXexcBad9 3 13" xfId="10928" xr:uid="{F5717418-2601-469D-A506-85A7F1EDCBC7}"/>
    <cellStyle name="SAPBEXexcBad9 3 14" xfId="10929" xr:uid="{6A27D4E9-173D-4E09-ABE0-6224A1FBB4BE}"/>
    <cellStyle name="SAPBEXexcBad9 3 15" xfId="10930" xr:uid="{E8D7CBD9-0B01-4D9D-854C-883BFB45A719}"/>
    <cellStyle name="SAPBEXexcBad9 3 2" xfId="10931" xr:uid="{75D3A068-F22A-40D6-AEDA-11D09F5E8E04}"/>
    <cellStyle name="SAPBEXexcBad9 3 2 2" xfId="10932" xr:uid="{AB7745CF-DD90-426C-A804-90FFFA4071E2}"/>
    <cellStyle name="SAPBEXexcBad9 3 3" xfId="10933" xr:uid="{464795BB-42EA-4253-905D-2175C384C99C}"/>
    <cellStyle name="SAPBEXexcBad9 3 3 2" xfId="10934" xr:uid="{663A66CD-1A2C-418D-BD5E-3D44BAFCC0D4}"/>
    <cellStyle name="SAPBEXexcBad9 3 4" xfId="10935" xr:uid="{2F66153F-A182-46F3-B3E4-964CDE05BBFE}"/>
    <cellStyle name="SAPBEXexcBad9 3 4 2" xfId="10936" xr:uid="{688C96F4-4A52-4E36-B127-DC35754EDBDB}"/>
    <cellStyle name="SAPBEXexcBad9 3 5" xfId="10937" xr:uid="{30ED1EBC-DA12-431D-9631-3C8F944B9FCF}"/>
    <cellStyle name="SAPBEXexcBad9 3 5 2" xfId="10938" xr:uid="{316928A4-E02D-4B96-8F06-8309362404CA}"/>
    <cellStyle name="SAPBEXexcBad9 3 6" xfId="10939" xr:uid="{1AA12CF3-3A90-4B06-B014-2A14677ED58D}"/>
    <cellStyle name="SAPBEXexcBad9 3 7" xfId="10940" xr:uid="{31F1251D-F5B7-4ED4-A08C-6B31666C861B}"/>
    <cellStyle name="SAPBEXexcBad9 3 8" xfId="10941" xr:uid="{6F856588-0A84-4344-B6E4-1D4F9496DEB1}"/>
    <cellStyle name="SAPBEXexcBad9 3 9" xfId="10942" xr:uid="{FE662DA4-1781-4D33-8FA3-38FF5C010618}"/>
    <cellStyle name="SAPBEXexcBad9 4" xfId="10943" xr:uid="{50168525-5223-4F2E-86DA-5551B6B75B58}"/>
    <cellStyle name="SAPBEXexcBad9 4 10" xfId="10944" xr:uid="{0C97BE38-74B9-4199-AC24-9185382643C8}"/>
    <cellStyle name="SAPBEXexcBad9 4 11" xfId="10945" xr:uid="{71621C50-6EFC-4523-904B-A1E5396307A0}"/>
    <cellStyle name="SAPBEXexcBad9 4 12" xfId="10946" xr:uid="{3D637DCD-CF0A-4A7C-9E4F-0A4F4C4B8F9B}"/>
    <cellStyle name="SAPBEXexcBad9 4 13" xfId="10947" xr:uid="{94C14049-F4C0-4EE2-AA1A-0D12732B5162}"/>
    <cellStyle name="SAPBEXexcBad9 4 14" xfId="10948" xr:uid="{9B97BDAD-7563-454F-81AC-C92838BD8677}"/>
    <cellStyle name="SAPBEXexcBad9 4 15" xfId="10949" xr:uid="{5721B55C-FF73-4EFD-B711-42C40072FC4D}"/>
    <cellStyle name="SAPBEXexcBad9 4 2" xfId="10950" xr:uid="{F24145FF-ABFE-4BEE-BDEB-1AECD2C553D7}"/>
    <cellStyle name="SAPBEXexcBad9 4 2 2" xfId="10951" xr:uid="{FB274712-46B9-40A3-A1B9-B6AC435B29EF}"/>
    <cellStyle name="SAPBEXexcBad9 4 3" xfId="10952" xr:uid="{59682B8A-D0B3-4C0E-9893-646A4D7DFC85}"/>
    <cellStyle name="SAPBEXexcBad9 4 3 2" xfId="10953" xr:uid="{26A4758F-50AC-4F6C-913A-447D7ACCC1F1}"/>
    <cellStyle name="SAPBEXexcBad9 4 4" xfId="10954" xr:uid="{E72B9951-A03F-401D-A06D-4064A4F8A279}"/>
    <cellStyle name="SAPBEXexcBad9 4 4 2" xfId="10955" xr:uid="{9E394A66-107B-424C-8B8C-1B8ECF704229}"/>
    <cellStyle name="SAPBEXexcBad9 4 5" xfId="10956" xr:uid="{73E9BA66-1517-48CF-B118-81F1B63067B4}"/>
    <cellStyle name="SAPBEXexcBad9 4 5 2" xfId="10957" xr:uid="{84EC04E9-8DEE-42C1-ACD6-9A2E38A94E16}"/>
    <cellStyle name="SAPBEXexcBad9 4 6" xfId="10958" xr:uid="{C91703EA-E4A8-4C4C-9664-9209EC863D06}"/>
    <cellStyle name="SAPBEXexcBad9 4 7" xfId="10959" xr:uid="{84D3D385-3EFD-4C89-9565-F7F10FAE995F}"/>
    <cellStyle name="SAPBEXexcBad9 4 8" xfId="10960" xr:uid="{D370B8C1-B2FB-4A15-BB85-B8FFA6455A53}"/>
    <cellStyle name="SAPBEXexcBad9 4 9" xfId="10961" xr:uid="{26D85FBF-54C1-4781-8C70-0B12DDFE2578}"/>
    <cellStyle name="SAPBEXexcCritical4" xfId="10962" xr:uid="{370F06E7-AAD2-4784-AA0E-2BAC29C146BD}"/>
    <cellStyle name="SAPBEXexcCritical4 2" xfId="10963" xr:uid="{6D7DD552-1793-4DC3-8BF5-B5C69C03B50D}"/>
    <cellStyle name="SAPBEXexcCritical4 2 2" xfId="10964" xr:uid="{A8B58153-6979-4BCD-BC1F-9E8CA526130D}"/>
    <cellStyle name="SAPBEXexcCritical4 2 2 10" xfId="10965" xr:uid="{A3F99FF5-BF30-43A1-ADCE-001395F14829}"/>
    <cellStyle name="SAPBEXexcCritical4 2 2 11" xfId="10966" xr:uid="{36D16539-90FB-41B3-813D-602EE19617E8}"/>
    <cellStyle name="SAPBEXexcCritical4 2 2 12" xfId="10967" xr:uid="{EB5EEA32-FDA7-400A-B84D-1431FCF065C1}"/>
    <cellStyle name="SAPBEXexcCritical4 2 2 13" xfId="10968" xr:uid="{DC542215-6186-43D9-A722-D65565C20ECC}"/>
    <cellStyle name="SAPBEXexcCritical4 2 2 14" xfId="10969" xr:uid="{6CFFA89C-157E-4DC6-8B6B-9C8ACA4CB7A9}"/>
    <cellStyle name="SAPBEXexcCritical4 2 2 15" xfId="10970" xr:uid="{8288CD61-6837-414E-AB05-949D45EF0BD9}"/>
    <cellStyle name="SAPBEXexcCritical4 2 2 16" xfId="10971" xr:uid="{413C7DAF-DD63-48A0-B104-BB51005B1FF7}"/>
    <cellStyle name="SAPBEXexcCritical4 2 2 2" xfId="10972" xr:uid="{090D7680-5265-4065-846E-0D837D7DA816}"/>
    <cellStyle name="SAPBEXexcCritical4 2 2 2 2" xfId="10973" xr:uid="{F9404828-0A4B-496C-A103-2620095ADEF1}"/>
    <cellStyle name="SAPBEXexcCritical4 2 2 3" xfId="10974" xr:uid="{2CEE96CD-0DB1-4EBC-8A06-ACA5C609F98C}"/>
    <cellStyle name="SAPBEXexcCritical4 2 2 3 2" xfId="10975" xr:uid="{09F0FFEF-4F8A-470B-86DF-588AE1420A15}"/>
    <cellStyle name="SAPBEXexcCritical4 2 2 4" xfId="10976" xr:uid="{965C401D-CDD3-40C1-95FE-4E4B0BCA7C5B}"/>
    <cellStyle name="SAPBEXexcCritical4 2 2 4 2" xfId="10977" xr:uid="{6B3535A3-B997-432B-A64B-D412BAA9D64C}"/>
    <cellStyle name="SAPBEXexcCritical4 2 2 5" xfId="10978" xr:uid="{65B3E828-65D4-41CF-BAE9-76D64E508079}"/>
    <cellStyle name="SAPBEXexcCritical4 2 2 5 2" xfId="10979" xr:uid="{AC9B244E-AF87-4991-9253-99EF178EB40F}"/>
    <cellStyle name="SAPBEXexcCritical4 2 2 6" xfId="10980" xr:uid="{0F623C1D-F1FD-42BD-B53D-63D29AA747FD}"/>
    <cellStyle name="SAPBEXexcCritical4 2 2 7" xfId="10981" xr:uid="{F2041F1F-143D-477B-A9A6-76F4C34A7BF5}"/>
    <cellStyle name="SAPBEXexcCritical4 2 2 8" xfId="10982" xr:uid="{6547EFCF-A48C-48DA-9D05-7FCC895325EE}"/>
    <cellStyle name="SAPBEXexcCritical4 2 2 9" xfId="10983" xr:uid="{7B8D0032-1E4B-4741-89AE-68CB1E541741}"/>
    <cellStyle name="SAPBEXexcCritical4 3" xfId="10984" xr:uid="{BBF4BCD3-FF0C-45C8-B887-FEFE8CF4F30A}"/>
    <cellStyle name="SAPBEXexcCritical4 3 10" xfId="10985" xr:uid="{DEF6616F-3B77-4E50-A66C-58FE3807F8C9}"/>
    <cellStyle name="SAPBEXexcCritical4 3 11" xfId="10986" xr:uid="{99EF9B02-DA5D-473F-987B-3D7DFAC500F7}"/>
    <cellStyle name="SAPBEXexcCritical4 3 12" xfId="10987" xr:uid="{7F2604A5-BBEC-4188-A17E-E302FB8AAD03}"/>
    <cellStyle name="SAPBEXexcCritical4 3 13" xfId="10988" xr:uid="{6167247E-02E6-443D-BC6A-269ADE638ADC}"/>
    <cellStyle name="SAPBEXexcCritical4 3 14" xfId="10989" xr:uid="{F265EFF8-691E-4C3C-87C1-DF4281E77077}"/>
    <cellStyle name="SAPBEXexcCritical4 3 15" xfId="10990" xr:uid="{B7FC0467-A46B-452B-8DB7-FDDDDD877AAA}"/>
    <cellStyle name="SAPBEXexcCritical4 3 2" xfId="10991" xr:uid="{D9E8DADC-2AF9-466A-A56E-1547D0B046F2}"/>
    <cellStyle name="SAPBEXexcCritical4 3 2 2" xfId="10992" xr:uid="{31C3529D-F9E6-4534-BE39-3AC100BAC653}"/>
    <cellStyle name="SAPBEXexcCritical4 3 3" xfId="10993" xr:uid="{77F1ABDD-5EFE-48C5-B05D-52F006C2A99F}"/>
    <cellStyle name="SAPBEXexcCritical4 3 3 2" xfId="10994" xr:uid="{3EFA5A33-CA9B-4BC2-A30F-00EB5A07826F}"/>
    <cellStyle name="SAPBEXexcCritical4 3 4" xfId="10995" xr:uid="{2DB338AE-A283-4DA2-B2C0-F25D9D65D669}"/>
    <cellStyle name="SAPBEXexcCritical4 3 4 2" xfId="10996" xr:uid="{922D19D8-9F9B-4836-AB4F-D64BC6631E59}"/>
    <cellStyle name="SAPBEXexcCritical4 3 5" xfId="10997" xr:uid="{2029C76A-3C04-4EF7-9893-40A1B5D5D3AD}"/>
    <cellStyle name="SAPBEXexcCritical4 3 5 2" xfId="10998" xr:uid="{1A54F626-E922-458F-9454-BA63159C220D}"/>
    <cellStyle name="SAPBEXexcCritical4 3 6" xfId="10999" xr:uid="{B5FCF12A-C4F1-40B1-9AF0-11BBCA0E1121}"/>
    <cellStyle name="SAPBEXexcCritical4 3 7" xfId="11000" xr:uid="{4B6E63D6-0CF6-4E8D-B9AB-E1CC6C5C0698}"/>
    <cellStyle name="SAPBEXexcCritical4 3 8" xfId="11001" xr:uid="{41F85C31-828A-4F8E-886E-527F8C46A22D}"/>
    <cellStyle name="SAPBEXexcCritical4 3 9" xfId="11002" xr:uid="{F77FF068-A9A0-420A-B526-255C0528F8CA}"/>
    <cellStyle name="SAPBEXexcCritical4 4" xfId="11003" xr:uid="{E859C38E-BCEC-4B1F-A030-A87A0005ADCD}"/>
    <cellStyle name="SAPBEXexcCritical4 4 10" xfId="11004" xr:uid="{6B48CE0E-0249-4585-8498-2AC62EF4A0B4}"/>
    <cellStyle name="SAPBEXexcCritical4 4 11" xfId="11005" xr:uid="{C97609EA-8F78-48CD-8993-516E5197C969}"/>
    <cellStyle name="SAPBEXexcCritical4 4 12" xfId="11006" xr:uid="{089CB783-73C7-497C-A0BF-29B0FC697CED}"/>
    <cellStyle name="SAPBEXexcCritical4 4 13" xfId="11007" xr:uid="{89D4103B-54D8-4BEF-A0E9-E9B61B3F6127}"/>
    <cellStyle name="SAPBEXexcCritical4 4 14" xfId="11008" xr:uid="{9CC53BEF-ADC5-4620-8407-BDA16F11E543}"/>
    <cellStyle name="SAPBEXexcCritical4 4 15" xfId="11009" xr:uid="{25C3063E-85A9-4C2B-8B6B-F7819305CCFF}"/>
    <cellStyle name="SAPBEXexcCritical4 4 16" xfId="11010" xr:uid="{E207CA22-5C2B-4591-935A-5CF0B8A2D134}"/>
    <cellStyle name="SAPBEXexcCritical4 4 17" xfId="11011" xr:uid="{8B6AA5E5-3319-465E-9116-FF1829514F85}"/>
    <cellStyle name="SAPBEXexcCritical4 4 2" xfId="11012" xr:uid="{2096BE2F-160A-4AFD-B2FC-A8A276452A91}"/>
    <cellStyle name="SAPBEXexcCritical4 4 2 10" xfId="11013" xr:uid="{F988ECC6-156F-4D9F-9F7B-C6587D74A2BF}"/>
    <cellStyle name="SAPBEXexcCritical4 4 2 11" xfId="11014" xr:uid="{87D328C1-8F08-48A3-9EEB-787E08FA8568}"/>
    <cellStyle name="SAPBEXexcCritical4 4 2 12" xfId="11015" xr:uid="{A476263D-E308-4C10-B6A4-3F24ED2306BA}"/>
    <cellStyle name="SAPBEXexcCritical4 4 2 13" xfId="11016" xr:uid="{250AA764-A1B3-45AE-B2A8-CC080F767047}"/>
    <cellStyle name="SAPBEXexcCritical4 4 2 14" xfId="11017" xr:uid="{A2B4DA1F-968E-4BAC-8C9D-8056C079667B}"/>
    <cellStyle name="SAPBEXexcCritical4 4 2 15" xfId="11018" xr:uid="{68001030-3A64-412C-9B95-B82748DE64B5}"/>
    <cellStyle name="SAPBEXexcCritical4 4 2 16" xfId="11019" xr:uid="{6012B1D8-14A4-4F43-9C0D-6ECCBB72039A}"/>
    <cellStyle name="SAPBEXexcCritical4 4 2 2" xfId="11020" xr:uid="{F225D02B-5AD6-4A86-8B2F-70591DA15896}"/>
    <cellStyle name="SAPBEXexcCritical4 4 2 2 2" xfId="11021" xr:uid="{D6577BBB-66C6-4509-935B-13F449A92A24}"/>
    <cellStyle name="SAPBEXexcCritical4 4 2 3" xfId="11022" xr:uid="{2A2FE014-EC5D-4A42-A4BD-98630DE72287}"/>
    <cellStyle name="SAPBEXexcCritical4 4 2 3 2" xfId="11023" xr:uid="{B4CB49A0-4334-4C7F-90D7-CAF17FE8367F}"/>
    <cellStyle name="SAPBEXexcCritical4 4 2 4" xfId="11024" xr:uid="{B4A8A9A0-D5DF-45E9-BCB7-2EC65DEDA4F5}"/>
    <cellStyle name="SAPBEXexcCritical4 4 2 4 2" xfId="11025" xr:uid="{A1CD1CBA-770E-46CF-911B-DC48665C2DEB}"/>
    <cellStyle name="SAPBEXexcCritical4 4 2 5" xfId="11026" xr:uid="{31DCD5D4-6B16-49DC-AB1B-218A4A947149}"/>
    <cellStyle name="SAPBEXexcCritical4 4 2 5 2" xfId="11027" xr:uid="{55BE3301-4F2D-427C-AAD2-9ADCEA264FE0}"/>
    <cellStyle name="SAPBEXexcCritical4 4 2 6" xfId="11028" xr:uid="{1267D084-82BA-4FBF-A19A-0BA7D0E47CCF}"/>
    <cellStyle name="SAPBEXexcCritical4 4 2 7" xfId="11029" xr:uid="{5FAA2644-EA22-4499-93CB-D4D4C4BE9127}"/>
    <cellStyle name="SAPBEXexcCritical4 4 2 8" xfId="11030" xr:uid="{A0BE461E-67BB-4FA9-A8B6-2894508B26F0}"/>
    <cellStyle name="SAPBEXexcCritical4 4 2 9" xfId="11031" xr:uid="{F30148C4-9A8C-45A5-A3B5-9E2DE75F6502}"/>
    <cellStyle name="SAPBEXexcCritical4 4 3" xfId="11032" xr:uid="{E18564DC-AA98-4BF0-A02E-D9FDF7E9D5B1}"/>
    <cellStyle name="SAPBEXexcCritical4 4 3 2" xfId="11033" xr:uid="{42C3FF4F-CC79-4CF4-B2CD-8080FFA844AD}"/>
    <cellStyle name="SAPBEXexcCritical4 4 4" xfId="11034" xr:uid="{40E614A8-99CB-4F25-863B-B5DF56A41C15}"/>
    <cellStyle name="SAPBEXexcCritical4 4 4 2" xfId="11035" xr:uid="{6CFCE68B-8B0B-4E79-814D-2FF8453C616C}"/>
    <cellStyle name="SAPBEXexcCritical4 4 5" xfId="11036" xr:uid="{85C54511-E1F6-4633-ACF6-E23F044392B4}"/>
    <cellStyle name="SAPBEXexcCritical4 4 5 2" xfId="11037" xr:uid="{A6182AC0-AE10-4D05-BB0B-E3BCCB71306A}"/>
    <cellStyle name="SAPBEXexcCritical4 4 6" xfId="11038" xr:uid="{15BC55E0-2453-4285-A1C0-15222EE58E33}"/>
    <cellStyle name="SAPBEXexcCritical4 4 6 2" xfId="11039" xr:uid="{A09D221F-3A75-4786-A34F-86590C2F48D5}"/>
    <cellStyle name="SAPBEXexcCritical4 4 7" xfId="11040" xr:uid="{FEAEE9EA-64F9-4D1B-AEEA-576F9964C08E}"/>
    <cellStyle name="SAPBEXexcCritical4 4 8" xfId="11041" xr:uid="{E0B6EF58-959E-4E6B-8E8B-6EB8BEB616A2}"/>
    <cellStyle name="SAPBEXexcCritical4 4 9" xfId="11042" xr:uid="{458FF128-75A2-4BF0-A128-599C388CC6D5}"/>
    <cellStyle name="SAPBEXexcCritical5" xfId="11043" xr:uid="{02F9C870-5683-46F1-BF0B-7A690576D2ED}"/>
    <cellStyle name="SAPBEXexcCritical5 2" xfId="11044" xr:uid="{133847A4-2A9A-40F0-9CA4-424BEF72C417}"/>
    <cellStyle name="SAPBEXexcCritical5 2 2" xfId="11045" xr:uid="{0E36A99E-4351-46AA-802B-949E4E22B835}"/>
    <cellStyle name="SAPBEXexcCritical5 2 2 10" xfId="11046" xr:uid="{7D8E8156-1C01-4DF4-B62A-794520D2D2C7}"/>
    <cellStyle name="SAPBEXexcCritical5 2 2 11" xfId="11047" xr:uid="{9B0C59A3-0E1A-45C9-8CD2-4A5610A80606}"/>
    <cellStyle name="SAPBEXexcCritical5 2 2 12" xfId="11048" xr:uid="{00E1B713-D5E8-4166-BD2B-FCA2FF58EE96}"/>
    <cellStyle name="SAPBEXexcCritical5 2 2 13" xfId="11049" xr:uid="{BADE880C-9CAF-4373-8A69-EFD111E62812}"/>
    <cellStyle name="SAPBEXexcCritical5 2 2 14" xfId="11050" xr:uid="{A88CF15C-3CC0-4D09-BA43-1E7A70D7A079}"/>
    <cellStyle name="SAPBEXexcCritical5 2 2 15" xfId="11051" xr:uid="{F93CB47B-3E29-42F4-8B17-F053A243345B}"/>
    <cellStyle name="SAPBEXexcCritical5 2 2 16" xfId="11052" xr:uid="{954D882D-8272-4421-BEFA-EFA4ECDF4F69}"/>
    <cellStyle name="SAPBEXexcCritical5 2 2 2" xfId="11053" xr:uid="{98EDCEEF-C542-4C97-9BE5-100E3A5A83C3}"/>
    <cellStyle name="SAPBEXexcCritical5 2 2 2 2" xfId="11054" xr:uid="{65DF7A6E-349D-4335-B3D8-57AF96A5588B}"/>
    <cellStyle name="SAPBEXexcCritical5 2 2 3" xfId="11055" xr:uid="{DB23220B-EF27-43B3-8CE8-B5A4383588B3}"/>
    <cellStyle name="SAPBEXexcCritical5 2 2 3 2" xfId="11056" xr:uid="{947CAA9B-443C-4618-B298-C8563346F9C1}"/>
    <cellStyle name="SAPBEXexcCritical5 2 2 4" xfId="11057" xr:uid="{2FCEB724-BAD2-493D-8EAF-772A2AC3DB5E}"/>
    <cellStyle name="SAPBEXexcCritical5 2 2 4 2" xfId="11058" xr:uid="{7A1A714B-51EE-4FFB-A976-B660AF251DB1}"/>
    <cellStyle name="SAPBEXexcCritical5 2 2 5" xfId="11059" xr:uid="{2E7F13AE-29C0-4DA4-BDA7-45DA18029F7C}"/>
    <cellStyle name="SAPBEXexcCritical5 2 2 5 2" xfId="11060" xr:uid="{F2796788-A8B7-4B9E-A74E-2675C2EFF1E9}"/>
    <cellStyle name="SAPBEXexcCritical5 2 2 6" xfId="11061" xr:uid="{68E6ABAE-4257-4504-9D16-98150FE327DD}"/>
    <cellStyle name="SAPBEXexcCritical5 2 2 7" xfId="11062" xr:uid="{DB48110B-FBD3-48CA-8435-ED1DCD13C5FB}"/>
    <cellStyle name="SAPBEXexcCritical5 2 2 8" xfId="11063" xr:uid="{81C56740-1A5B-4A43-A2C6-1BF24D9DF419}"/>
    <cellStyle name="SAPBEXexcCritical5 2 2 9" xfId="11064" xr:uid="{5DA4E73E-8586-4F1F-9223-A63E6AE6EFA6}"/>
    <cellStyle name="SAPBEXexcCritical5 3" xfId="11065" xr:uid="{F1672355-5272-4315-816D-5BDCE9D5BB4C}"/>
    <cellStyle name="SAPBEXexcCritical5 3 10" xfId="11066" xr:uid="{BFC8B83F-81AB-4147-97E4-8BD03D6ED060}"/>
    <cellStyle name="SAPBEXexcCritical5 3 11" xfId="11067" xr:uid="{C8E99587-FF54-49C4-838A-79E1FB7C885A}"/>
    <cellStyle name="SAPBEXexcCritical5 3 12" xfId="11068" xr:uid="{F903A7A7-6342-42C7-8A2C-2E71C43F5CC3}"/>
    <cellStyle name="SAPBEXexcCritical5 3 13" xfId="11069" xr:uid="{A18F6071-E4FD-4163-B1DD-38009E76C55D}"/>
    <cellStyle name="SAPBEXexcCritical5 3 14" xfId="11070" xr:uid="{D4471A66-33E4-46B3-A722-C5FC41C1C9F5}"/>
    <cellStyle name="SAPBEXexcCritical5 3 15" xfId="11071" xr:uid="{DC5975F4-FBA9-4B1D-832F-505B348ECEC2}"/>
    <cellStyle name="SAPBEXexcCritical5 3 2" xfId="11072" xr:uid="{5E33CCAA-A111-48C7-BB80-24A964C683DC}"/>
    <cellStyle name="SAPBEXexcCritical5 3 2 2" xfId="11073" xr:uid="{0E27C2B3-8852-405B-9A26-02F0EFB89CBA}"/>
    <cellStyle name="SAPBEXexcCritical5 3 3" xfId="11074" xr:uid="{D55C7638-C557-42AB-8EF3-46911B30C078}"/>
    <cellStyle name="SAPBEXexcCritical5 3 3 2" xfId="11075" xr:uid="{93A03880-59E2-4D5C-A5B7-08710A4D0A11}"/>
    <cellStyle name="SAPBEXexcCritical5 3 4" xfId="11076" xr:uid="{7864B571-07EC-4978-8CBE-16CD21EF4C2A}"/>
    <cellStyle name="SAPBEXexcCritical5 3 4 2" xfId="11077" xr:uid="{B29693DB-9EBD-4085-8290-CE058FD9F353}"/>
    <cellStyle name="SAPBEXexcCritical5 3 5" xfId="11078" xr:uid="{18173CA2-27EC-4E81-9024-B3BBD3301D6C}"/>
    <cellStyle name="SAPBEXexcCritical5 3 5 2" xfId="11079" xr:uid="{65C923F9-25FE-4C3B-9988-47F40516753A}"/>
    <cellStyle name="SAPBEXexcCritical5 3 6" xfId="11080" xr:uid="{DA16DCF5-E597-4B18-9D5E-1DB4E9080520}"/>
    <cellStyle name="SAPBEXexcCritical5 3 7" xfId="11081" xr:uid="{D5F9DC0B-9E91-4A24-9925-6894BEE1B92D}"/>
    <cellStyle name="SAPBEXexcCritical5 3 8" xfId="11082" xr:uid="{F89D72E4-5F9D-4396-8FDD-A4860E6AE341}"/>
    <cellStyle name="SAPBEXexcCritical5 3 9" xfId="11083" xr:uid="{7B30E83F-E234-4276-9439-000612FD389A}"/>
    <cellStyle name="SAPBEXexcCritical5 4" xfId="11084" xr:uid="{D74C461D-1DC1-4B6C-B9D5-5E748194B6F5}"/>
    <cellStyle name="SAPBEXexcCritical5 4 10" xfId="11085" xr:uid="{934DCD45-E561-4A70-953C-18C993E5E8ED}"/>
    <cellStyle name="SAPBEXexcCritical5 4 11" xfId="11086" xr:uid="{74E6A3B2-EB47-43B0-8D82-FADA73EA0DB6}"/>
    <cellStyle name="SAPBEXexcCritical5 4 12" xfId="11087" xr:uid="{6DE0C3FC-72B1-44DC-9609-764415B1EB85}"/>
    <cellStyle name="SAPBEXexcCritical5 4 13" xfId="11088" xr:uid="{0EDBBB78-442F-4B10-BB7A-565B2996DA39}"/>
    <cellStyle name="SAPBEXexcCritical5 4 14" xfId="11089" xr:uid="{2CBDAF85-860F-45AC-8EB6-A822A8A5578C}"/>
    <cellStyle name="SAPBEXexcCritical5 4 15" xfId="11090" xr:uid="{8B2DA04B-5B5C-4DA4-92DA-5447868D22F5}"/>
    <cellStyle name="SAPBEXexcCritical5 4 16" xfId="11091" xr:uid="{0581D2B5-2453-4374-BC36-8C64EFC1C416}"/>
    <cellStyle name="SAPBEXexcCritical5 4 17" xfId="11092" xr:uid="{283C6CC9-BF8C-46F4-98A7-37EDDF09582C}"/>
    <cellStyle name="SAPBEXexcCritical5 4 2" xfId="11093" xr:uid="{A3F67899-7B5F-4D5D-A1BE-C557751AF1E5}"/>
    <cellStyle name="SAPBEXexcCritical5 4 2 10" xfId="11094" xr:uid="{6AC6CA58-B1B0-41E4-A619-6ADE37F2020A}"/>
    <cellStyle name="SAPBEXexcCritical5 4 2 11" xfId="11095" xr:uid="{E07527B2-F4FA-41BE-B128-F970BA6D3350}"/>
    <cellStyle name="SAPBEXexcCritical5 4 2 12" xfId="11096" xr:uid="{A1FC5ECA-97DC-4317-B46A-52C6FF4708DC}"/>
    <cellStyle name="SAPBEXexcCritical5 4 2 13" xfId="11097" xr:uid="{7064B6DF-B3B8-4512-AD8E-447C7280DE32}"/>
    <cellStyle name="SAPBEXexcCritical5 4 2 14" xfId="11098" xr:uid="{093330F7-8B8B-4A4C-AFF8-E19A27274D00}"/>
    <cellStyle name="SAPBEXexcCritical5 4 2 15" xfId="11099" xr:uid="{F29E486D-0815-4429-90BA-4060E97AFEB0}"/>
    <cellStyle name="SAPBEXexcCritical5 4 2 16" xfId="11100" xr:uid="{94837B62-1A27-4B53-AABF-416891DAB7EE}"/>
    <cellStyle name="SAPBEXexcCritical5 4 2 2" xfId="11101" xr:uid="{3016F61A-8E01-4EDD-884D-A25147873014}"/>
    <cellStyle name="SAPBEXexcCritical5 4 2 2 2" xfId="11102" xr:uid="{90E6BCA7-287B-40C2-8FDB-A8579BB5CE3B}"/>
    <cellStyle name="SAPBEXexcCritical5 4 2 3" xfId="11103" xr:uid="{5A108355-3EC7-42D4-AF28-FC7028883CBA}"/>
    <cellStyle name="SAPBEXexcCritical5 4 2 3 2" xfId="11104" xr:uid="{CC6F5D21-5EF9-444F-909F-CC084CBA1579}"/>
    <cellStyle name="SAPBEXexcCritical5 4 2 4" xfId="11105" xr:uid="{61F64254-38A8-4C9B-978C-EAD42ACD9A50}"/>
    <cellStyle name="SAPBEXexcCritical5 4 2 4 2" xfId="11106" xr:uid="{BF049AB8-6F57-4F66-AF5D-A35FEF9A02AD}"/>
    <cellStyle name="SAPBEXexcCritical5 4 2 5" xfId="11107" xr:uid="{44959F63-AFBB-45AF-B39E-6D90E91963CB}"/>
    <cellStyle name="SAPBEXexcCritical5 4 2 5 2" xfId="11108" xr:uid="{683CD6F0-98E3-46D7-B8F4-4E26978DB3BB}"/>
    <cellStyle name="SAPBEXexcCritical5 4 2 6" xfId="11109" xr:uid="{0C5EB813-FD0B-4DA3-B2BE-B9DE6DC57B9B}"/>
    <cellStyle name="SAPBEXexcCritical5 4 2 7" xfId="11110" xr:uid="{B035B61C-447D-4DCE-9FFD-4A53E4A626A2}"/>
    <cellStyle name="SAPBEXexcCritical5 4 2 8" xfId="11111" xr:uid="{F2B93D3C-F3AA-42F0-8647-4478F4E4F3D3}"/>
    <cellStyle name="SAPBEXexcCritical5 4 2 9" xfId="11112" xr:uid="{D9E671CB-6F11-4764-A6FB-3DE8792F3CF7}"/>
    <cellStyle name="SAPBEXexcCritical5 4 3" xfId="11113" xr:uid="{C5472856-57BE-4F9D-B278-0BECE702A866}"/>
    <cellStyle name="SAPBEXexcCritical5 4 3 2" xfId="11114" xr:uid="{F063AC0A-4758-4A5A-BF6F-CF9D324FA5CF}"/>
    <cellStyle name="SAPBEXexcCritical5 4 4" xfId="11115" xr:uid="{25CBEB23-C072-4E69-9D46-EB4C72A5A59A}"/>
    <cellStyle name="SAPBEXexcCritical5 4 4 2" xfId="11116" xr:uid="{B54F5D14-89C1-414A-A549-5629F2A1EAD1}"/>
    <cellStyle name="SAPBEXexcCritical5 4 5" xfId="11117" xr:uid="{B31F5BD3-8F39-40C4-93C8-14A9F0354280}"/>
    <cellStyle name="SAPBEXexcCritical5 4 5 2" xfId="11118" xr:uid="{60DCF470-A12F-419A-A0AE-BB1F37713A1B}"/>
    <cellStyle name="SAPBEXexcCritical5 4 6" xfId="11119" xr:uid="{ABC3C64F-689C-4757-845D-DE9056825D6A}"/>
    <cellStyle name="SAPBEXexcCritical5 4 6 2" xfId="11120" xr:uid="{6A72F316-3B32-47E6-930C-FB5C12B67FFA}"/>
    <cellStyle name="SAPBEXexcCritical5 4 7" xfId="11121" xr:uid="{C5854F62-DF78-4272-AF65-ABEA0A707FA2}"/>
    <cellStyle name="SAPBEXexcCritical5 4 8" xfId="11122" xr:uid="{980B72EA-692E-463D-A4A0-1B53E712BCBE}"/>
    <cellStyle name="SAPBEXexcCritical5 4 9" xfId="11123" xr:uid="{86E1CCE9-397A-42BB-9C1A-C2E8D8B53D24}"/>
    <cellStyle name="SAPBEXexcCritical6" xfId="11124" xr:uid="{585AA208-9B80-4AE8-B16F-FFDD1A011565}"/>
    <cellStyle name="SAPBEXexcCritical6 2" xfId="11125" xr:uid="{4317FC3F-F5D1-4445-BF9E-59956C7EE626}"/>
    <cellStyle name="SAPBEXexcCritical6 2 2" xfId="11126" xr:uid="{4A463988-EC63-4945-BECE-4C4A145A08CC}"/>
    <cellStyle name="SAPBEXexcCritical6 2 2 10" xfId="11127" xr:uid="{FC44FBB4-7D5D-4D17-89A0-97E55E7C3B32}"/>
    <cellStyle name="SAPBEXexcCritical6 2 2 11" xfId="11128" xr:uid="{13B6C448-19A0-457A-B525-E0F0E47B06B7}"/>
    <cellStyle name="SAPBEXexcCritical6 2 2 12" xfId="11129" xr:uid="{9E12E333-5909-4D8E-A168-349649EAF7C8}"/>
    <cellStyle name="SAPBEXexcCritical6 2 2 13" xfId="11130" xr:uid="{A3DB7835-790A-4C09-85DF-8123D4E28B44}"/>
    <cellStyle name="SAPBEXexcCritical6 2 2 14" xfId="11131" xr:uid="{31445AA6-0834-4497-AAB9-711A72FD51D8}"/>
    <cellStyle name="SAPBEXexcCritical6 2 2 15" xfId="11132" xr:uid="{2CE990F8-6614-45FD-8784-2C08FC543322}"/>
    <cellStyle name="SAPBEXexcCritical6 2 2 16" xfId="11133" xr:uid="{425E8A7F-81DD-4F1E-A873-D95BBA316694}"/>
    <cellStyle name="SAPBEXexcCritical6 2 2 2" xfId="11134" xr:uid="{4394CC5F-C555-43BD-B393-FDCD182E3E6F}"/>
    <cellStyle name="SAPBEXexcCritical6 2 2 2 2" xfId="11135" xr:uid="{34ED002D-19DF-41AB-B9E7-FD7D44773A44}"/>
    <cellStyle name="SAPBEXexcCritical6 2 2 3" xfId="11136" xr:uid="{28D7DAE1-1117-46F5-BA59-77F2B2621A4B}"/>
    <cellStyle name="SAPBEXexcCritical6 2 2 3 2" xfId="11137" xr:uid="{0BACE75D-2C5C-4AE2-A4F5-05B54CDFB342}"/>
    <cellStyle name="SAPBEXexcCritical6 2 2 4" xfId="11138" xr:uid="{59FA0788-3257-4F74-AB95-00EE7DCB3C50}"/>
    <cellStyle name="SAPBEXexcCritical6 2 2 4 2" xfId="11139" xr:uid="{C9F0491D-1381-4AF8-A04F-56D23D48330E}"/>
    <cellStyle name="SAPBEXexcCritical6 2 2 5" xfId="11140" xr:uid="{41DC7889-06B4-45B8-AE0B-DCB44102A2CD}"/>
    <cellStyle name="SAPBEXexcCritical6 2 2 5 2" xfId="11141" xr:uid="{5A9D295F-82E3-440D-855B-66B275815FD6}"/>
    <cellStyle name="SAPBEXexcCritical6 2 2 6" xfId="11142" xr:uid="{0A9051F0-5774-4FDB-B86E-BF18A7D982E7}"/>
    <cellStyle name="SAPBEXexcCritical6 2 2 7" xfId="11143" xr:uid="{4C907DF3-F6DF-45EA-BC65-EC46BAAA33C3}"/>
    <cellStyle name="SAPBEXexcCritical6 2 2 8" xfId="11144" xr:uid="{F38EDE61-451A-4922-8895-68A482C74A72}"/>
    <cellStyle name="SAPBEXexcCritical6 2 2 9" xfId="11145" xr:uid="{70F55D29-F286-4E58-935D-24620A6C3F46}"/>
    <cellStyle name="SAPBEXexcCritical6 3" xfId="11146" xr:uid="{34282DDD-692F-4F20-8812-A407001FC25D}"/>
    <cellStyle name="SAPBEXexcCritical6 3 10" xfId="11147" xr:uid="{96EF81A8-A656-48B1-9213-119A6C113AF7}"/>
    <cellStyle name="SAPBEXexcCritical6 3 11" xfId="11148" xr:uid="{13C6AC35-1DCB-4A68-AAD8-E6D7B0096A71}"/>
    <cellStyle name="SAPBEXexcCritical6 3 12" xfId="11149" xr:uid="{805D5FA9-0FEA-4787-921F-DFFB6EE0DDDF}"/>
    <cellStyle name="SAPBEXexcCritical6 3 13" xfId="11150" xr:uid="{69A73EFC-23E2-4272-A6BE-F3D31B90D18B}"/>
    <cellStyle name="SAPBEXexcCritical6 3 14" xfId="11151" xr:uid="{CA281A6C-F899-4244-990F-1AE0280EA414}"/>
    <cellStyle name="SAPBEXexcCritical6 3 15" xfId="11152" xr:uid="{A3CE406C-F1E0-4C44-A50F-BE52F50DAB7F}"/>
    <cellStyle name="SAPBEXexcCritical6 3 2" xfId="11153" xr:uid="{36DC4951-E674-4A83-B656-2469635C5FB9}"/>
    <cellStyle name="SAPBEXexcCritical6 3 2 2" xfId="11154" xr:uid="{2F243421-8429-42C6-994C-8F1F68D9BA3B}"/>
    <cellStyle name="SAPBEXexcCritical6 3 3" xfId="11155" xr:uid="{93A90950-8CD0-41D9-983A-18DA853E17EB}"/>
    <cellStyle name="SAPBEXexcCritical6 3 3 2" xfId="11156" xr:uid="{17CCD55D-98F6-42DB-B17A-B27F19078E52}"/>
    <cellStyle name="SAPBEXexcCritical6 3 4" xfId="11157" xr:uid="{CE733649-B735-446E-BA4E-28EAD7952FB1}"/>
    <cellStyle name="SAPBEXexcCritical6 3 4 2" xfId="11158" xr:uid="{E7A6EEAD-ACFE-4AA5-B4E2-B3735F7E3967}"/>
    <cellStyle name="SAPBEXexcCritical6 3 5" xfId="11159" xr:uid="{D9C99977-CF5E-4139-93F7-5A530EBE9A26}"/>
    <cellStyle name="SAPBEXexcCritical6 3 5 2" xfId="11160" xr:uid="{84BA0B0F-9990-4A9D-9CE2-18D5FFA73D34}"/>
    <cellStyle name="SAPBEXexcCritical6 3 6" xfId="11161" xr:uid="{53F64400-66FD-4D16-9277-B0000FE82B6F}"/>
    <cellStyle name="SAPBEXexcCritical6 3 7" xfId="11162" xr:uid="{682892CA-9CED-4DEC-8A11-9D69DB1D13DD}"/>
    <cellStyle name="SAPBEXexcCritical6 3 8" xfId="11163" xr:uid="{7C72AEEA-9FFF-45CA-9CF2-E02737ABC411}"/>
    <cellStyle name="SAPBEXexcCritical6 3 9" xfId="11164" xr:uid="{C6DEA03C-1E7A-4511-BE05-05911C443B85}"/>
    <cellStyle name="SAPBEXexcCritical6 4" xfId="11165" xr:uid="{5DD6685F-9B5E-444B-B755-1D3B78701D2E}"/>
    <cellStyle name="SAPBEXexcCritical6 4 10" xfId="11166" xr:uid="{FD3424ED-B8A6-4591-99E2-D88A6FFC352A}"/>
    <cellStyle name="SAPBEXexcCritical6 4 11" xfId="11167" xr:uid="{E726D993-B33F-4EF1-B60E-D1C94567E870}"/>
    <cellStyle name="SAPBEXexcCritical6 4 12" xfId="11168" xr:uid="{E3B9CC70-AA39-458E-851C-E805076F13A8}"/>
    <cellStyle name="SAPBEXexcCritical6 4 13" xfId="11169" xr:uid="{3B8B2D8E-966C-444E-973C-0599822DEBA2}"/>
    <cellStyle name="SAPBEXexcCritical6 4 14" xfId="11170" xr:uid="{DB9D6F10-F259-4EFB-B42F-41C382E4C846}"/>
    <cellStyle name="SAPBEXexcCritical6 4 15" xfId="11171" xr:uid="{F6DACE8C-3172-4690-8850-41219AB94F96}"/>
    <cellStyle name="SAPBEXexcCritical6 4 16" xfId="11172" xr:uid="{50113683-3CCA-40C2-877C-3F17750260B6}"/>
    <cellStyle name="SAPBEXexcCritical6 4 17" xfId="11173" xr:uid="{17543992-0E59-4BF6-BF21-46B411C97208}"/>
    <cellStyle name="SAPBEXexcCritical6 4 2" xfId="11174" xr:uid="{A2B6850D-D476-4E06-BB28-AE0C8231A0DC}"/>
    <cellStyle name="SAPBEXexcCritical6 4 2 10" xfId="11175" xr:uid="{7962554E-F861-4A2F-8EED-1D4E6F4142CA}"/>
    <cellStyle name="SAPBEXexcCritical6 4 2 11" xfId="11176" xr:uid="{777EC10F-7CB6-4291-8166-53EBAC65A2CF}"/>
    <cellStyle name="SAPBEXexcCritical6 4 2 12" xfId="11177" xr:uid="{60FC2BAD-DBD9-4CE1-864F-4ADA4478415F}"/>
    <cellStyle name="SAPBEXexcCritical6 4 2 13" xfId="11178" xr:uid="{62442B84-240B-4093-B37D-DE51561C1EEB}"/>
    <cellStyle name="SAPBEXexcCritical6 4 2 14" xfId="11179" xr:uid="{C5D27AEC-21B3-46A4-A58B-B2248DD414BE}"/>
    <cellStyle name="SAPBEXexcCritical6 4 2 15" xfId="11180" xr:uid="{8254CF07-C467-4303-8D33-2A883265F841}"/>
    <cellStyle name="SAPBEXexcCritical6 4 2 16" xfId="11181" xr:uid="{5626CA34-126B-481A-AACE-A39832E429A0}"/>
    <cellStyle name="SAPBEXexcCritical6 4 2 2" xfId="11182" xr:uid="{13B04DB3-39E2-4224-9BA4-7A6FE75BFB3B}"/>
    <cellStyle name="SAPBEXexcCritical6 4 2 2 2" xfId="11183" xr:uid="{E7C2E53A-CAE3-4212-B0AA-40116984E186}"/>
    <cellStyle name="SAPBEXexcCritical6 4 2 3" xfId="11184" xr:uid="{9F6E9D10-44CB-4475-B930-F2555CF517A4}"/>
    <cellStyle name="SAPBEXexcCritical6 4 2 3 2" xfId="11185" xr:uid="{29782EC8-5165-4A5B-BCF9-FAE2B222A1E4}"/>
    <cellStyle name="SAPBEXexcCritical6 4 2 4" xfId="11186" xr:uid="{6DFD8640-DD4D-4476-A371-47A592A0DE21}"/>
    <cellStyle name="SAPBEXexcCritical6 4 2 4 2" xfId="11187" xr:uid="{7B2C9EC7-A0CC-42D0-B973-EC92772C404A}"/>
    <cellStyle name="SAPBEXexcCritical6 4 2 5" xfId="11188" xr:uid="{E9F72ACF-788C-4DE0-AE56-2C318E65685F}"/>
    <cellStyle name="SAPBEXexcCritical6 4 2 5 2" xfId="11189" xr:uid="{6DEF12EC-C15F-4991-9726-9432104931A1}"/>
    <cellStyle name="SAPBEXexcCritical6 4 2 6" xfId="11190" xr:uid="{719F1381-57F3-4B07-AC21-D5BF2261473E}"/>
    <cellStyle name="SAPBEXexcCritical6 4 2 7" xfId="11191" xr:uid="{EB30DF1F-C251-4140-B1D5-784E04B7D683}"/>
    <cellStyle name="SAPBEXexcCritical6 4 2 8" xfId="11192" xr:uid="{46730A51-09AA-4F80-80A9-A53292108A47}"/>
    <cellStyle name="SAPBEXexcCritical6 4 2 9" xfId="11193" xr:uid="{C83A4A64-014D-4376-A000-BBEC63BFBDD3}"/>
    <cellStyle name="SAPBEXexcCritical6 4 3" xfId="11194" xr:uid="{C1FBEEFA-521C-4374-9691-5F957E82E573}"/>
    <cellStyle name="SAPBEXexcCritical6 4 3 2" xfId="11195" xr:uid="{256FC0F7-6B4F-4BBC-8D72-6DD0DFC7FFBF}"/>
    <cellStyle name="SAPBEXexcCritical6 4 4" xfId="11196" xr:uid="{621CF660-D661-4AFF-870B-7D739B71A88A}"/>
    <cellStyle name="SAPBEXexcCritical6 4 4 2" xfId="11197" xr:uid="{AF2A92B3-5A59-43BD-8042-66C280A889AE}"/>
    <cellStyle name="SAPBEXexcCritical6 4 5" xfId="11198" xr:uid="{B3832850-74E9-4FD4-BAC5-2BE113282EDF}"/>
    <cellStyle name="SAPBEXexcCritical6 4 5 2" xfId="11199" xr:uid="{752CFC9C-4ADA-4536-985C-48D3B7A6777C}"/>
    <cellStyle name="SAPBEXexcCritical6 4 6" xfId="11200" xr:uid="{31353649-EF45-4318-AEFE-AFFE7AB0C836}"/>
    <cellStyle name="SAPBEXexcCritical6 4 6 2" xfId="11201" xr:uid="{1BD7EBDD-7012-44EB-866A-0AB6E4775FD1}"/>
    <cellStyle name="SAPBEXexcCritical6 4 7" xfId="11202" xr:uid="{AD258071-46F6-49E2-8D22-0C479E5B0F3F}"/>
    <cellStyle name="SAPBEXexcCritical6 4 8" xfId="11203" xr:uid="{9FB49250-B506-45A7-8787-36769D4D1AC0}"/>
    <cellStyle name="SAPBEXexcCritical6 4 9" xfId="11204" xr:uid="{BF8764FE-5CE0-49D6-B15A-4E4CA6D04878}"/>
    <cellStyle name="SAPBEXexcGood1" xfId="11205" xr:uid="{FC965291-DE80-4FB0-BED5-BEEF58FC3106}"/>
    <cellStyle name="SAPBEXexcGood1 2" xfId="11206" xr:uid="{31BF2A6F-CA0A-45AB-A2BA-334EF9DDD6E6}"/>
    <cellStyle name="SAPBEXexcGood1 2 2" xfId="11207" xr:uid="{45D9CFDE-9B81-4A87-BC9A-FB6D0F3DA127}"/>
    <cellStyle name="SAPBEXexcGood1 2 2 10" xfId="11208" xr:uid="{BCCF0EC7-AAA2-499D-AFB6-DE1CA1CA2E08}"/>
    <cellStyle name="SAPBEXexcGood1 2 2 11" xfId="11209" xr:uid="{3DEFD0A3-3FE4-43FB-A85A-F95E2EF2D3C4}"/>
    <cellStyle name="SAPBEXexcGood1 2 2 12" xfId="11210" xr:uid="{AD9C723F-2805-4287-9851-782E51F1C60F}"/>
    <cellStyle name="SAPBEXexcGood1 2 2 13" xfId="11211" xr:uid="{10BCA305-386D-4EED-80E7-317B8A783D91}"/>
    <cellStyle name="SAPBEXexcGood1 2 2 14" xfId="11212" xr:uid="{5BAE55C9-FCE6-4B81-B353-FBAADECDCA9B}"/>
    <cellStyle name="SAPBEXexcGood1 2 2 15" xfId="11213" xr:uid="{1D0DA2C2-6E94-4EC4-A474-BE91726D9BB2}"/>
    <cellStyle name="SAPBEXexcGood1 2 2 16" xfId="11214" xr:uid="{75C3BC04-8D5F-4080-8D06-883CAF78D3C3}"/>
    <cellStyle name="SAPBEXexcGood1 2 2 2" xfId="11215" xr:uid="{D21DE1C9-2A96-4C33-BCFF-1D9208212E69}"/>
    <cellStyle name="SAPBEXexcGood1 2 2 2 2" xfId="11216" xr:uid="{46DD3384-64B6-4273-B7D0-822DFEFFD682}"/>
    <cellStyle name="SAPBEXexcGood1 2 2 3" xfId="11217" xr:uid="{F9DDF974-097C-4899-9A79-C097C392BEA9}"/>
    <cellStyle name="SAPBEXexcGood1 2 2 3 2" xfId="11218" xr:uid="{0448E08A-08CD-408E-9D57-F59519E0F085}"/>
    <cellStyle name="SAPBEXexcGood1 2 2 4" xfId="11219" xr:uid="{86FC1588-CF81-4B38-B185-70C2DCB44B3B}"/>
    <cellStyle name="SAPBEXexcGood1 2 2 4 2" xfId="11220" xr:uid="{04E5EFBE-A28C-48F1-B716-7F8AD05E6FF0}"/>
    <cellStyle name="SAPBEXexcGood1 2 2 5" xfId="11221" xr:uid="{4FF9DBC5-3699-4EDB-94EF-7B2E70C1C9D4}"/>
    <cellStyle name="SAPBEXexcGood1 2 2 5 2" xfId="11222" xr:uid="{493ED593-0E00-4651-9893-F5AF36FFEC63}"/>
    <cellStyle name="SAPBEXexcGood1 2 2 6" xfId="11223" xr:uid="{8DE3442F-72D0-43D0-BDF2-405F221055C7}"/>
    <cellStyle name="SAPBEXexcGood1 2 2 7" xfId="11224" xr:uid="{D376E146-26AD-48CA-9CA5-D53D2F4F25F5}"/>
    <cellStyle name="SAPBEXexcGood1 2 2 8" xfId="11225" xr:uid="{FF87E1DF-10F3-4D12-8527-0C663F41D5ED}"/>
    <cellStyle name="SAPBEXexcGood1 2 2 9" xfId="11226" xr:uid="{5D43E02C-B55A-4CB5-8532-7318BA837BFE}"/>
    <cellStyle name="SAPBEXexcGood1 3" xfId="11227" xr:uid="{8868A63E-8FC3-4364-B297-52CBBB55A196}"/>
    <cellStyle name="SAPBEXexcGood1 3 10" xfId="11228" xr:uid="{9811BDFF-73ED-41D0-9BDC-D95C0C86EDD5}"/>
    <cellStyle name="SAPBEXexcGood1 3 11" xfId="11229" xr:uid="{6A82235A-7A0A-451F-8DF2-9A76D74E6A2F}"/>
    <cellStyle name="SAPBEXexcGood1 3 12" xfId="11230" xr:uid="{58983A11-C398-47F8-BF1C-BCB8C9E8B50D}"/>
    <cellStyle name="SAPBEXexcGood1 3 13" xfId="11231" xr:uid="{0B30DB69-65AC-480F-A557-26EDA1E2D552}"/>
    <cellStyle name="SAPBEXexcGood1 3 14" xfId="11232" xr:uid="{C4DE081A-A9DE-4ADB-B931-AAC1B4BC866B}"/>
    <cellStyle name="SAPBEXexcGood1 3 15" xfId="11233" xr:uid="{7940568F-DA33-4EDD-B552-B55E6B5FB581}"/>
    <cellStyle name="SAPBEXexcGood1 3 2" xfId="11234" xr:uid="{98F41BAD-42A7-47A9-822E-95224CB46B6D}"/>
    <cellStyle name="SAPBEXexcGood1 3 2 2" xfId="11235" xr:uid="{B0283805-9BB9-4046-B9F4-E5B84087F76A}"/>
    <cellStyle name="SAPBEXexcGood1 3 3" xfId="11236" xr:uid="{00A1FB49-68B5-4C5A-ADDE-38A96D96E792}"/>
    <cellStyle name="SAPBEXexcGood1 3 3 2" xfId="11237" xr:uid="{3DC9D1DD-C5B2-4765-BE7E-C4669B63EBAB}"/>
    <cellStyle name="SAPBEXexcGood1 3 4" xfId="11238" xr:uid="{17EDA499-E1EF-48B6-A154-C609D75A6F43}"/>
    <cellStyle name="SAPBEXexcGood1 3 4 2" xfId="11239" xr:uid="{2ED674B7-3435-44A9-A8DE-31D8DFEE4028}"/>
    <cellStyle name="SAPBEXexcGood1 3 5" xfId="11240" xr:uid="{B4D338A1-6B86-4D3F-97B2-5EB95DF25C24}"/>
    <cellStyle name="SAPBEXexcGood1 3 5 2" xfId="11241" xr:uid="{426ABFB6-A246-465E-AAB5-CD126B9BA765}"/>
    <cellStyle name="SAPBEXexcGood1 3 6" xfId="11242" xr:uid="{BE2D2AF0-2764-422F-AE9D-35B5A4463296}"/>
    <cellStyle name="SAPBEXexcGood1 3 7" xfId="11243" xr:uid="{8C0F9B55-4E90-4C90-8A99-E791E0330608}"/>
    <cellStyle name="SAPBEXexcGood1 3 8" xfId="11244" xr:uid="{3E15B38E-0D5F-413D-888B-4E878A8DAA62}"/>
    <cellStyle name="SAPBEXexcGood1 3 9" xfId="11245" xr:uid="{0F72750B-578A-4F64-93AD-5BAEA710F769}"/>
    <cellStyle name="SAPBEXexcGood1 4" xfId="11246" xr:uid="{E51ABE18-CB48-4548-B4E7-603CCECDF492}"/>
    <cellStyle name="SAPBEXexcGood1 4 10" xfId="11247" xr:uid="{8F1476A0-BDBC-4A55-9813-72E1816F3B65}"/>
    <cellStyle name="SAPBEXexcGood1 4 11" xfId="11248" xr:uid="{C8A15A8E-6557-42CD-B426-2E21A2052C02}"/>
    <cellStyle name="SAPBEXexcGood1 4 12" xfId="11249" xr:uid="{1734D369-8B0D-40BC-A29E-741B4F825D93}"/>
    <cellStyle name="SAPBEXexcGood1 4 13" xfId="11250" xr:uid="{B2413AA3-94E6-4B30-9D92-3651D36F6C77}"/>
    <cellStyle name="SAPBEXexcGood1 4 14" xfId="11251" xr:uid="{65713B0C-18B2-42A3-A692-2D96146F48FC}"/>
    <cellStyle name="SAPBEXexcGood1 4 15" xfId="11252" xr:uid="{D81BCADF-CF56-4D79-8C24-F9CF235A8E3A}"/>
    <cellStyle name="SAPBEXexcGood1 4 16" xfId="11253" xr:uid="{172A1343-F7B4-4BCC-8F75-DC4D10BF9ABF}"/>
    <cellStyle name="SAPBEXexcGood1 4 17" xfId="11254" xr:uid="{929A3ACE-546E-40A7-8609-9F794A3D108B}"/>
    <cellStyle name="SAPBEXexcGood1 4 2" xfId="11255" xr:uid="{5DED8B54-ED9B-46ED-857B-DCF6E37C9FD0}"/>
    <cellStyle name="SAPBEXexcGood1 4 2 10" xfId="11256" xr:uid="{3F4EE946-90F4-4E2E-AA0B-ABB156E56991}"/>
    <cellStyle name="SAPBEXexcGood1 4 2 11" xfId="11257" xr:uid="{87D273FE-7D1A-40F9-8FCE-7C200A643123}"/>
    <cellStyle name="SAPBEXexcGood1 4 2 12" xfId="11258" xr:uid="{6D1B479C-31C6-4F9A-ADDB-A89BD9E0C1A0}"/>
    <cellStyle name="SAPBEXexcGood1 4 2 13" xfId="11259" xr:uid="{03EA4B2F-E7AB-47BB-9F8D-661EF4A5B0BB}"/>
    <cellStyle name="SAPBEXexcGood1 4 2 14" xfId="11260" xr:uid="{71AF3B6E-06C7-40ED-9C28-7C5A13E5587D}"/>
    <cellStyle name="SAPBEXexcGood1 4 2 15" xfId="11261" xr:uid="{34A5D4BB-853D-44F5-8283-B711C7FBF76B}"/>
    <cellStyle name="SAPBEXexcGood1 4 2 16" xfId="11262" xr:uid="{92A465FE-78D9-4DF5-B13F-3C2E568A9E9A}"/>
    <cellStyle name="SAPBEXexcGood1 4 2 2" xfId="11263" xr:uid="{0BCA24F0-B37F-4311-94B5-1A84ED6E714E}"/>
    <cellStyle name="SAPBEXexcGood1 4 2 2 2" xfId="11264" xr:uid="{86B17A2D-C789-4003-9312-0F0C2E8812C2}"/>
    <cellStyle name="SAPBEXexcGood1 4 2 3" xfId="11265" xr:uid="{3FE802B1-B352-4321-B693-35FA1F717D04}"/>
    <cellStyle name="SAPBEXexcGood1 4 2 3 2" xfId="11266" xr:uid="{7058B5E2-330A-4703-B8EF-44E4C4A9334E}"/>
    <cellStyle name="SAPBEXexcGood1 4 2 4" xfId="11267" xr:uid="{4D4E8535-6F2E-49E7-AA1E-7FEC3ACA8768}"/>
    <cellStyle name="SAPBEXexcGood1 4 2 4 2" xfId="11268" xr:uid="{1AF70F1D-AA3A-43CB-B417-EE8D2253ED49}"/>
    <cellStyle name="SAPBEXexcGood1 4 2 5" xfId="11269" xr:uid="{EBD14730-6CC1-48E7-87CD-8742FE240B83}"/>
    <cellStyle name="SAPBEXexcGood1 4 2 5 2" xfId="11270" xr:uid="{60A26A3B-22B2-4003-B171-5FB55F494598}"/>
    <cellStyle name="SAPBEXexcGood1 4 2 6" xfId="11271" xr:uid="{8A4DCE36-D403-4AD8-A2E3-F6C64A3F0D0C}"/>
    <cellStyle name="SAPBEXexcGood1 4 2 7" xfId="11272" xr:uid="{BF028BD4-8B2B-4A66-8036-5662083CF5F3}"/>
    <cellStyle name="SAPBEXexcGood1 4 2 8" xfId="11273" xr:uid="{1BD92303-F822-4EF6-AC89-7B520704B675}"/>
    <cellStyle name="SAPBEXexcGood1 4 2 9" xfId="11274" xr:uid="{A26096F8-D454-4F96-9687-BD5380687E43}"/>
    <cellStyle name="SAPBEXexcGood1 4 3" xfId="11275" xr:uid="{4A988C7F-B3FC-4F06-823B-B07FF531AB17}"/>
    <cellStyle name="SAPBEXexcGood1 4 3 2" xfId="11276" xr:uid="{D21EAF67-DE1F-4A98-8F02-8B9EF704B7EE}"/>
    <cellStyle name="SAPBEXexcGood1 4 4" xfId="11277" xr:uid="{B7FB399F-51D5-40A3-B150-62130245410F}"/>
    <cellStyle name="SAPBEXexcGood1 4 4 2" xfId="11278" xr:uid="{F63A1D21-434E-409C-A7B4-8A1980BCE818}"/>
    <cellStyle name="SAPBEXexcGood1 4 5" xfId="11279" xr:uid="{DE2F13D7-5E66-4095-8B2F-189E3E24DAE2}"/>
    <cellStyle name="SAPBEXexcGood1 4 5 2" xfId="11280" xr:uid="{3248EB7D-1D22-45ED-AA12-7B18B06AED85}"/>
    <cellStyle name="SAPBEXexcGood1 4 6" xfId="11281" xr:uid="{D6829A92-3570-499A-A60F-8D12B8B2F32F}"/>
    <cellStyle name="SAPBEXexcGood1 4 6 2" xfId="11282" xr:uid="{9CB915C1-1039-4E2C-A13C-3DEBB50856ED}"/>
    <cellStyle name="SAPBEXexcGood1 4 7" xfId="11283" xr:uid="{5914264A-9FFE-4298-8019-A81F9A572533}"/>
    <cellStyle name="SAPBEXexcGood1 4 8" xfId="11284" xr:uid="{B5F27F71-B96F-426F-B5CA-5EB0D187A482}"/>
    <cellStyle name="SAPBEXexcGood1 4 9" xfId="11285" xr:uid="{279C7EDF-4DC9-4B32-8A6F-A0232AD911C8}"/>
    <cellStyle name="SAPBEXexcGood2" xfId="11286" xr:uid="{79F2DC8C-6495-4A13-A4ED-614ED0D00CE0}"/>
    <cellStyle name="SAPBEXexcGood2 2" xfId="11287" xr:uid="{88D39BBA-8976-4A1C-800F-C076F6CFB92D}"/>
    <cellStyle name="SAPBEXexcGood2 2 2" xfId="11288" xr:uid="{FCE409C5-B8E1-4CF1-A5B0-3FC03E133261}"/>
    <cellStyle name="SAPBEXexcGood2 2 2 10" xfId="11289" xr:uid="{5A0C59AF-E221-480D-929C-90C54F37271D}"/>
    <cellStyle name="SAPBEXexcGood2 2 2 11" xfId="11290" xr:uid="{FB28248F-86F3-4E80-9576-C6C034ED042A}"/>
    <cellStyle name="SAPBEXexcGood2 2 2 12" xfId="11291" xr:uid="{2AC50730-EFFA-4256-B7AF-A64AA26D5EAB}"/>
    <cellStyle name="SAPBEXexcGood2 2 2 13" xfId="11292" xr:uid="{C7DD71FB-87E4-47DA-BE93-9DE96E5CB1BA}"/>
    <cellStyle name="SAPBEXexcGood2 2 2 14" xfId="11293" xr:uid="{55FDC4ED-C2B5-4A7A-A253-3542AAA2B30A}"/>
    <cellStyle name="SAPBEXexcGood2 2 2 15" xfId="11294" xr:uid="{6580CC91-3DC1-4EED-A995-0FD0223DAB89}"/>
    <cellStyle name="SAPBEXexcGood2 2 2 16" xfId="11295" xr:uid="{F7ECD5CD-2056-46AF-B708-467DDBE71767}"/>
    <cellStyle name="SAPBEXexcGood2 2 2 2" xfId="11296" xr:uid="{A36A3ECD-182B-47FE-8DFC-0A333869057E}"/>
    <cellStyle name="SAPBEXexcGood2 2 2 2 2" xfId="11297" xr:uid="{8F67C48E-C293-4DD5-A071-F0687259048B}"/>
    <cellStyle name="SAPBEXexcGood2 2 2 3" xfId="11298" xr:uid="{CE243377-EF38-44D9-AFAD-DDD13E7A7FE2}"/>
    <cellStyle name="SAPBEXexcGood2 2 2 3 2" xfId="11299" xr:uid="{5DD3FC7B-938D-499D-B594-E29E1A6B3853}"/>
    <cellStyle name="SAPBEXexcGood2 2 2 4" xfId="11300" xr:uid="{85A19421-9295-41E6-BA49-D870C3F8FA4E}"/>
    <cellStyle name="SAPBEXexcGood2 2 2 4 2" xfId="11301" xr:uid="{FD046824-AE13-425F-8B3C-554B9DF66997}"/>
    <cellStyle name="SAPBEXexcGood2 2 2 5" xfId="11302" xr:uid="{F8F4A9E1-6C76-4774-ADD9-BAB2BF4D1948}"/>
    <cellStyle name="SAPBEXexcGood2 2 2 5 2" xfId="11303" xr:uid="{DBC8C243-F86D-4223-BB11-FCB04071BBE0}"/>
    <cellStyle name="SAPBEXexcGood2 2 2 6" xfId="11304" xr:uid="{A221FF52-F07B-4BD8-B62B-E2153BE0B5DE}"/>
    <cellStyle name="SAPBEXexcGood2 2 2 7" xfId="11305" xr:uid="{20DE05D1-C9D8-49F4-B3B0-DDF4B5045FB2}"/>
    <cellStyle name="SAPBEXexcGood2 2 2 8" xfId="11306" xr:uid="{1CFD812D-D535-4D55-939C-8DEE92C8B6EB}"/>
    <cellStyle name="SAPBEXexcGood2 2 2 9" xfId="11307" xr:uid="{FF754A56-8CF1-4B42-B886-A5D6C23B0167}"/>
    <cellStyle name="SAPBEXexcGood2 3" xfId="11308" xr:uid="{70FBB4A2-C89B-487B-A324-BF933D4EF2FD}"/>
    <cellStyle name="SAPBEXexcGood2 3 10" xfId="11309" xr:uid="{010095DF-DB14-4EF2-AC11-78C74884FBE0}"/>
    <cellStyle name="SAPBEXexcGood2 3 11" xfId="11310" xr:uid="{3E4A67FC-0BA0-46A1-BC95-9D33BDE60425}"/>
    <cellStyle name="SAPBEXexcGood2 3 12" xfId="11311" xr:uid="{B9C6A431-DA8D-48E5-89B5-D4EB28D3EB2A}"/>
    <cellStyle name="SAPBEXexcGood2 3 13" xfId="11312" xr:uid="{0C7065B5-05EE-4600-A9AD-873AA65B2314}"/>
    <cellStyle name="SAPBEXexcGood2 3 14" xfId="11313" xr:uid="{DF64FA55-BD36-48A2-B1C1-9DEF27D06228}"/>
    <cellStyle name="SAPBEXexcGood2 3 15" xfId="11314" xr:uid="{2105668D-42A3-4F39-94B8-E5E86ED8D8AC}"/>
    <cellStyle name="SAPBEXexcGood2 3 2" xfId="11315" xr:uid="{19051E2E-2612-42B7-8E81-8F068E6F9813}"/>
    <cellStyle name="SAPBEXexcGood2 3 2 2" xfId="11316" xr:uid="{0D5D90EF-F180-4FA6-9134-3748B70F6264}"/>
    <cellStyle name="SAPBEXexcGood2 3 3" xfId="11317" xr:uid="{643DE7A0-77B2-4B67-946B-96F3D850468B}"/>
    <cellStyle name="SAPBEXexcGood2 3 3 2" xfId="11318" xr:uid="{8FD516F4-F890-4BD9-86A1-1362134A5F3F}"/>
    <cellStyle name="SAPBEXexcGood2 3 4" xfId="11319" xr:uid="{C3D7D62C-8CC3-4F31-87C6-B08F6E66CC20}"/>
    <cellStyle name="SAPBEXexcGood2 3 4 2" xfId="11320" xr:uid="{49FCD18D-D352-46EB-9582-ACB6AF90B46C}"/>
    <cellStyle name="SAPBEXexcGood2 3 5" xfId="11321" xr:uid="{9FA40018-C028-4B79-977D-B97687745DAF}"/>
    <cellStyle name="SAPBEXexcGood2 3 5 2" xfId="11322" xr:uid="{E9A4203C-8224-4D5E-93A3-63A5FA9EB586}"/>
    <cellStyle name="SAPBEXexcGood2 3 6" xfId="11323" xr:uid="{752FEDC2-3E66-434E-9D6C-7E6315149AD6}"/>
    <cellStyle name="SAPBEXexcGood2 3 7" xfId="11324" xr:uid="{29D5B740-A854-41FA-A3B4-DCB4BD6AC208}"/>
    <cellStyle name="SAPBEXexcGood2 3 8" xfId="11325" xr:uid="{47F69DB5-9AB7-422B-AE6C-B6ED7073B7F5}"/>
    <cellStyle name="SAPBEXexcGood2 3 9" xfId="11326" xr:uid="{EE90B4FA-74E9-489C-BF22-4BC6ACA54D38}"/>
    <cellStyle name="SAPBEXexcGood2 4" xfId="11327" xr:uid="{C43BAD4B-72F9-4CD4-A025-97F313BCF834}"/>
    <cellStyle name="SAPBEXexcGood2 4 10" xfId="11328" xr:uid="{C973E2A5-02BB-4FDE-A64C-51349950199D}"/>
    <cellStyle name="SAPBEXexcGood2 4 11" xfId="11329" xr:uid="{56862471-E1F4-4183-B39B-A782EF3EAF57}"/>
    <cellStyle name="SAPBEXexcGood2 4 12" xfId="11330" xr:uid="{0991DE61-D4D1-45C2-B78D-D82C94ADA0F1}"/>
    <cellStyle name="SAPBEXexcGood2 4 13" xfId="11331" xr:uid="{27D34423-6357-481A-9B51-296EF0E8FFC1}"/>
    <cellStyle name="SAPBEXexcGood2 4 14" xfId="11332" xr:uid="{7BD9EB2B-6AB0-4299-BB31-BDB402C2DD2F}"/>
    <cellStyle name="SAPBEXexcGood2 4 15" xfId="11333" xr:uid="{D8CE5C62-E835-4690-B032-B3CFA1312912}"/>
    <cellStyle name="SAPBEXexcGood2 4 16" xfId="11334" xr:uid="{16C76039-2F6B-4586-9D5E-19CF316B4B08}"/>
    <cellStyle name="SAPBEXexcGood2 4 17" xfId="11335" xr:uid="{73563EAE-ED54-4E40-8BE0-7F720F042E29}"/>
    <cellStyle name="SAPBEXexcGood2 4 2" xfId="11336" xr:uid="{FE0714A9-56EE-40D2-AE19-4F3582DA0CC7}"/>
    <cellStyle name="SAPBEXexcGood2 4 2 10" xfId="11337" xr:uid="{6BB70DEC-CAF9-4163-9A8D-4CDA9157850D}"/>
    <cellStyle name="SAPBEXexcGood2 4 2 11" xfId="11338" xr:uid="{A3C2CC9C-9A1F-4D4D-8FCE-701C98A71657}"/>
    <cellStyle name="SAPBEXexcGood2 4 2 12" xfId="11339" xr:uid="{09032472-4E2D-4776-B8AF-5BF4BCA88C79}"/>
    <cellStyle name="SAPBEXexcGood2 4 2 13" xfId="11340" xr:uid="{92A1C1DE-5BA8-4AAE-A079-EC5B196CF105}"/>
    <cellStyle name="SAPBEXexcGood2 4 2 14" xfId="11341" xr:uid="{CE003A45-29FF-4DA6-A559-9BD831CBEF8D}"/>
    <cellStyle name="SAPBEXexcGood2 4 2 15" xfId="11342" xr:uid="{3445135A-C11C-4721-87EC-663823377513}"/>
    <cellStyle name="SAPBEXexcGood2 4 2 16" xfId="11343" xr:uid="{0E23392A-46BA-4F89-84BA-0D0BF1BD9EDB}"/>
    <cellStyle name="SAPBEXexcGood2 4 2 2" xfId="11344" xr:uid="{67502802-9C2C-4756-88D4-AA007D7C82EA}"/>
    <cellStyle name="SAPBEXexcGood2 4 2 2 2" xfId="11345" xr:uid="{E2FE384B-65C3-4255-A820-23A716664BF3}"/>
    <cellStyle name="SAPBEXexcGood2 4 2 3" xfId="11346" xr:uid="{0AF5F231-FFDD-4408-9FDF-1C14429CAC01}"/>
    <cellStyle name="SAPBEXexcGood2 4 2 3 2" xfId="11347" xr:uid="{A5C7F4DC-1442-499E-9C9B-389B34107070}"/>
    <cellStyle name="SAPBEXexcGood2 4 2 4" xfId="11348" xr:uid="{C2155910-DE15-4A43-8FDA-252522FCB644}"/>
    <cellStyle name="SAPBEXexcGood2 4 2 4 2" xfId="11349" xr:uid="{E0DA7686-FC9D-49E6-837D-0369D3329B66}"/>
    <cellStyle name="SAPBEXexcGood2 4 2 5" xfId="11350" xr:uid="{F972C544-1D46-47F6-B848-9B51F755E8B0}"/>
    <cellStyle name="SAPBEXexcGood2 4 2 5 2" xfId="11351" xr:uid="{50B376BF-72C9-430C-9A99-BE59F99B00EA}"/>
    <cellStyle name="SAPBEXexcGood2 4 2 6" xfId="11352" xr:uid="{C6E8F4B2-6A95-44A5-8020-99571577E4C1}"/>
    <cellStyle name="SAPBEXexcGood2 4 2 7" xfId="11353" xr:uid="{4D807F23-C750-4CB7-9694-83B5B54F8579}"/>
    <cellStyle name="SAPBEXexcGood2 4 2 8" xfId="11354" xr:uid="{B4BC7313-46EF-4B16-BDA8-C7BF6EE30D35}"/>
    <cellStyle name="SAPBEXexcGood2 4 2 9" xfId="11355" xr:uid="{91C4624A-22B0-4442-ACD7-518E3E7403FF}"/>
    <cellStyle name="SAPBEXexcGood2 4 3" xfId="11356" xr:uid="{47F59C94-76C6-4BCD-A75A-E6468086CB6C}"/>
    <cellStyle name="SAPBEXexcGood2 4 3 2" xfId="11357" xr:uid="{672CE8ED-2773-490F-8FA3-BF5C25A65762}"/>
    <cellStyle name="SAPBEXexcGood2 4 4" xfId="11358" xr:uid="{9A42F9B5-F063-439D-BD81-227FF52DB76C}"/>
    <cellStyle name="SAPBEXexcGood2 4 4 2" xfId="11359" xr:uid="{F86D6703-DF6C-4951-9FED-F51092873049}"/>
    <cellStyle name="SAPBEXexcGood2 4 5" xfId="11360" xr:uid="{35D457DE-077C-4C25-A267-096050184D99}"/>
    <cellStyle name="SAPBEXexcGood2 4 5 2" xfId="11361" xr:uid="{6EAA8B40-BDBD-4207-A634-6015003901BC}"/>
    <cellStyle name="SAPBEXexcGood2 4 6" xfId="11362" xr:uid="{7D957EC4-CFE2-43F9-BBB7-5C4C9ACE86E8}"/>
    <cellStyle name="SAPBEXexcGood2 4 6 2" xfId="11363" xr:uid="{014621BF-8F85-4749-BC63-AB1DFCF3C2DA}"/>
    <cellStyle name="SAPBEXexcGood2 4 7" xfId="11364" xr:uid="{C961D006-B5C9-491B-A2FE-81A431268D16}"/>
    <cellStyle name="SAPBEXexcGood2 4 8" xfId="11365" xr:uid="{E7017E46-1CDB-49B7-8E87-1C88AAF109DD}"/>
    <cellStyle name="SAPBEXexcGood2 4 9" xfId="11366" xr:uid="{8162A9FA-BEED-4C79-9F3F-52B83202A792}"/>
    <cellStyle name="SAPBEXexcGood3" xfId="11367" xr:uid="{65A3DB22-299D-4F64-B234-6229F3646E05}"/>
    <cellStyle name="SAPBEXexcGood3 2" xfId="11368" xr:uid="{6C3175AE-20DF-438B-9B06-BC7F50E99B42}"/>
    <cellStyle name="SAPBEXexcGood3 2 2" xfId="11369" xr:uid="{418B56F0-D406-4CEE-9AB6-260AB100D8A4}"/>
    <cellStyle name="SAPBEXexcGood3 2 2 10" xfId="11370" xr:uid="{B813C600-0107-491E-A758-2CBA6D14B203}"/>
    <cellStyle name="SAPBEXexcGood3 2 2 11" xfId="11371" xr:uid="{3614FD6E-11A1-4F61-8847-2CDECBB5049B}"/>
    <cellStyle name="SAPBEXexcGood3 2 2 12" xfId="11372" xr:uid="{CCDE51E0-A346-4601-ADF7-4917AD300407}"/>
    <cellStyle name="SAPBEXexcGood3 2 2 13" xfId="11373" xr:uid="{C4855447-E179-4422-93A8-96F0190FF6D0}"/>
    <cellStyle name="SAPBEXexcGood3 2 2 14" xfId="11374" xr:uid="{959CE699-B44C-477D-AA38-827FF03F5678}"/>
    <cellStyle name="SAPBEXexcGood3 2 2 15" xfId="11375" xr:uid="{3ECE6AE0-947D-4DA6-9F24-1F637C5A3F8A}"/>
    <cellStyle name="SAPBEXexcGood3 2 2 16" xfId="11376" xr:uid="{BFD89B31-33C6-4C66-8CC1-7B3AFA719336}"/>
    <cellStyle name="SAPBEXexcGood3 2 2 2" xfId="11377" xr:uid="{EA4D93AD-CDB6-485E-93E2-A67AA5BD2F22}"/>
    <cellStyle name="SAPBEXexcGood3 2 2 2 2" xfId="11378" xr:uid="{809725C2-FF56-4DDA-A3B9-0CBCC5C21CF5}"/>
    <cellStyle name="SAPBEXexcGood3 2 2 3" xfId="11379" xr:uid="{F572308C-1A23-4AAC-99F4-EC85AFEFE47B}"/>
    <cellStyle name="SAPBEXexcGood3 2 2 3 2" xfId="11380" xr:uid="{F2A7B570-3EED-4DBA-B8B2-9261163B860E}"/>
    <cellStyle name="SAPBEXexcGood3 2 2 4" xfId="11381" xr:uid="{329053C7-7E2F-4FD6-9067-DB14B9B47F50}"/>
    <cellStyle name="SAPBEXexcGood3 2 2 4 2" xfId="11382" xr:uid="{8239F6B1-0C62-4FC2-B4DE-97D4EE6E219A}"/>
    <cellStyle name="SAPBEXexcGood3 2 2 5" xfId="11383" xr:uid="{BC39577A-11DF-4201-9FBC-EFB6FF58B97A}"/>
    <cellStyle name="SAPBEXexcGood3 2 2 5 2" xfId="11384" xr:uid="{1065AECC-8C97-4F0E-B646-CC10F66DF2C4}"/>
    <cellStyle name="SAPBEXexcGood3 2 2 6" xfId="11385" xr:uid="{21BAAF8F-2480-4486-8528-B92B29140C99}"/>
    <cellStyle name="SAPBEXexcGood3 2 2 7" xfId="11386" xr:uid="{3CBBA786-5EFB-4D86-865B-38648AE9772C}"/>
    <cellStyle name="SAPBEXexcGood3 2 2 8" xfId="11387" xr:uid="{7D740E96-1AC3-4718-9166-1ED523E5B74F}"/>
    <cellStyle name="SAPBEXexcGood3 2 2 9" xfId="11388" xr:uid="{C20F620D-27E8-4FAB-824A-4AE83A6557A5}"/>
    <cellStyle name="SAPBEXexcGood3 3" xfId="11389" xr:uid="{32767956-FCF1-44B4-82D8-59511003DC17}"/>
    <cellStyle name="SAPBEXexcGood3 3 10" xfId="11390" xr:uid="{EF3695B0-695E-4666-B93A-9D9C04C2C656}"/>
    <cellStyle name="SAPBEXexcGood3 3 11" xfId="11391" xr:uid="{1891FDED-2E45-44E8-8594-6C990289CED4}"/>
    <cellStyle name="SAPBEXexcGood3 3 12" xfId="11392" xr:uid="{2FA2C0B6-17A2-420C-BD6C-8CFCF4D25CEF}"/>
    <cellStyle name="SAPBEXexcGood3 3 13" xfId="11393" xr:uid="{CEE9EB87-D22C-46D8-B769-1D5858DA3AE0}"/>
    <cellStyle name="SAPBEXexcGood3 3 14" xfId="11394" xr:uid="{6D6BA0CC-6C7D-4C3F-AC4A-8FF3F08DA19E}"/>
    <cellStyle name="SAPBEXexcGood3 3 15" xfId="11395" xr:uid="{39823722-E27B-43B5-82B0-6DB493AD489D}"/>
    <cellStyle name="SAPBEXexcGood3 3 2" xfId="11396" xr:uid="{7BED2982-4F69-480C-AF91-F391F9AEE95E}"/>
    <cellStyle name="SAPBEXexcGood3 3 2 2" xfId="11397" xr:uid="{31577D95-6646-4C40-A1BF-BCF1DF7080BE}"/>
    <cellStyle name="SAPBEXexcGood3 3 3" xfId="11398" xr:uid="{41416264-8B30-4B38-9F3B-12423873C8DC}"/>
    <cellStyle name="SAPBEXexcGood3 3 3 2" xfId="11399" xr:uid="{A8ADA8D9-6F3E-4447-B9F7-05B9E5247174}"/>
    <cellStyle name="SAPBEXexcGood3 3 4" xfId="11400" xr:uid="{9AAE440E-16D4-408C-8EAA-CA7220A94974}"/>
    <cellStyle name="SAPBEXexcGood3 3 4 2" xfId="11401" xr:uid="{E84490E1-F136-4D0F-B3F0-C41FCA506859}"/>
    <cellStyle name="SAPBEXexcGood3 3 5" xfId="11402" xr:uid="{5594338E-81C0-4F9E-9C13-B13226E156D5}"/>
    <cellStyle name="SAPBEXexcGood3 3 5 2" xfId="11403" xr:uid="{3227540A-E8B0-4409-AD80-A5AB1109541E}"/>
    <cellStyle name="SAPBEXexcGood3 3 6" xfId="11404" xr:uid="{6F41BF65-18EB-4151-903B-8ACC6C6AD63D}"/>
    <cellStyle name="SAPBEXexcGood3 3 7" xfId="11405" xr:uid="{3ABFD5DE-2387-4CDD-AA43-07F2D610E13B}"/>
    <cellStyle name="SAPBEXexcGood3 3 8" xfId="11406" xr:uid="{4A47D0FE-737F-4928-BB51-6CD5A6FBD35B}"/>
    <cellStyle name="SAPBEXexcGood3 3 9" xfId="11407" xr:uid="{5AEBEA5B-4DC6-497C-B6E0-04596094C433}"/>
    <cellStyle name="SAPBEXexcGood3 4" xfId="11408" xr:uid="{9EE79B10-E7DD-40FB-8625-CCA35FF1DD83}"/>
    <cellStyle name="SAPBEXexcGood3 4 10" xfId="11409" xr:uid="{C163FCE7-C597-44B7-8F16-A3A837B15286}"/>
    <cellStyle name="SAPBEXexcGood3 4 11" xfId="11410" xr:uid="{AEA4556D-4DD0-471D-958E-AC3AA86DBEA4}"/>
    <cellStyle name="SAPBEXexcGood3 4 12" xfId="11411" xr:uid="{DB58E40A-D473-4392-8CD8-FED9BEEEA7C2}"/>
    <cellStyle name="SAPBEXexcGood3 4 13" xfId="11412" xr:uid="{FCAA6C1C-F066-4E53-886C-57BE7B5EB735}"/>
    <cellStyle name="SAPBEXexcGood3 4 14" xfId="11413" xr:uid="{2541CC16-AB16-4484-AB30-7E8E8F0FB5D8}"/>
    <cellStyle name="SAPBEXexcGood3 4 15" xfId="11414" xr:uid="{B9A25B8A-A2D8-4E9C-A668-429624135C03}"/>
    <cellStyle name="SAPBEXexcGood3 4 16" xfId="11415" xr:uid="{F0CD23FB-50AE-4C6F-A20F-25E07106426A}"/>
    <cellStyle name="SAPBEXexcGood3 4 17" xfId="11416" xr:uid="{A7C947EA-5CA7-42ED-BE83-A053DC06894F}"/>
    <cellStyle name="SAPBEXexcGood3 4 2" xfId="11417" xr:uid="{B46DE973-F4C5-4DC2-822D-20331D4C212E}"/>
    <cellStyle name="SAPBEXexcGood3 4 2 10" xfId="11418" xr:uid="{4492922F-41C7-4809-B049-B378FBA8EBAE}"/>
    <cellStyle name="SAPBEXexcGood3 4 2 11" xfId="11419" xr:uid="{99EBD986-C82E-47B4-AAFF-F070D145BA5D}"/>
    <cellStyle name="SAPBEXexcGood3 4 2 12" xfId="11420" xr:uid="{A423AD7C-5313-4E97-AEF0-6D75E0766490}"/>
    <cellStyle name="SAPBEXexcGood3 4 2 13" xfId="11421" xr:uid="{00631E8D-0142-447D-B9C9-8B4CAD47DB2B}"/>
    <cellStyle name="SAPBEXexcGood3 4 2 14" xfId="11422" xr:uid="{C2FDEB65-0550-4E5D-AFAF-615C0F646A1C}"/>
    <cellStyle name="SAPBEXexcGood3 4 2 15" xfId="11423" xr:uid="{B5640771-3B3E-4BCE-90CB-04B9F1695078}"/>
    <cellStyle name="SAPBEXexcGood3 4 2 16" xfId="11424" xr:uid="{39F39A40-6082-460D-B29B-1AD689CD8CF6}"/>
    <cellStyle name="SAPBEXexcGood3 4 2 2" xfId="11425" xr:uid="{4E390767-4E37-428A-81B4-F1F0D4A59842}"/>
    <cellStyle name="SAPBEXexcGood3 4 2 2 2" xfId="11426" xr:uid="{73A0858F-F128-4AA4-853E-AD23BC2D843B}"/>
    <cellStyle name="SAPBEXexcGood3 4 2 3" xfId="11427" xr:uid="{A80927F0-F935-44B9-961C-21127CFBECC7}"/>
    <cellStyle name="SAPBEXexcGood3 4 2 3 2" xfId="11428" xr:uid="{741C2860-FA04-488A-9BA2-ED53195B5F49}"/>
    <cellStyle name="SAPBEXexcGood3 4 2 4" xfId="11429" xr:uid="{212D4FCC-50A9-4EA2-AEF1-FC45958E52F7}"/>
    <cellStyle name="SAPBEXexcGood3 4 2 4 2" xfId="11430" xr:uid="{1B025031-86B7-41E3-B412-8C5C17FD60CE}"/>
    <cellStyle name="SAPBEXexcGood3 4 2 5" xfId="11431" xr:uid="{1DCFA8F3-476F-485E-A4FB-542403DDADD2}"/>
    <cellStyle name="SAPBEXexcGood3 4 2 5 2" xfId="11432" xr:uid="{A2256AA6-0D7A-417B-B4DD-4A9EA078CF26}"/>
    <cellStyle name="SAPBEXexcGood3 4 2 6" xfId="11433" xr:uid="{7BED7658-54A2-4B6C-AE63-1682A5D1E7A1}"/>
    <cellStyle name="SAPBEXexcGood3 4 2 7" xfId="11434" xr:uid="{77A06CD9-0102-49CC-BEA0-204163A14933}"/>
    <cellStyle name="SAPBEXexcGood3 4 2 8" xfId="11435" xr:uid="{FE2ABAEC-7BF5-4313-B7A7-29C47C94D324}"/>
    <cellStyle name="SAPBEXexcGood3 4 2 9" xfId="11436" xr:uid="{77E600DD-CF4D-46E0-9B2B-28B41CDB95ED}"/>
    <cellStyle name="SAPBEXexcGood3 4 3" xfId="11437" xr:uid="{A3B3869D-1345-4790-9460-16171AB62909}"/>
    <cellStyle name="SAPBEXexcGood3 4 3 2" xfId="11438" xr:uid="{7AA63E75-3900-4B56-AE0C-0AA491844B09}"/>
    <cellStyle name="SAPBEXexcGood3 4 4" xfId="11439" xr:uid="{DED3B957-EBB2-43C4-91C4-C048DD37A868}"/>
    <cellStyle name="SAPBEXexcGood3 4 4 2" xfId="11440" xr:uid="{D6726D0D-B699-48E3-A5FA-9FCC5329E179}"/>
    <cellStyle name="SAPBEXexcGood3 4 5" xfId="11441" xr:uid="{6632A1F0-BFE0-41C4-9DBD-7B9A98283AA8}"/>
    <cellStyle name="SAPBEXexcGood3 4 5 2" xfId="11442" xr:uid="{1C5167ED-E5FE-48AE-A65D-688D4B6512E2}"/>
    <cellStyle name="SAPBEXexcGood3 4 6" xfId="11443" xr:uid="{3BEF5988-9E95-4520-999D-77F6620CC802}"/>
    <cellStyle name="SAPBEXexcGood3 4 6 2" xfId="11444" xr:uid="{DC100750-B40B-4A39-B703-9A39A9179722}"/>
    <cellStyle name="SAPBEXexcGood3 4 7" xfId="11445" xr:uid="{92BADEA1-CC0A-4661-B555-E1298FA18579}"/>
    <cellStyle name="SAPBEXexcGood3 4 8" xfId="11446" xr:uid="{D7A454FD-3F1D-4CDA-9EBF-ACE44E03986F}"/>
    <cellStyle name="SAPBEXexcGood3 4 9" xfId="11447" xr:uid="{2FB14C94-C757-4EDB-B1CB-9E2A3A5D8433}"/>
    <cellStyle name="SAPBEXfilterDrill" xfId="15" xr:uid="{00000000-0005-0000-0000-00008E000000}"/>
    <cellStyle name="SAPBEXfilterDrill 10" xfId="11449" xr:uid="{884357FA-BF81-475A-9609-864C445BDE6C}"/>
    <cellStyle name="SAPBEXfilterDrill 10 10" xfId="11450" xr:uid="{7FE944D5-4B82-4FC3-8937-4851735A30DE}"/>
    <cellStyle name="SAPBEXfilterDrill 10 11" xfId="11451" xr:uid="{D4603103-CB9A-49AF-ACDD-C8F8DBE6E2FD}"/>
    <cellStyle name="SAPBEXfilterDrill 10 12" xfId="11452" xr:uid="{15AABF14-C8A0-417F-9A75-D5950DD691AA}"/>
    <cellStyle name="SAPBEXfilterDrill 10 13" xfId="11453" xr:uid="{9DE54675-A6BF-4A96-8803-397CCFA770B5}"/>
    <cellStyle name="SAPBEXfilterDrill 10 14" xfId="11454" xr:uid="{619708F7-4E10-47ED-9056-48267C9304B1}"/>
    <cellStyle name="SAPBEXfilterDrill 10 15" xfId="11455" xr:uid="{149078A7-34BB-44B2-B960-410490338A21}"/>
    <cellStyle name="SAPBEXfilterDrill 10 16" xfId="11456" xr:uid="{544DF12C-6821-45F7-BECD-4423E3A11DAD}"/>
    <cellStyle name="SAPBEXfilterDrill 10 17" xfId="11457" xr:uid="{B84A0A43-A3F8-4424-9BB5-396044D474C9}"/>
    <cellStyle name="SAPBEXfilterDrill 10 2" xfId="11458" xr:uid="{FE375579-94E4-481C-A47B-2627E81155CB}"/>
    <cellStyle name="SAPBEXfilterDrill 10 2 10" xfId="11459" xr:uid="{2A121E84-2812-4A78-889A-6B67A09631C6}"/>
    <cellStyle name="SAPBEXfilterDrill 10 2 11" xfId="11460" xr:uid="{5146CCD9-1E1B-4F36-847B-0AA9B8CDE9E8}"/>
    <cellStyle name="SAPBEXfilterDrill 10 2 12" xfId="11461" xr:uid="{C8B32E9F-F6B0-487F-8384-464E92F75B23}"/>
    <cellStyle name="SAPBEXfilterDrill 10 2 13" xfId="11462" xr:uid="{41C2573B-8FE0-428F-A042-DC3B1B3EF6CF}"/>
    <cellStyle name="SAPBEXfilterDrill 10 2 14" xfId="11463" xr:uid="{F60EAAD7-95D5-42EB-9163-EF9CAC340DF1}"/>
    <cellStyle name="SAPBEXfilterDrill 10 2 2" xfId="11464" xr:uid="{96FD8F6A-BBDB-47EA-AACF-75718150AC04}"/>
    <cellStyle name="SAPBEXfilterDrill 10 2 2 2" xfId="11465" xr:uid="{1805D6DE-8DF2-4110-9D52-72572D803571}"/>
    <cellStyle name="SAPBEXfilterDrill 10 2 3" xfId="11466" xr:uid="{4C37AFDC-6910-4C12-BDFE-21323BCECBA3}"/>
    <cellStyle name="SAPBEXfilterDrill 10 2 3 2" xfId="11467" xr:uid="{27035928-69EF-46FB-98D7-D92602728473}"/>
    <cellStyle name="SAPBEXfilterDrill 10 2 4" xfId="11468" xr:uid="{DFD92EA6-6F53-4044-AABC-776C72AA6BDF}"/>
    <cellStyle name="SAPBEXfilterDrill 10 2 4 2" xfId="11469" xr:uid="{AC9E19E7-BCA3-4ACC-A612-35DD50634CA1}"/>
    <cellStyle name="SAPBEXfilterDrill 10 2 5" xfId="11470" xr:uid="{F367F300-B3ED-4A79-AA61-D2B8CDA80DF3}"/>
    <cellStyle name="SAPBEXfilterDrill 10 2 5 2" xfId="11471" xr:uid="{511EFF26-7223-4A9F-8043-2217171FA4CE}"/>
    <cellStyle name="SAPBEXfilterDrill 10 2 6" xfId="11472" xr:uid="{0362FAFB-5537-4D0B-AC18-5D017C6E0816}"/>
    <cellStyle name="SAPBEXfilterDrill 10 2 7" xfId="11473" xr:uid="{2E0EA3F0-5FD9-422B-90A4-B8859BD59EDD}"/>
    <cellStyle name="SAPBEXfilterDrill 10 2 8" xfId="11474" xr:uid="{2884CA00-573E-4F0A-9CD7-454551316CC9}"/>
    <cellStyle name="SAPBEXfilterDrill 10 2 9" xfId="11475" xr:uid="{D068F8A9-8CC9-4BFE-BC12-4A993D713483}"/>
    <cellStyle name="SAPBEXfilterDrill 10 3" xfId="11476" xr:uid="{9019E62D-D203-42D8-BB63-B04C09542145}"/>
    <cellStyle name="SAPBEXfilterDrill 10 3 10" xfId="11477" xr:uid="{1F50AF7E-FF5A-4738-BEC7-26CED64EDBF7}"/>
    <cellStyle name="SAPBEXfilterDrill 10 3 11" xfId="11478" xr:uid="{4487B1DE-6A40-4C35-8346-51DCA1BA3F43}"/>
    <cellStyle name="SAPBEXfilterDrill 10 3 12" xfId="11479" xr:uid="{A3E78E37-305B-40ED-8F0F-8E03CB20AB7C}"/>
    <cellStyle name="SAPBEXfilterDrill 10 3 13" xfId="11480" xr:uid="{01875E35-FB90-4C53-A69B-F004D1105149}"/>
    <cellStyle name="SAPBEXfilterDrill 10 3 14" xfId="11481" xr:uid="{532AB93B-E75E-420F-B049-94ED8AF87BC7}"/>
    <cellStyle name="SAPBEXfilterDrill 10 3 2" xfId="11482" xr:uid="{9CE08EA6-18C3-4CFC-866C-223C8943B884}"/>
    <cellStyle name="SAPBEXfilterDrill 10 3 2 2" xfId="11483" xr:uid="{39DC4087-7BD1-4D37-9F85-9D692E5C8946}"/>
    <cellStyle name="SAPBEXfilterDrill 10 3 3" xfId="11484" xr:uid="{E8EABA2A-E239-4B3B-8CDB-FA72BD1434E3}"/>
    <cellStyle name="SAPBEXfilterDrill 10 3 3 2" xfId="11485" xr:uid="{2BF40576-3DED-442C-A194-D70382E93BC3}"/>
    <cellStyle name="SAPBEXfilterDrill 10 3 4" xfId="11486" xr:uid="{57AB3F5E-924F-41FA-836B-169EF7EC78FF}"/>
    <cellStyle name="SAPBEXfilterDrill 10 3 4 2" xfId="11487" xr:uid="{084B2FB7-A7B2-4B20-B5A7-23ED0F3EDD9F}"/>
    <cellStyle name="SAPBEXfilterDrill 10 3 5" xfId="11488" xr:uid="{B82E41A3-7C1F-4454-AB6A-3F144E0FEC51}"/>
    <cellStyle name="SAPBEXfilterDrill 10 3 5 2" xfId="11489" xr:uid="{B6731C25-76A3-4A27-9589-61E1347C02B4}"/>
    <cellStyle name="SAPBEXfilterDrill 10 3 6" xfId="11490" xr:uid="{E1C4E222-FF20-47B0-B3EA-BC04891CB97E}"/>
    <cellStyle name="SAPBEXfilterDrill 10 3 7" xfId="11491" xr:uid="{11AF2EC8-933E-4081-839D-8962B393162F}"/>
    <cellStyle name="SAPBEXfilterDrill 10 3 8" xfId="11492" xr:uid="{2D2B88C6-2C3B-402C-9607-78F72550922F}"/>
    <cellStyle name="SAPBEXfilterDrill 10 3 9" xfId="11493" xr:uid="{9D853399-F7E1-4336-AD53-19DE692383C7}"/>
    <cellStyle name="SAPBEXfilterDrill 10 4" xfId="11494" xr:uid="{2E497D68-0961-420F-B6E8-E0EB3579AD0D}"/>
    <cellStyle name="SAPBEXfilterDrill 10 4 10" xfId="11495" xr:uid="{DC9FA78C-2052-4DD4-BE32-354788EED6F3}"/>
    <cellStyle name="SAPBEXfilterDrill 10 4 11" xfId="11496" xr:uid="{0260A708-D97A-466D-91A5-CCBEBAF69649}"/>
    <cellStyle name="SAPBEXfilterDrill 10 4 12" xfId="11497" xr:uid="{0040A826-C844-4B79-9A9F-C5B8E637A71E}"/>
    <cellStyle name="SAPBEXfilterDrill 10 4 13" xfId="11498" xr:uid="{5BACBBFB-1304-48E9-8A31-12AB4DDC58DC}"/>
    <cellStyle name="SAPBEXfilterDrill 10 4 14" xfId="11499" xr:uid="{58EBAB8F-B809-4A66-ABEA-6EE456D80DF6}"/>
    <cellStyle name="SAPBEXfilterDrill 10 4 2" xfId="11500" xr:uid="{2001D1A5-4225-436F-8DB6-CB213E8F3F8F}"/>
    <cellStyle name="SAPBEXfilterDrill 10 4 2 2" xfId="11501" xr:uid="{AA65C1EE-0DFD-42F8-8155-E967E0619732}"/>
    <cellStyle name="SAPBEXfilterDrill 10 4 3" xfId="11502" xr:uid="{0C443825-B07E-4A90-8D20-5920AB534E94}"/>
    <cellStyle name="SAPBEXfilterDrill 10 4 3 2" xfId="11503" xr:uid="{4FC0F68C-3927-4923-8560-12CAE0DD1903}"/>
    <cellStyle name="SAPBEXfilterDrill 10 4 4" xfId="11504" xr:uid="{F6BBAD9B-BCBC-4F53-A19F-FB5981D0D57D}"/>
    <cellStyle name="SAPBEXfilterDrill 10 4 4 2" xfId="11505" xr:uid="{FBF9C338-80C4-46FD-9115-B86CF11F48E3}"/>
    <cellStyle name="SAPBEXfilterDrill 10 4 5" xfId="11506" xr:uid="{C5E35DC5-7E5C-49ED-8489-501E906652C4}"/>
    <cellStyle name="SAPBEXfilterDrill 10 4 5 2" xfId="11507" xr:uid="{7569D301-A780-4B72-BE47-D311B341EC30}"/>
    <cellStyle name="SAPBEXfilterDrill 10 4 6" xfId="11508" xr:uid="{511C679B-594E-4C1C-B79D-55F8F440E2A7}"/>
    <cellStyle name="SAPBEXfilterDrill 10 4 7" xfId="11509" xr:uid="{F7C7F970-EB39-467C-9B40-5F12F3660162}"/>
    <cellStyle name="SAPBEXfilterDrill 10 4 8" xfId="11510" xr:uid="{FF4E57CB-07D5-466B-A058-E6D84B1DBCEE}"/>
    <cellStyle name="SAPBEXfilterDrill 10 4 9" xfId="11511" xr:uid="{8CE21C78-70EA-4E8C-B2D2-48447E586C8E}"/>
    <cellStyle name="SAPBEXfilterDrill 10 5" xfId="11512" xr:uid="{41D8FD46-4EDC-48A8-99E7-91B4B068BA34}"/>
    <cellStyle name="SAPBEXfilterDrill 10 5 2" xfId="11513" xr:uid="{AB1ED1E8-03B9-4B31-A7C0-299A89D32ED2}"/>
    <cellStyle name="SAPBEXfilterDrill 10 6" xfId="11514" xr:uid="{0FE96531-E36A-45F2-BD14-3B591877BFF0}"/>
    <cellStyle name="SAPBEXfilterDrill 10 6 2" xfId="11515" xr:uid="{EF0D42CB-D419-40A5-BF0D-4AD7E5059583}"/>
    <cellStyle name="SAPBEXfilterDrill 10 7" xfId="11516" xr:uid="{EAA4DF48-79EE-4809-A7C5-3352355575B0}"/>
    <cellStyle name="SAPBEXfilterDrill 10 7 2" xfId="11517" xr:uid="{17217AB4-5E81-4AFC-9925-74AC2C433B49}"/>
    <cellStyle name="SAPBEXfilterDrill 10 8" xfId="11518" xr:uid="{76EA7F37-FA12-4727-A3EB-B41A2F62CA8A}"/>
    <cellStyle name="SAPBEXfilterDrill 10 8 2" xfId="11519" xr:uid="{CF0E5293-55A8-41E0-B7A6-DD3947F27E6C}"/>
    <cellStyle name="SAPBEXfilterDrill 10 9" xfId="11520" xr:uid="{82F06D06-C534-42AA-8D28-A13F2EB9C406}"/>
    <cellStyle name="SAPBEXfilterDrill 11" xfId="11521" xr:uid="{41877603-485F-410B-A00D-5C84DC2E18B5}"/>
    <cellStyle name="SAPBEXfilterDrill 11 10" xfId="11522" xr:uid="{F676B3AE-F3B8-4BB4-96E9-E072F6A0C421}"/>
    <cellStyle name="SAPBEXfilterDrill 11 11" xfId="11523" xr:uid="{83F5EF24-9A40-4A1A-812D-657E3B5E92DE}"/>
    <cellStyle name="SAPBEXfilterDrill 11 12" xfId="11524" xr:uid="{28D3C24F-CE2B-4AB8-AEE5-29DEDCAB78F5}"/>
    <cellStyle name="SAPBEXfilterDrill 11 13" xfId="11525" xr:uid="{735C3812-5CCB-471D-982E-DA2D7F020CA3}"/>
    <cellStyle name="SAPBEXfilterDrill 11 14" xfId="11526" xr:uid="{71A59BCB-4B2A-4AC5-A5F2-592530BF0635}"/>
    <cellStyle name="SAPBEXfilterDrill 11 15" xfId="11527" xr:uid="{DBC42652-691E-454D-B5B7-E068FE141D7E}"/>
    <cellStyle name="SAPBEXfilterDrill 11 16" xfId="11528" xr:uid="{841169FB-2016-4519-A2BB-DAA0A1101CFC}"/>
    <cellStyle name="SAPBEXfilterDrill 11 17" xfId="11529" xr:uid="{E93C8FD2-30C6-4E16-8F69-9B9B6E7F3483}"/>
    <cellStyle name="SAPBEXfilterDrill 11 2" xfId="11530" xr:uid="{72325E5B-2F49-4050-9D63-E17BBF2F4B07}"/>
    <cellStyle name="SAPBEXfilterDrill 11 2 10" xfId="11531" xr:uid="{843AE665-E6B6-4567-809A-DAF2937E7BA3}"/>
    <cellStyle name="SAPBEXfilterDrill 11 2 11" xfId="11532" xr:uid="{90AD98B2-9FAD-4CD8-BDCB-C98FAA16B90F}"/>
    <cellStyle name="SAPBEXfilterDrill 11 2 12" xfId="11533" xr:uid="{37DE9204-AF99-4DB7-AB06-4297C22A8A5B}"/>
    <cellStyle name="SAPBEXfilterDrill 11 2 13" xfId="11534" xr:uid="{929E60B2-826B-482B-9EB9-0F41D491C79E}"/>
    <cellStyle name="SAPBEXfilterDrill 11 2 14" xfId="11535" xr:uid="{7D9E74F4-B1F9-4CBF-A785-25BC1FAD81BE}"/>
    <cellStyle name="SAPBEXfilterDrill 11 2 2" xfId="11536" xr:uid="{984D8465-1574-48ED-AA20-0DF01CC4B319}"/>
    <cellStyle name="SAPBEXfilterDrill 11 2 2 2" xfId="11537" xr:uid="{E7CEB5EE-750C-47E6-8638-F00A86F440A2}"/>
    <cellStyle name="SAPBEXfilterDrill 11 2 3" xfId="11538" xr:uid="{E9B06F3D-A361-4FEE-BBB5-93E8629DE074}"/>
    <cellStyle name="SAPBEXfilterDrill 11 2 3 2" xfId="11539" xr:uid="{1545BEE7-D865-4D95-AC74-35B784EFAE76}"/>
    <cellStyle name="SAPBEXfilterDrill 11 2 4" xfId="11540" xr:uid="{003E38BF-1A02-420F-8EA1-BDF4F83A7D7B}"/>
    <cellStyle name="SAPBEXfilterDrill 11 2 4 2" xfId="11541" xr:uid="{49D147C6-F282-4D54-A6B4-2F6CCB594395}"/>
    <cellStyle name="SAPBEXfilterDrill 11 2 5" xfId="11542" xr:uid="{8744EB7B-1530-4C3E-8E52-CE95A6724597}"/>
    <cellStyle name="SAPBEXfilterDrill 11 2 5 2" xfId="11543" xr:uid="{6DDEA629-56AA-46AA-B97D-D996A2823FF1}"/>
    <cellStyle name="SAPBEXfilterDrill 11 2 6" xfId="11544" xr:uid="{457ECE2D-036E-49E5-BBC9-90A13D09A094}"/>
    <cellStyle name="SAPBEXfilterDrill 11 2 7" xfId="11545" xr:uid="{0AB26BCC-F673-4C40-98AB-72EF9ACF7C14}"/>
    <cellStyle name="SAPBEXfilterDrill 11 2 8" xfId="11546" xr:uid="{D0199E58-9FA3-4752-A31E-DBC26391639C}"/>
    <cellStyle name="SAPBEXfilterDrill 11 2 9" xfId="11547" xr:uid="{CB3A92B0-59E3-4479-B897-9A60360FBE30}"/>
    <cellStyle name="SAPBEXfilterDrill 11 3" xfId="11548" xr:uid="{FF329228-5E0F-45B5-8C25-56489C82F9FD}"/>
    <cellStyle name="SAPBEXfilterDrill 11 3 10" xfId="11549" xr:uid="{8E8AFB99-00D6-4D01-907C-9AE73F7FE2D2}"/>
    <cellStyle name="SAPBEXfilterDrill 11 3 11" xfId="11550" xr:uid="{5716B2AF-313A-4170-A222-EB76C3D56029}"/>
    <cellStyle name="SAPBEXfilterDrill 11 3 12" xfId="11551" xr:uid="{3EC967F0-2D50-43D0-8E48-9142EC274A36}"/>
    <cellStyle name="SAPBEXfilterDrill 11 3 13" xfId="11552" xr:uid="{C8F9ABE2-F2DD-4787-BD9C-0B4ACCF87C82}"/>
    <cellStyle name="SAPBEXfilterDrill 11 3 14" xfId="11553" xr:uid="{47140507-EE75-4E31-A30A-69330154C776}"/>
    <cellStyle name="SAPBEXfilterDrill 11 3 2" xfId="11554" xr:uid="{5EB6E9A7-6AE5-440A-ACAA-67BB8FA8CC17}"/>
    <cellStyle name="SAPBEXfilterDrill 11 3 2 2" xfId="11555" xr:uid="{29FD383B-1DF0-445B-B103-C4ED0E539C81}"/>
    <cellStyle name="SAPBEXfilterDrill 11 3 3" xfId="11556" xr:uid="{93F405CC-F64C-46A9-8538-92F312033602}"/>
    <cellStyle name="SAPBEXfilterDrill 11 3 3 2" xfId="11557" xr:uid="{05C4F0BA-D832-4DD0-A930-7DA2E20DF80E}"/>
    <cellStyle name="SAPBEXfilterDrill 11 3 4" xfId="11558" xr:uid="{F0FCFE5E-9108-462E-8897-4C324394BF1E}"/>
    <cellStyle name="SAPBEXfilterDrill 11 3 4 2" xfId="11559" xr:uid="{CDB560D0-BE56-43C3-9359-60FB91EBEF26}"/>
    <cellStyle name="SAPBEXfilterDrill 11 3 5" xfId="11560" xr:uid="{B18E5C0E-92A6-4F45-8523-A51FA09A4376}"/>
    <cellStyle name="SAPBEXfilterDrill 11 3 5 2" xfId="11561" xr:uid="{4ED7A0E1-2752-4773-B51B-AD4C2C81531A}"/>
    <cellStyle name="SAPBEXfilterDrill 11 3 6" xfId="11562" xr:uid="{1A21752E-2F7E-459C-9DF8-CA98D6C20AE4}"/>
    <cellStyle name="SAPBEXfilterDrill 11 3 7" xfId="11563" xr:uid="{380B7B24-A68B-41A4-81DD-F20EA141F0B3}"/>
    <cellStyle name="SAPBEXfilterDrill 11 3 8" xfId="11564" xr:uid="{15DD3509-A18F-4E6F-B82D-0C1A542493F1}"/>
    <cellStyle name="SAPBEXfilterDrill 11 3 9" xfId="11565" xr:uid="{154B759A-A8C1-4693-8565-6879DA3FF85F}"/>
    <cellStyle name="SAPBEXfilterDrill 11 4" xfId="11566" xr:uid="{0D51C7EF-E5E2-4BEE-BABC-57F0AB0B2610}"/>
    <cellStyle name="SAPBEXfilterDrill 11 4 10" xfId="11567" xr:uid="{B30E7860-EE9D-4E12-8BD4-52F984295578}"/>
    <cellStyle name="SAPBEXfilterDrill 11 4 11" xfId="11568" xr:uid="{59AD1A26-BBD7-4447-9184-24B37ACE2D82}"/>
    <cellStyle name="SAPBEXfilterDrill 11 4 12" xfId="11569" xr:uid="{FB154B2E-BE12-4DCA-8D7C-4910413CABEF}"/>
    <cellStyle name="SAPBEXfilterDrill 11 4 13" xfId="11570" xr:uid="{574AEAA4-CF18-48E7-829F-BB7607D32BBD}"/>
    <cellStyle name="SAPBEXfilterDrill 11 4 14" xfId="11571" xr:uid="{A1BA7371-A837-465A-9A9D-3626CFDF982D}"/>
    <cellStyle name="SAPBEXfilterDrill 11 4 2" xfId="11572" xr:uid="{7EF72531-D33C-4177-AF94-4283CF8DC3EB}"/>
    <cellStyle name="SAPBEXfilterDrill 11 4 2 2" xfId="11573" xr:uid="{E10C665C-D310-42CC-A9E7-CA86FCD29C8C}"/>
    <cellStyle name="SAPBEXfilterDrill 11 4 3" xfId="11574" xr:uid="{73879078-1851-4531-96F1-D7C16BB5D09A}"/>
    <cellStyle name="SAPBEXfilterDrill 11 4 3 2" xfId="11575" xr:uid="{A512F295-C477-45D7-B49A-5370AE5D87E9}"/>
    <cellStyle name="SAPBEXfilterDrill 11 4 4" xfId="11576" xr:uid="{CC6C0E8C-B752-4E10-A8AB-1E16D4FDC234}"/>
    <cellStyle name="SAPBEXfilterDrill 11 4 4 2" xfId="11577" xr:uid="{BD22708B-1F30-4DEE-A1D3-8C34D81DBACA}"/>
    <cellStyle name="SAPBEXfilterDrill 11 4 5" xfId="11578" xr:uid="{568D1C68-ED4B-4CBD-A0E7-1E41553052E6}"/>
    <cellStyle name="SAPBEXfilterDrill 11 4 5 2" xfId="11579" xr:uid="{0D55FF3E-4647-4F6A-8D0C-361FDABF86C3}"/>
    <cellStyle name="SAPBEXfilterDrill 11 4 6" xfId="11580" xr:uid="{47A7A216-F446-4882-A490-334ED0C10807}"/>
    <cellStyle name="SAPBEXfilterDrill 11 4 7" xfId="11581" xr:uid="{455577E7-0205-45F0-BEDD-BA7D838F91A4}"/>
    <cellStyle name="SAPBEXfilterDrill 11 4 8" xfId="11582" xr:uid="{88E9B063-5D74-4B8A-AF57-48322C079224}"/>
    <cellStyle name="SAPBEXfilterDrill 11 4 9" xfId="11583" xr:uid="{21F54AA8-5B7C-4C4C-85C3-296CBAA2DAE5}"/>
    <cellStyle name="SAPBEXfilterDrill 11 5" xfId="11584" xr:uid="{09CD5C5C-3717-46F2-ADE4-F7A4AA33FE60}"/>
    <cellStyle name="SAPBEXfilterDrill 11 5 2" xfId="11585" xr:uid="{E8BB5805-22B6-42FB-9FEB-2C4576050CDF}"/>
    <cellStyle name="SAPBEXfilterDrill 11 6" xfId="11586" xr:uid="{CB5058FA-DE96-4120-982E-0DEBF07607F8}"/>
    <cellStyle name="SAPBEXfilterDrill 11 6 2" xfId="11587" xr:uid="{BE0AAA51-837F-4D97-AFB1-90070F06856F}"/>
    <cellStyle name="SAPBEXfilterDrill 11 7" xfId="11588" xr:uid="{CCE0A897-A822-4445-B381-81A4C23FF694}"/>
    <cellStyle name="SAPBEXfilterDrill 11 7 2" xfId="11589" xr:uid="{801D104B-873D-4826-94BF-F1233287ED15}"/>
    <cellStyle name="SAPBEXfilterDrill 11 8" xfId="11590" xr:uid="{79B17EE9-4466-46FA-915E-26F96B546991}"/>
    <cellStyle name="SAPBEXfilterDrill 11 8 2" xfId="11591" xr:uid="{7FFC4193-9659-4494-86BD-DDE520BFACB8}"/>
    <cellStyle name="SAPBEXfilterDrill 11 9" xfId="11592" xr:uid="{78991438-F475-4FED-930D-41A46E8DFC73}"/>
    <cellStyle name="SAPBEXfilterDrill 12" xfId="11593" xr:uid="{E7EC4A8A-E7BC-4D0C-86E8-BC298406A53E}"/>
    <cellStyle name="SAPBEXfilterDrill 12 10" xfId="11594" xr:uid="{0B222F80-90D6-43D3-AA40-4E12D6A5F935}"/>
    <cellStyle name="SAPBEXfilterDrill 12 11" xfId="11595" xr:uid="{F7CD1FBF-E3CD-4553-A59C-9B3738F727AB}"/>
    <cellStyle name="SAPBEXfilterDrill 12 12" xfId="11596" xr:uid="{F71BABA5-42E0-4765-A76C-88AFFA0ADD98}"/>
    <cellStyle name="SAPBEXfilterDrill 12 13" xfId="11597" xr:uid="{112FE3B2-EE69-4BD4-8DB4-A6C93E64A9D1}"/>
    <cellStyle name="SAPBEXfilterDrill 12 14" xfId="11598" xr:uid="{6A5A5ABA-7CB9-43CE-B41C-7C9C64D8B710}"/>
    <cellStyle name="SAPBEXfilterDrill 12 15" xfId="11599" xr:uid="{D1C7EBAC-EDEA-4430-B299-D760DAC41999}"/>
    <cellStyle name="SAPBEXfilterDrill 12 16" xfId="11600" xr:uid="{A07D852A-5380-4BFE-86C8-74C5AC348544}"/>
    <cellStyle name="SAPBEXfilterDrill 12 17" xfId="11601" xr:uid="{E99E42F9-8DE4-4770-BBDA-17D3A1BF50B8}"/>
    <cellStyle name="SAPBEXfilterDrill 12 2" xfId="11602" xr:uid="{35501370-2FD7-43F1-9AB4-090B606FB3B9}"/>
    <cellStyle name="SAPBEXfilterDrill 12 2 10" xfId="11603" xr:uid="{33C59125-A45F-48EF-8246-A9D4F1931F55}"/>
    <cellStyle name="SAPBEXfilterDrill 12 2 11" xfId="11604" xr:uid="{45A56E2A-CDBE-4C45-A9C1-6B46857FA238}"/>
    <cellStyle name="SAPBEXfilterDrill 12 2 12" xfId="11605" xr:uid="{1295BF84-4D5E-452C-A788-550850A0110E}"/>
    <cellStyle name="SAPBEXfilterDrill 12 2 13" xfId="11606" xr:uid="{B7AF0E66-5588-4F8F-96AB-08E599229F0C}"/>
    <cellStyle name="SAPBEXfilterDrill 12 2 14" xfId="11607" xr:uid="{AAB8F00E-6091-4D17-9657-982D602A1FBF}"/>
    <cellStyle name="SAPBEXfilterDrill 12 2 2" xfId="11608" xr:uid="{E92BFE7B-987C-4B80-8802-DED6CB3C6489}"/>
    <cellStyle name="SAPBEXfilterDrill 12 2 2 2" xfId="11609" xr:uid="{8BEABDA1-E5AB-4672-B971-D546B6EB4AD2}"/>
    <cellStyle name="SAPBEXfilterDrill 12 2 3" xfId="11610" xr:uid="{4B780706-30E7-4967-9488-80B2898775E2}"/>
    <cellStyle name="SAPBEXfilterDrill 12 2 3 2" xfId="11611" xr:uid="{E74197BB-699B-404F-8373-442EB441D669}"/>
    <cellStyle name="SAPBEXfilterDrill 12 2 4" xfId="11612" xr:uid="{F147C37A-74EF-4B7F-BEF9-3D141642C462}"/>
    <cellStyle name="SAPBEXfilterDrill 12 2 4 2" xfId="11613" xr:uid="{6FBBAE8E-19F3-48A6-B86B-BD801E0C55FC}"/>
    <cellStyle name="SAPBEXfilterDrill 12 2 5" xfId="11614" xr:uid="{36AD42F5-4C5D-45AA-AE85-33397034786E}"/>
    <cellStyle name="SAPBEXfilterDrill 12 2 5 2" xfId="11615" xr:uid="{1DAA23B4-C447-4F1B-8662-DE7E9D5474B0}"/>
    <cellStyle name="SAPBEXfilterDrill 12 2 6" xfId="11616" xr:uid="{6CA6ACCF-077C-4C13-A6D9-2195A0DAD278}"/>
    <cellStyle name="SAPBEXfilterDrill 12 2 7" xfId="11617" xr:uid="{B2A2F178-E29C-41D4-A8B3-E69319F4112F}"/>
    <cellStyle name="SAPBEXfilterDrill 12 2 8" xfId="11618" xr:uid="{EA27F437-FDD8-49B0-95E8-E64881C86CD9}"/>
    <cellStyle name="SAPBEXfilterDrill 12 2 9" xfId="11619" xr:uid="{B0B93391-0A89-43F7-BA8A-147A9E64F796}"/>
    <cellStyle name="SAPBEXfilterDrill 12 3" xfId="11620" xr:uid="{3E0706D1-25BC-4000-8766-D5C91265C130}"/>
    <cellStyle name="SAPBEXfilterDrill 12 3 10" xfId="11621" xr:uid="{A9880B14-1F9E-4E3C-A5C3-7932BAB745FE}"/>
    <cellStyle name="SAPBEXfilterDrill 12 3 11" xfId="11622" xr:uid="{9582A51D-332F-424E-95BC-8E49D05B230A}"/>
    <cellStyle name="SAPBEXfilterDrill 12 3 12" xfId="11623" xr:uid="{156E57D6-4E32-4C47-9E62-D8E187964DD4}"/>
    <cellStyle name="SAPBEXfilterDrill 12 3 13" xfId="11624" xr:uid="{453AF8B2-3A2E-47D1-AB11-939DFDE7D1F2}"/>
    <cellStyle name="SAPBEXfilterDrill 12 3 14" xfId="11625" xr:uid="{3CE010E1-1EFB-4C4E-A960-C439DA2F1165}"/>
    <cellStyle name="SAPBEXfilterDrill 12 3 2" xfId="11626" xr:uid="{4729827C-CAE8-406B-945E-5960DB72D1C1}"/>
    <cellStyle name="SAPBEXfilterDrill 12 3 2 2" xfId="11627" xr:uid="{CD225975-6620-41CA-BD51-1E8EFC5A8632}"/>
    <cellStyle name="SAPBEXfilterDrill 12 3 3" xfId="11628" xr:uid="{790EF3E6-5C29-4E8D-A986-650105FEC67E}"/>
    <cellStyle name="SAPBEXfilterDrill 12 3 3 2" xfId="11629" xr:uid="{091AA9BF-D96E-4ECD-97F3-FA30DBC60240}"/>
    <cellStyle name="SAPBEXfilterDrill 12 3 4" xfId="11630" xr:uid="{01681581-5FAA-4F4F-831C-32A96F4D2435}"/>
    <cellStyle name="SAPBEXfilterDrill 12 3 4 2" xfId="11631" xr:uid="{645BA506-0F9D-4D55-B848-00B6C373C75E}"/>
    <cellStyle name="SAPBEXfilterDrill 12 3 5" xfId="11632" xr:uid="{6BE97C85-66CE-4A26-97B2-3F8CAEA40B49}"/>
    <cellStyle name="SAPBEXfilterDrill 12 3 5 2" xfId="11633" xr:uid="{77BC1394-42EB-4C6F-A4A7-9AA2B715BD96}"/>
    <cellStyle name="SAPBEXfilterDrill 12 3 6" xfId="11634" xr:uid="{E54B62EB-AEF6-4060-AA8F-314D74928097}"/>
    <cellStyle name="SAPBEXfilterDrill 12 3 7" xfId="11635" xr:uid="{07D8E360-E8B1-4651-9621-32D933054A96}"/>
    <cellStyle name="SAPBEXfilterDrill 12 3 8" xfId="11636" xr:uid="{3B365FFA-469D-4167-A414-18F6C282E445}"/>
    <cellStyle name="SAPBEXfilterDrill 12 3 9" xfId="11637" xr:uid="{550B4038-BFED-4D9A-A7BC-C0D496E2C56F}"/>
    <cellStyle name="SAPBEXfilterDrill 12 4" xfId="11638" xr:uid="{832BCE78-0283-47B5-8433-957D0F436449}"/>
    <cellStyle name="SAPBEXfilterDrill 12 4 10" xfId="11639" xr:uid="{3821DE60-53EF-43E8-98B5-34957A0DE964}"/>
    <cellStyle name="SAPBEXfilterDrill 12 4 11" xfId="11640" xr:uid="{8616AF94-D79B-48E5-BBE0-59E1497B380E}"/>
    <cellStyle name="SAPBEXfilterDrill 12 4 12" xfId="11641" xr:uid="{E083E48D-D350-4064-9D25-1CC421599710}"/>
    <cellStyle name="SAPBEXfilterDrill 12 4 13" xfId="11642" xr:uid="{8E6883EE-106F-4B3D-92E4-14BC8659A204}"/>
    <cellStyle name="SAPBEXfilterDrill 12 4 14" xfId="11643" xr:uid="{F8783D1D-5B2C-491D-976A-FA48BA071294}"/>
    <cellStyle name="SAPBEXfilterDrill 12 4 2" xfId="11644" xr:uid="{8B18A6EA-30E0-4C96-AEA9-C3C38C46EC9D}"/>
    <cellStyle name="SAPBEXfilterDrill 12 4 2 2" xfId="11645" xr:uid="{103BB4E8-933E-47C1-BCDC-ADF495125A60}"/>
    <cellStyle name="SAPBEXfilterDrill 12 4 3" xfId="11646" xr:uid="{7DC5F026-50F1-40BA-95B2-2E1C4FC8CFE0}"/>
    <cellStyle name="SAPBEXfilterDrill 12 4 3 2" xfId="11647" xr:uid="{BDE8FE11-0B94-4B0C-91F9-61656839D6F2}"/>
    <cellStyle name="SAPBEXfilterDrill 12 4 4" xfId="11648" xr:uid="{80C9E612-07BD-4938-828D-EA80C9699041}"/>
    <cellStyle name="SAPBEXfilterDrill 12 4 4 2" xfId="11649" xr:uid="{BA9104DE-6714-48BA-AE83-5F5C5E80991F}"/>
    <cellStyle name="SAPBEXfilterDrill 12 4 5" xfId="11650" xr:uid="{05BEEAB9-CBA5-430D-9DC3-00693E69652F}"/>
    <cellStyle name="SAPBEXfilterDrill 12 4 5 2" xfId="11651" xr:uid="{37E8A78B-2F78-4655-A471-76FDB075B999}"/>
    <cellStyle name="SAPBEXfilterDrill 12 4 6" xfId="11652" xr:uid="{D6BF7627-26BC-403F-B419-F7BF0041A726}"/>
    <cellStyle name="SAPBEXfilterDrill 12 4 7" xfId="11653" xr:uid="{80E85BC7-0209-4D63-B135-325860AF6C1D}"/>
    <cellStyle name="SAPBEXfilterDrill 12 4 8" xfId="11654" xr:uid="{BC1DEBA1-E67A-446E-9D86-77B4D315C64A}"/>
    <cellStyle name="SAPBEXfilterDrill 12 4 9" xfId="11655" xr:uid="{AC31D346-0D34-41C0-99C3-DCE4050A47AF}"/>
    <cellStyle name="SAPBEXfilterDrill 12 5" xfId="11656" xr:uid="{E76D7284-DEC4-4416-916F-880014EE3DC6}"/>
    <cellStyle name="SAPBEXfilterDrill 12 5 2" xfId="11657" xr:uid="{8FA9DE07-EF21-45A7-A76A-11C38D095DC9}"/>
    <cellStyle name="SAPBEXfilterDrill 12 6" xfId="11658" xr:uid="{8E21E25A-834D-485C-A319-8B9964E3DC02}"/>
    <cellStyle name="SAPBEXfilterDrill 12 6 2" xfId="11659" xr:uid="{0FB76249-20C5-4D3F-BB66-BD2C2875907D}"/>
    <cellStyle name="SAPBEXfilterDrill 12 7" xfId="11660" xr:uid="{EA0047EA-ED1C-45D6-985A-B71342E26B04}"/>
    <cellStyle name="SAPBEXfilterDrill 12 7 2" xfId="11661" xr:uid="{AB296C32-D4CB-4F6D-BE3D-8EDC66168E6F}"/>
    <cellStyle name="SAPBEXfilterDrill 12 8" xfId="11662" xr:uid="{D41E5E8B-A519-40CE-ACA2-68AECCDAAC4A}"/>
    <cellStyle name="SAPBEXfilterDrill 12 8 2" xfId="11663" xr:uid="{7FBCE616-43D9-4FE8-BD00-CCB0910DAFA4}"/>
    <cellStyle name="SAPBEXfilterDrill 12 9" xfId="11664" xr:uid="{7B828209-5195-4AD0-8FA6-FEB724C7910C}"/>
    <cellStyle name="SAPBEXfilterDrill 13" xfId="11665" xr:uid="{820B2F9D-985E-42F7-9A64-A116B1355A04}"/>
    <cellStyle name="SAPBEXfilterDrill 13 10" xfId="11666" xr:uid="{F4C6D513-897E-40BE-B703-4299717D7B42}"/>
    <cellStyle name="SAPBEXfilterDrill 13 11" xfId="11667" xr:uid="{23DAE7D1-25DB-41D3-AB99-A3AA665165C7}"/>
    <cellStyle name="SAPBEXfilterDrill 13 12" xfId="11668" xr:uid="{265EF344-FB04-44F8-B981-DAAFFBE218A1}"/>
    <cellStyle name="SAPBEXfilterDrill 13 13" xfId="11669" xr:uid="{615CD7B6-E723-43CE-B62F-584BF191EA6C}"/>
    <cellStyle name="SAPBEXfilterDrill 13 14" xfId="11670" xr:uid="{1CF803B2-3F07-4DDC-87B0-646DD783864B}"/>
    <cellStyle name="SAPBEXfilterDrill 13 15" xfId="11671" xr:uid="{A71B4CCC-E58B-46BE-A7AE-0E23E32C8F93}"/>
    <cellStyle name="SAPBEXfilterDrill 13 16" xfId="11672" xr:uid="{1FB1ADB8-F1A3-4DA1-AA6E-8ABF4A6B76FB}"/>
    <cellStyle name="SAPBEXfilterDrill 13 17" xfId="11673" xr:uid="{483500D2-239A-4A2B-A03B-3284B5CE35C0}"/>
    <cellStyle name="SAPBEXfilterDrill 13 2" xfId="11674" xr:uid="{26167BAA-4DB6-49E2-945B-ADA5B44A4D90}"/>
    <cellStyle name="SAPBEXfilterDrill 13 2 10" xfId="11675" xr:uid="{523B5EFB-64D4-44B5-BBDE-9DC7596D4EF0}"/>
    <cellStyle name="SAPBEXfilterDrill 13 2 11" xfId="11676" xr:uid="{5CF9A2F8-FBBA-4D3D-9C5A-2FD59F74B2D6}"/>
    <cellStyle name="SAPBEXfilterDrill 13 2 12" xfId="11677" xr:uid="{344A063B-0099-4F2B-8474-37438BA75C97}"/>
    <cellStyle name="SAPBEXfilterDrill 13 2 13" xfId="11678" xr:uid="{8899A887-172F-4144-B3E3-BAE6AEBEF1BC}"/>
    <cellStyle name="SAPBEXfilterDrill 13 2 14" xfId="11679" xr:uid="{2250A326-E43A-4E7C-88BA-0EEA8A04BBE6}"/>
    <cellStyle name="SAPBEXfilterDrill 13 2 2" xfId="11680" xr:uid="{B7F0F035-246B-4D81-9884-0426EE225A0C}"/>
    <cellStyle name="SAPBEXfilterDrill 13 2 2 2" xfId="11681" xr:uid="{7DB0013B-20BB-40CE-8CB5-33BDC21B3FCC}"/>
    <cellStyle name="SAPBEXfilterDrill 13 2 3" xfId="11682" xr:uid="{558F235B-44F1-41F8-8526-F1A0577875C5}"/>
    <cellStyle name="SAPBEXfilterDrill 13 2 3 2" xfId="11683" xr:uid="{4C3CBB65-E47D-4E36-A1B5-94082DCCE332}"/>
    <cellStyle name="SAPBEXfilterDrill 13 2 4" xfId="11684" xr:uid="{D82246B7-3729-4B71-8C97-94EBBAC91F75}"/>
    <cellStyle name="SAPBEXfilterDrill 13 2 4 2" xfId="11685" xr:uid="{3505CEDB-F1AA-4B25-A437-A7546AA9E945}"/>
    <cellStyle name="SAPBEXfilterDrill 13 2 5" xfId="11686" xr:uid="{D1BC3859-42FC-49BE-B8C7-8DE2637CF1D8}"/>
    <cellStyle name="SAPBEXfilterDrill 13 2 5 2" xfId="11687" xr:uid="{3BCDC5DD-F773-4E45-94E1-83FCAA4B1D5E}"/>
    <cellStyle name="SAPBEXfilterDrill 13 2 6" xfId="11688" xr:uid="{4E97431E-D14A-4B25-9B45-F3F4371D999F}"/>
    <cellStyle name="SAPBEXfilterDrill 13 2 7" xfId="11689" xr:uid="{F50285CF-916C-48BC-BBC2-EBC376EC02B5}"/>
    <cellStyle name="SAPBEXfilterDrill 13 2 8" xfId="11690" xr:uid="{59A4E49B-31C8-4C93-B60D-1469638057AC}"/>
    <cellStyle name="SAPBEXfilterDrill 13 2 9" xfId="11691" xr:uid="{6111963C-23EC-4D14-BA86-5D7A6C863598}"/>
    <cellStyle name="SAPBEXfilterDrill 13 3" xfId="11692" xr:uid="{FD043C2E-E465-44D3-9ACB-33B8F1FA286F}"/>
    <cellStyle name="SAPBEXfilterDrill 13 3 10" xfId="11693" xr:uid="{85DD7D33-79A9-4F62-85A1-0A078415FF0D}"/>
    <cellStyle name="SAPBEXfilterDrill 13 3 11" xfId="11694" xr:uid="{94C5AD25-2D46-4858-916D-7054128DCF54}"/>
    <cellStyle name="SAPBEXfilterDrill 13 3 12" xfId="11695" xr:uid="{F94C5992-850D-4CD1-8F1B-650539FB8B8C}"/>
    <cellStyle name="SAPBEXfilterDrill 13 3 13" xfId="11696" xr:uid="{BDD9DE9C-788F-483A-B927-10063E41E103}"/>
    <cellStyle name="SAPBEXfilterDrill 13 3 14" xfId="11697" xr:uid="{AEF9A219-5354-44A9-9363-B3D2D52709CC}"/>
    <cellStyle name="SAPBEXfilterDrill 13 3 2" xfId="11698" xr:uid="{A5017933-5D4D-4191-8723-FE0FD0DDDDD7}"/>
    <cellStyle name="SAPBEXfilterDrill 13 3 2 2" xfId="11699" xr:uid="{8B293ADA-96D2-4000-973F-E897DA2C23CE}"/>
    <cellStyle name="SAPBEXfilterDrill 13 3 3" xfId="11700" xr:uid="{B499EB6E-1E9C-4469-9349-086AC5EF1A4F}"/>
    <cellStyle name="SAPBEXfilterDrill 13 3 3 2" xfId="11701" xr:uid="{39C8A9F2-E93C-4817-B74B-DB7CEFC73736}"/>
    <cellStyle name="SAPBEXfilterDrill 13 3 4" xfId="11702" xr:uid="{EF262F64-AE4D-4076-8423-A3B741AB270B}"/>
    <cellStyle name="SAPBEXfilterDrill 13 3 4 2" xfId="11703" xr:uid="{39B336A3-109B-4EDB-A47A-449EB6FA30E5}"/>
    <cellStyle name="SAPBEXfilterDrill 13 3 5" xfId="11704" xr:uid="{4CA3A3AF-1D84-456C-8F36-FB415635BA6F}"/>
    <cellStyle name="SAPBEXfilterDrill 13 3 5 2" xfId="11705" xr:uid="{37F37A90-950D-407C-AFB9-5000D82A2064}"/>
    <cellStyle name="SAPBEXfilterDrill 13 3 6" xfId="11706" xr:uid="{7B5756C7-EF47-4E05-BA5F-26651091D62A}"/>
    <cellStyle name="SAPBEXfilterDrill 13 3 7" xfId="11707" xr:uid="{D630918B-8490-4DBE-A3D1-FF04E12557E4}"/>
    <cellStyle name="SAPBEXfilterDrill 13 3 8" xfId="11708" xr:uid="{8EDEFB01-0833-4AD9-88E3-1443C6F9F2D7}"/>
    <cellStyle name="SAPBEXfilterDrill 13 3 9" xfId="11709" xr:uid="{E160F8EF-9FE0-4228-964E-C131F2E6A886}"/>
    <cellStyle name="SAPBEXfilterDrill 13 4" xfId="11710" xr:uid="{D4EA1BEE-0B00-4939-8C2F-E703A5256369}"/>
    <cellStyle name="SAPBEXfilterDrill 13 4 10" xfId="11711" xr:uid="{7A14144D-D0FD-4C5B-8BD4-ADAB2442F6C0}"/>
    <cellStyle name="SAPBEXfilterDrill 13 4 11" xfId="11712" xr:uid="{6D3D321E-8C36-4136-B03F-3A2E94242713}"/>
    <cellStyle name="SAPBEXfilterDrill 13 4 12" xfId="11713" xr:uid="{2C3090CD-AF7A-42DB-9831-CC4E2D8FE314}"/>
    <cellStyle name="SAPBEXfilterDrill 13 4 13" xfId="11714" xr:uid="{5AF25297-7BC5-46D7-A074-5C8C3EE576E2}"/>
    <cellStyle name="SAPBEXfilterDrill 13 4 14" xfId="11715" xr:uid="{7291BE89-5CBD-44BB-B20A-B5D47E47FBEA}"/>
    <cellStyle name="SAPBEXfilterDrill 13 4 2" xfId="11716" xr:uid="{949C14FF-C3A2-4C61-8B5D-9D061E5764D0}"/>
    <cellStyle name="SAPBEXfilterDrill 13 4 2 2" xfId="11717" xr:uid="{A23E69E9-CA49-4171-A88C-1C438633FF37}"/>
    <cellStyle name="SAPBEXfilterDrill 13 4 3" xfId="11718" xr:uid="{708DDFCE-B05B-40FF-A8C2-9EBB86339618}"/>
    <cellStyle name="SAPBEXfilterDrill 13 4 3 2" xfId="11719" xr:uid="{F8B73DD4-B2B7-4F0D-AA1A-AC7E5ECDD865}"/>
    <cellStyle name="SAPBEXfilterDrill 13 4 4" xfId="11720" xr:uid="{1952D58C-3BC4-4CA1-941A-5B8F539C00DC}"/>
    <cellStyle name="SAPBEXfilterDrill 13 4 4 2" xfId="11721" xr:uid="{E316A82F-3812-4CF9-9DBF-D6A994869665}"/>
    <cellStyle name="SAPBEXfilterDrill 13 4 5" xfId="11722" xr:uid="{1E1C5FBB-1C3B-455E-8509-1E8A43C9639E}"/>
    <cellStyle name="SAPBEXfilterDrill 13 4 5 2" xfId="11723" xr:uid="{FA081F72-3768-4B8E-BEE3-24C69D538CE7}"/>
    <cellStyle name="SAPBEXfilterDrill 13 4 6" xfId="11724" xr:uid="{5327B4F9-9566-41D7-839A-1D5D268BA64B}"/>
    <cellStyle name="SAPBEXfilterDrill 13 4 7" xfId="11725" xr:uid="{083F1588-70B8-411A-84EE-9260FAD41886}"/>
    <cellStyle name="SAPBEXfilterDrill 13 4 8" xfId="11726" xr:uid="{5A35EB0C-E264-403C-843C-4998FE3B27BF}"/>
    <cellStyle name="SAPBEXfilterDrill 13 4 9" xfId="11727" xr:uid="{A8F67472-D495-4F73-BD16-6C6CA039300B}"/>
    <cellStyle name="SAPBEXfilterDrill 13 5" xfId="11728" xr:uid="{1919C154-C553-421C-A109-FF3CA7964E9A}"/>
    <cellStyle name="SAPBEXfilterDrill 13 5 2" xfId="11729" xr:uid="{8CCC5C85-B310-494D-B5CF-2AE14B450123}"/>
    <cellStyle name="SAPBEXfilterDrill 13 6" xfId="11730" xr:uid="{1F8BCFFB-48E2-4EE6-B497-8BA06F2CE523}"/>
    <cellStyle name="SAPBEXfilterDrill 13 6 2" xfId="11731" xr:uid="{41FE7748-C014-4B54-8C82-856205B17BED}"/>
    <cellStyle name="SAPBEXfilterDrill 13 7" xfId="11732" xr:uid="{3323ED34-1CC5-44DB-B125-FD6A9111E9CF}"/>
    <cellStyle name="SAPBEXfilterDrill 13 7 2" xfId="11733" xr:uid="{FF06C780-722F-4D96-942C-E6C85B4849D9}"/>
    <cellStyle name="SAPBEXfilterDrill 13 8" xfId="11734" xr:uid="{684CFDC7-BDF4-4E57-B7AF-1E6191068B36}"/>
    <cellStyle name="SAPBEXfilterDrill 13 8 2" xfId="11735" xr:uid="{E41D1D22-B07D-4EEE-9A7A-A97264CC001D}"/>
    <cellStyle name="SAPBEXfilterDrill 13 9" xfId="11736" xr:uid="{7C7F32E7-6370-4679-9545-9819C0BE047B}"/>
    <cellStyle name="SAPBEXfilterDrill 14" xfId="11737" xr:uid="{F845F335-6A31-41D7-9C86-79C559F81CEF}"/>
    <cellStyle name="SAPBEXfilterDrill 14 10" xfId="11738" xr:uid="{D201CA18-FAAE-4547-A1E4-3F937046D02E}"/>
    <cellStyle name="SAPBEXfilterDrill 14 11" xfId="11739" xr:uid="{2414C77D-AAB3-4182-A299-DC7C9DAC021B}"/>
    <cellStyle name="SAPBEXfilterDrill 14 12" xfId="11740" xr:uid="{5C0CDFF1-A132-4241-B519-0499C81C646D}"/>
    <cellStyle name="SAPBEXfilterDrill 14 13" xfId="11741" xr:uid="{819ED8B6-F6F1-4AC4-A9A4-3BD5036B2AA6}"/>
    <cellStyle name="SAPBEXfilterDrill 14 14" xfId="11742" xr:uid="{3002AC16-8A32-4845-B9FE-DE2DA222B74F}"/>
    <cellStyle name="SAPBEXfilterDrill 14 15" xfId="11743" xr:uid="{D44CB841-E0A1-4595-B588-455E775AA48E}"/>
    <cellStyle name="SAPBEXfilterDrill 14 16" xfId="11744" xr:uid="{0CF86086-3781-4257-AA3A-12D876F8B958}"/>
    <cellStyle name="SAPBEXfilterDrill 14 17" xfId="11745" xr:uid="{C9CB9B22-E390-4D05-A18E-83D4ABDFB0B2}"/>
    <cellStyle name="SAPBEXfilterDrill 14 2" xfId="11746" xr:uid="{A6373E6E-A0F8-4B70-BBDB-D79910741764}"/>
    <cellStyle name="SAPBEXfilterDrill 14 2 10" xfId="11747" xr:uid="{2E9AB577-3A6A-4691-84DB-273ED65EF31B}"/>
    <cellStyle name="SAPBEXfilterDrill 14 2 11" xfId="11748" xr:uid="{FB763155-A235-4DA9-8EAC-65C16DA08CDA}"/>
    <cellStyle name="SAPBEXfilterDrill 14 2 12" xfId="11749" xr:uid="{FCC407AF-7C64-4B52-A491-DA831A1EC455}"/>
    <cellStyle name="SAPBEXfilterDrill 14 2 13" xfId="11750" xr:uid="{CA91CB29-1163-4C71-82E4-26A9CF2D76ED}"/>
    <cellStyle name="SAPBEXfilterDrill 14 2 14" xfId="11751" xr:uid="{A975DE30-9A29-4C11-AAFE-BDBB93BC4717}"/>
    <cellStyle name="SAPBEXfilterDrill 14 2 2" xfId="11752" xr:uid="{88B34DC7-F7F5-4463-A2E5-9463486916F9}"/>
    <cellStyle name="SAPBEXfilterDrill 14 2 2 2" xfId="11753" xr:uid="{F549FBB6-C61F-4A6C-B1D2-7A9A791F5386}"/>
    <cellStyle name="SAPBEXfilterDrill 14 2 3" xfId="11754" xr:uid="{BF67C2A4-D391-4970-9E2C-76277F03779D}"/>
    <cellStyle name="SAPBEXfilterDrill 14 2 3 2" xfId="11755" xr:uid="{415407D8-764C-4B47-A455-87A5B50AFB4B}"/>
    <cellStyle name="SAPBEXfilterDrill 14 2 4" xfId="11756" xr:uid="{B7211A28-093E-4606-8E68-D5AA47C95A39}"/>
    <cellStyle name="SAPBEXfilterDrill 14 2 4 2" xfId="11757" xr:uid="{B792E5CC-CBD0-494E-AB23-BCFE14BE2E3A}"/>
    <cellStyle name="SAPBEXfilterDrill 14 2 5" xfId="11758" xr:uid="{BFD26E5C-5BA5-4219-8476-AB5B27AEAA18}"/>
    <cellStyle name="SAPBEXfilterDrill 14 2 5 2" xfId="11759" xr:uid="{A6F4C30B-67DF-4834-B841-6D57ED505E87}"/>
    <cellStyle name="SAPBEXfilterDrill 14 2 6" xfId="11760" xr:uid="{6D0BB862-B7C1-42B9-A866-37FE4154654E}"/>
    <cellStyle name="SAPBEXfilterDrill 14 2 7" xfId="11761" xr:uid="{F36A457B-8912-4434-8C99-82EA71041B3A}"/>
    <cellStyle name="SAPBEXfilterDrill 14 2 8" xfId="11762" xr:uid="{6A20F3BB-B033-4AD4-9E1C-5D2ABFFE5CD7}"/>
    <cellStyle name="SAPBEXfilterDrill 14 2 9" xfId="11763" xr:uid="{A1A22AD7-6DA9-45D2-91CF-DBD02DA1A84F}"/>
    <cellStyle name="SAPBEXfilterDrill 14 3" xfId="11764" xr:uid="{4A2A8D39-C562-40F5-A420-62BD873A2AFE}"/>
    <cellStyle name="SAPBEXfilterDrill 14 3 10" xfId="11765" xr:uid="{A9554BA1-CD75-47B6-925C-D660E9FAE5B4}"/>
    <cellStyle name="SAPBEXfilterDrill 14 3 11" xfId="11766" xr:uid="{E87727A8-6D02-4D58-AB01-DBBF70EE29E4}"/>
    <cellStyle name="SAPBEXfilterDrill 14 3 12" xfId="11767" xr:uid="{94144CD5-506F-4674-8874-966813E71448}"/>
    <cellStyle name="SAPBEXfilterDrill 14 3 13" xfId="11768" xr:uid="{D5EF9E40-B7A4-451C-B480-FC8F0DB46782}"/>
    <cellStyle name="SAPBEXfilterDrill 14 3 14" xfId="11769" xr:uid="{51F53AF2-ADC2-433C-BC69-8B5E525A97A2}"/>
    <cellStyle name="SAPBEXfilterDrill 14 3 2" xfId="11770" xr:uid="{5A0D46D1-C772-4AFE-910B-C2F947FBBF07}"/>
    <cellStyle name="SAPBEXfilterDrill 14 3 2 2" xfId="11771" xr:uid="{C2A48BDF-45BE-4895-8DE6-551FC18CFEB8}"/>
    <cellStyle name="SAPBEXfilterDrill 14 3 3" xfId="11772" xr:uid="{59DE6BEA-9FB1-41DA-BF65-D8CDB66967DE}"/>
    <cellStyle name="SAPBEXfilterDrill 14 3 3 2" xfId="11773" xr:uid="{684533FA-B984-4816-99F4-C5216D2C5471}"/>
    <cellStyle name="SAPBEXfilterDrill 14 3 4" xfId="11774" xr:uid="{8B141E58-7955-4EAE-A844-311D7FF83E67}"/>
    <cellStyle name="SAPBEXfilterDrill 14 3 4 2" xfId="11775" xr:uid="{33731F7E-16BC-4FC4-93E6-089C5BEDAB66}"/>
    <cellStyle name="SAPBEXfilterDrill 14 3 5" xfId="11776" xr:uid="{A4016DF2-49FC-412C-A734-43849248851B}"/>
    <cellStyle name="SAPBEXfilterDrill 14 3 5 2" xfId="11777" xr:uid="{B9C1379A-9D57-4E6F-BCAB-21E3426F6851}"/>
    <cellStyle name="SAPBEXfilterDrill 14 3 6" xfId="11778" xr:uid="{61ED98E9-2BCF-4734-B8DE-63517116777E}"/>
    <cellStyle name="SAPBEXfilterDrill 14 3 7" xfId="11779" xr:uid="{806ACAB7-D642-4B04-BAC7-D3335CC16166}"/>
    <cellStyle name="SAPBEXfilterDrill 14 3 8" xfId="11780" xr:uid="{643A5E30-642E-4A4B-8708-AF4B2C0D5F2B}"/>
    <cellStyle name="SAPBEXfilterDrill 14 3 9" xfId="11781" xr:uid="{7178C0EC-DABA-4ABB-9366-48BF80B1E65E}"/>
    <cellStyle name="SAPBEXfilterDrill 14 4" xfId="11782" xr:uid="{8BC1F27E-22F3-4058-AF5F-2BAC90C90CF1}"/>
    <cellStyle name="SAPBEXfilterDrill 14 4 10" xfId="11783" xr:uid="{948D6A19-1CA7-45EE-820A-95169306E9D2}"/>
    <cellStyle name="SAPBEXfilterDrill 14 4 11" xfId="11784" xr:uid="{68FC94D3-E172-4D54-AED4-83915E607B37}"/>
    <cellStyle name="SAPBEXfilterDrill 14 4 12" xfId="11785" xr:uid="{9C2E350E-D354-4ECB-81C7-1121EA27A155}"/>
    <cellStyle name="SAPBEXfilterDrill 14 4 13" xfId="11786" xr:uid="{546E1809-C12D-44A8-A151-490B73DC5685}"/>
    <cellStyle name="SAPBEXfilterDrill 14 4 14" xfId="11787" xr:uid="{8725B853-8309-4248-9B30-49BA56BC8616}"/>
    <cellStyle name="SAPBEXfilterDrill 14 4 2" xfId="11788" xr:uid="{4059FB10-0314-4D3B-AC22-33E91C4C7181}"/>
    <cellStyle name="SAPBEXfilterDrill 14 4 2 2" xfId="11789" xr:uid="{EBA0C69E-6CB2-46D1-B030-E657418F8AE4}"/>
    <cellStyle name="SAPBEXfilterDrill 14 4 3" xfId="11790" xr:uid="{E0FA8C9B-8ADF-44C1-A380-E455C3B3489C}"/>
    <cellStyle name="SAPBEXfilterDrill 14 4 3 2" xfId="11791" xr:uid="{21FD7870-27F4-4A60-AD20-C628E0C3CA1C}"/>
    <cellStyle name="SAPBEXfilterDrill 14 4 4" xfId="11792" xr:uid="{066FD556-3D0E-4AF4-8F91-5FC84349E8C1}"/>
    <cellStyle name="SAPBEXfilterDrill 14 4 4 2" xfId="11793" xr:uid="{433AE2AE-B69E-4628-AFE8-11073D7DBF88}"/>
    <cellStyle name="SAPBEXfilterDrill 14 4 5" xfId="11794" xr:uid="{C96E7DDC-F165-4E88-97CD-06836C051ACA}"/>
    <cellStyle name="SAPBEXfilterDrill 14 4 5 2" xfId="11795" xr:uid="{84DCAAD0-0047-4403-B6E9-A05A4BB3DB4B}"/>
    <cellStyle name="SAPBEXfilterDrill 14 4 6" xfId="11796" xr:uid="{63C9D30D-752F-4979-925B-282D9641E15E}"/>
    <cellStyle name="SAPBEXfilterDrill 14 4 7" xfId="11797" xr:uid="{6230AA95-617A-49EC-8592-93C73CA731F1}"/>
    <cellStyle name="SAPBEXfilterDrill 14 4 8" xfId="11798" xr:uid="{F16879C8-45D9-4552-BA68-30AC88969513}"/>
    <cellStyle name="SAPBEXfilterDrill 14 4 9" xfId="11799" xr:uid="{0509DE80-A5ED-4A8F-A2C8-FD51E2C5AA74}"/>
    <cellStyle name="SAPBEXfilterDrill 14 5" xfId="11800" xr:uid="{297A71E8-A935-437C-9C8C-39750ED78BEC}"/>
    <cellStyle name="SAPBEXfilterDrill 14 5 2" xfId="11801" xr:uid="{17B54B1E-6F00-45EB-8A6D-BF8DBA0CE594}"/>
    <cellStyle name="SAPBEXfilterDrill 14 6" xfId="11802" xr:uid="{405AAE0B-E26E-4E81-AB82-D83F74F6FB62}"/>
    <cellStyle name="SAPBEXfilterDrill 14 6 2" xfId="11803" xr:uid="{47F1D868-DB78-4FCE-B346-8959A040463E}"/>
    <cellStyle name="SAPBEXfilterDrill 14 7" xfId="11804" xr:uid="{C338A0B8-57CE-4D58-AFCC-4F7EDE25D51D}"/>
    <cellStyle name="SAPBEXfilterDrill 14 7 2" xfId="11805" xr:uid="{7D076BA8-77AE-46FB-9A6D-A618B262B6C1}"/>
    <cellStyle name="SAPBEXfilterDrill 14 8" xfId="11806" xr:uid="{7AB9B412-75D5-4456-9A6E-1129F600F6BF}"/>
    <cellStyle name="SAPBEXfilterDrill 14 8 2" xfId="11807" xr:uid="{CECC25D1-0E0F-4417-987C-B7BBC63A1A2E}"/>
    <cellStyle name="SAPBEXfilterDrill 14 9" xfId="11808" xr:uid="{94F6BA8F-0EA3-44FB-94D2-2F102D90CB3D}"/>
    <cellStyle name="SAPBEXfilterDrill 15" xfId="11809" xr:uid="{853B1245-5D5F-4C7B-9847-A4C25F1F7462}"/>
    <cellStyle name="SAPBEXfilterDrill 15 10" xfId="11810" xr:uid="{9F25C171-64D0-41F7-AAF1-A81212743AF0}"/>
    <cellStyle name="SAPBEXfilterDrill 15 11" xfId="11811" xr:uid="{7B5D054A-4926-4963-95C4-AFDE9BC08F65}"/>
    <cellStyle name="SAPBEXfilterDrill 15 12" xfId="11812" xr:uid="{3F5BB9E7-214F-4097-820A-A76658E3BA22}"/>
    <cellStyle name="SAPBEXfilterDrill 15 13" xfId="11813" xr:uid="{32A46139-5B40-449F-A6D9-A3EFEE32C1BC}"/>
    <cellStyle name="SAPBEXfilterDrill 15 14" xfId="11814" xr:uid="{9920DEB0-764E-42EB-85F3-F16936ACD3F6}"/>
    <cellStyle name="SAPBEXfilterDrill 15 2" xfId="11815" xr:uid="{0A24FA98-3693-48B4-A3AD-0D7DA69D4D09}"/>
    <cellStyle name="SAPBEXfilterDrill 15 2 2" xfId="11816" xr:uid="{F04F4BFE-0901-4F93-AD32-EF36512C80FC}"/>
    <cellStyle name="SAPBEXfilterDrill 15 3" xfId="11817" xr:uid="{B55A2BEB-004D-4C85-8F0A-3AB1C7DFB13E}"/>
    <cellStyle name="SAPBEXfilterDrill 15 3 2" xfId="11818" xr:uid="{0CE5D079-1924-4EB0-BDDA-4E93046FC909}"/>
    <cellStyle name="SAPBEXfilterDrill 15 4" xfId="11819" xr:uid="{A0A86E0E-6214-44A8-964A-0D8DB680B247}"/>
    <cellStyle name="SAPBEXfilterDrill 15 4 2" xfId="11820" xr:uid="{772E722E-A7D2-4FA8-8444-6F422AAD873C}"/>
    <cellStyle name="SAPBEXfilterDrill 15 5" xfId="11821" xr:uid="{274F9744-B04D-4EF8-8CF5-8A7A7B7B138F}"/>
    <cellStyle name="SAPBEXfilterDrill 15 5 2" xfId="11822" xr:uid="{C4EE4B1A-EC3A-4319-83CB-161BD0552BB3}"/>
    <cellStyle name="SAPBEXfilterDrill 15 6" xfId="11823" xr:uid="{30A3A4BF-4B24-42FD-97A3-912F1B9F4601}"/>
    <cellStyle name="SAPBEXfilterDrill 15 7" xfId="11824" xr:uid="{B6EAC27A-A55E-4C5E-B3FF-AF720B27A03C}"/>
    <cellStyle name="SAPBEXfilterDrill 15 8" xfId="11825" xr:uid="{B5B30C01-0CF5-470B-940C-7BF51761DC72}"/>
    <cellStyle name="SAPBEXfilterDrill 15 9" xfId="11826" xr:uid="{13CC0023-AAEE-4171-9E77-1093AF60509D}"/>
    <cellStyle name="SAPBEXfilterDrill 16" xfId="11827" xr:uid="{E17710C8-F2EF-4D24-AA09-6364CF163653}"/>
    <cellStyle name="SAPBEXfilterDrill 16 10" xfId="11828" xr:uid="{61F21155-D9A7-4EF2-83EE-AD813D0ED931}"/>
    <cellStyle name="SAPBEXfilterDrill 16 11" xfId="11829" xr:uid="{399704A4-F197-4BC0-872E-BAD415AC0929}"/>
    <cellStyle name="SAPBEXfilterDrill 16 12" xfId="11830" xr:uid="{1CBB8101-9AF1-42A8-BB33-2B2E945E2281}"/>
    <cellStyle name="SAPBEXfilterDrill 16 13" xfId="11831" xr:uid="{A6D0C0D0-1615-4F4D-A6C9-C1174C85D4E9}"/>
    <cellStyle name="SAPBEXfilterDrill 16 14" xfId="11832" xr:uid="{90F9F991-FCB6-4815-AB9D-254CC8171EFD}"/>
    <cellStyle name="SAPBEXfilterDrill 16 2" xfId="11833" xr:uid="{322790E4-F021-4E4C-B3D0-72CF92D49B95}"/>
    <cellStyle name="SAPBEXfilterDrill 16 2 2" xfId="11834" xr:uid="{3F65A163-E9D7-4D34-8B00-22CE36DB3CA4}"/>
    <cellStyle name="SAPBEXfilterDrill 16 3" xfId="11835" xr:uid="{AD0ADFEE-D5B8-4925-8B59-5EA81FAC8955}"/>
    <cellStyle name="SAPBEXfilterDrill 16 3 2" xfId="11836" xr:uid="{C304D05A-06DB-4A98-A1AA-F5C976E5E008}"/>
    <cellStyle name="SAPBEXfilterDrill 16 4" xfId="11837" xr:uid="{0EC1ADF8-48A6-4084-B6E2-970F63D4947A}"/>
    <cellStyle name="SAPBEXfilterDrill 16 4 2" xfId="11838" xr:uid="{EBC4A31A-056C-47C6-9F3A-8364EDAC7379}"/>
    <cellStyle name="SAPBEXfilterDrill 16 5" xfId="11839" xr:uid="{A6B04D3E-AE4D-4DE0-BE2C-ACC0C39FE7A6}"/>
    <cellStyle name="SAPBEXfilterDrill 16 5 2" xfId="11840" xr:uid="{C7ED6304-354E-4425-ADFC-EE5CEB170F00}"/>
    <cellStyle name="SAPBEXfilterDrill 16 6" xfId="11841" xr:uid="{2D71E512-D792-45A7-A929-0602941FFB2E}"/>
    <cellStyle name="SAPBEXfilterDrill 16 7" xfId="11842" xr:uid="{03378E8B-81E5-4C9E-89CE-68627D86A48D}"/>
    <cellStyle name="SAPBEXfilterDrill 16 8" xfId="11843" xr:uid="{35E39B93-23C7-4765-93A9-141F9321EAFC}"/>
    <cellStyle name="SAPBEXfilterDrill 16 9" xfId="11844" xr:uid="{945EEF74-4929-4CB7-85B3-0D3A2A176156}"/>
    <cellStyle name="SAPBEXfilterDrill 17" xfId="11845" xr:uid="{CC152B09-C1C8-4474-A11A-5D204A6870A0}"/>
    <cellStyle name="SAPBEXfilterDrill 17 10" xfId="11846" xr:uid="{7FE53DB8-9D19-4B08-8F5A-D3304F865A67}"/>
    <cellStyle name="SAPBEXfilterDrill 17 11" xfId="11847" xr:uid="{DE400558-F712-4117-B208-BBB54EC6ABBA}"/>
    <cellStyle name="SAPBEXfilterDrill 17 12" xfId="11848" xr:uid="{FFAAA7D6-0EA6-4874-95F5-D240D49B3C66}"/>
    <cellStyle name="SAPBEXfilterDrill 17 13" xfId="11849" xr:uid="{0A9E0941-C8DC-4CED-8631-1770F27D68DB}"/>
    <cellStyle name="SAPBEXfilterDrill 17 14" xfId="11850" xr:uid="{8C274A6B-2C76-49A3-851A-0880402AAECD}"/>
    <cellStyle name="SAPBEXfilterDrill 17 15" xfId="11851" xr:uid="{7EAA8CB7-FE10-475C-B723-65791ACB9979}"/>
    <cellStyle name="SAPBEXfilterDrill 17 16" xfId="11852" xr:uid="{BBAB98D7-0EAF-4057-A01E-D286A6C25622}"/>
    <cellStyle name="SAPBEXfilterDrill 17 2" xfId="11853" xr:uid="{348A8645-5A01-4FC7-A3A3-66038A23535C}"/>
    <cellStyle name="SAPBEXfilterDrill 17 2 2" xfId="11854" xr:uid="{842BF608-FC06-4852-8FA5-58C2D4056ED7}"/>
    <cellStyle name="SAPBEXfilterDrill 17 3" xfId="11855" xr:uid="{8F768B60-D340-4F6D-A0C4-DABC00128127}"/>
    <cellStyle name="SAPBEXfilterDrill 17 3 2" xfId="11856" xr:uid="{01C886E3-BFBF-483C-8936-671132673D2B}"/>
    <cellStyle name="SAPBEXfilterDrill 17 4" xfId="11857" xr:uid="{F880DBF7-BF3A-4EA7-B387-8F5798E9607E}"/>
    <cellStyle name="SAPBEXfilterDrill 17 4 2" xfId="11858" xr:uid="{F920A242-C4B7-4176-9279-3B23471D4DEC}"/>
    <cellStyle name="SAPBEXfilterDrill 17 5" xfId="11859" xr:uid="{5B76DBAA-15D2-4B85-A3CE-B6D984FDA34C}"/>
    <cellStyle name="SAPBEXfilterDrill 17 5 2" xfId="11860" xr:uid="{242312E0-B8B6-4BDB-8B6B-0494E938B324}"/>
    <cellStyle name="SAPBEXfilterDrill 17 6" xfId="11861" xr:uid="{89EA6400-C017-4F0A-A9C0-AE323A43C86F}"/>
    <cellStyle name="SAPBEXfilterDrill 17 7" xfId="11862" xr:uid="{71296510-B405-48FF-8613-72A523E1CFFE}"/>
    <cellStyle name="SAPBEXfilterDrill 17 8" xfId="11863" xr:uid="{80A2CE18-95C0-4FF8-8DE8-C0A4DE97EB52}"/>
    <cellStyle name="SAPBEXfilterDrill 17 9" xfId="11864" xr:uid="{491C3F56-0F13-4F3E-A5F6-FE45729C21AC}"/>
    <cellStyle name="SAPBEXfilterDrill 18" xfId="11865" xr:uid="{8517ECE2-98E1-441F-AB9C-9DB1E0D194AE}"/>
    <cellStyle name="SAPBEXfilterDrill 18 2" xfId="11866" xr:uid="{18AF1E14-1857-41D6-ACC3-34EA2B10B1C9}"/>
    <cellStyle name="SAPBEXfilterDrill 19" xfId="11867" xr:uid="{FA5E38F5-BA83-4755-9CEF-067363C2FBC5}"/>
    <cellStyle name="SAPBEXfilterDrill 19 2" xfId="11868" xr:uid="{D22D4662-BB17-41D6-9A17-8141CE79948A}"/>
    <cellStyle name="SAPBEXfilterDrill 2" xfId="11869" xr:uid="{673DE6A2-F861-4B63-9654-33FB731294C0}"/>
    <cellStyle name="SAPBEXfilterDrill 2 10" xfId="11870" xr:uid="{D0DE6119-C7C5-446F-B5F7-69CCEFEC674B}"/>
    <cellStyle name="SAPBEXfilterDrill 2 11" xfId="11871" xr:uid="{2F38EBA1-C0CC-4CB3-B9C8-C800386B9A88}"/>
    <cellStyle name="SAPBEXfilterDrill 2 12" xfId="11872" xr:uid="{26D1904D-CF66-442A-B7A6-7480C0C8A32F}"/>
    <cellStyle name="SAPBEXfilterDrill 2 13" xfId="11873" xr:uid="{4D09A0D1-531B-46F1-9678-5729D8B39668}"/>
    <cellStyle name="SAPBEXfilterDrill 2 2" xfId="11874" xr:uid="{293E040D-35EC-43E2-BB83-E4356E991428}"/>
    <cellStyle name="SAPBEXfilterDrill 2 2 10" xfId="11875" xr:uid="{E5E50952-E438-45AB-ABC8-4B28E5E922E7}"/>
    <cellStyle name="SAPBEXfilterDrill 2 2 11" xfId="11876" xr:uid="{55C734D5-4463-4015-AE20-D0E3EAB414BE}"/>
    <cellStyle name="SAPBEXfilterDrill 2 2 12" xfId="11877" xr:uid="{586824F9-4548-41C5-94B0-CFB03F8E767C}"/>
    <cellStyle name="SAPBEXfilterDrill 2 2 13" xfId="11878" xr:uid="{94574453-758F-471D-885A-D2D00E4998E5}"/>
    <cellStyle name="SAPBEXfilterDrill 2 2 14" xfId="11879" xr:uid="{2201662B-340F-41D7-A271-C846593DB533}"/>
    <cellStyle name="SAPBEXfilterDrill 2 2 15" xfId="11880" xr:uid="{CCD7CE96-6640-4F31-A476-3558456908F4}"/>
    <cellStyle name="SAPBEXfilterDrill 2 2 16" xfId="11881" xr:uid="{0AEC7F04-BB99-443D-A5E0-EAB5A75AB79D}"/>
    <cellStyle name="SAPBEXfilterDrill 2 2 2" xfId="11882" xr:uid="{713033C2-E685-4224-A7D7-5D0F649121C7}"/>
    <cellStyle name="SAPBEXfilterDrill 2 2 2 10" xfId="11883" xr:uid="{2C3AD165-9134-473E-8D38-F2FB09554DBE}"/>
    <cellStyle name="SAPBEXfilterDrill 2 2 2 11" xfId="11884" xr:uid="{83583A12-7388-4939-8C74-0325CCF189FF}"/>
    <cellStyle name="SAPBEXfilterDrill 2 2 2 12" xfId="11885" xr:uid="{745D578E-9DD1-4C65-A32B-0299BC3DC10F}"/>
    <cellStyle name="SAPBEXfilterDrill 2 2 2 13" xfId="11886" xr:uid="{6553DB10-3BEA-49EB-BDC2-99134CE85684}"/>
    <cellStyle name="SAPBEXfilterDrill 2 2 2 14" xfId="11887" xr:uid="{63141488-3D41-4210-AD15-7BDF390D9673}"/>
    <cellStyle name="SAPBEXfilterDrill 2 2 2 2" xfId="11888" xr:uid="{89161C6D-E862-40DB-8CF2-3E8428A3A380}"/>
    <cellStyle name="SAPBEXfilterDrill 2 2 2 2 2" xfId="11889" xr:uid="{25548AD0-0DC3-4A37-8C9A-390A204C67EA}"/>
    <cellStyle name="SAPBEXfilterDrill 2 2 2 3" xfId="11890" xr:uid="{3665BDCA-AA50-4C4D-BE7A-FE95D57A5DC6}"/>
    <cellStyle name="SAPBEXfilterDrill 2 2 2 3 2" xfId="11891" xr:uid="{7CA76AD1-8FF9-4FAB-B10B-4E7F38C99D2B}"/>
    <cellStyle name="SAPBEXfilterDrill 2 2 2 4" xfId="11892" xr:uid="{E47ABE03-3875-47AB-A9C2-E68DE8C6976B}"/>
    <cellStyle name="SAPBEXfilterDrill 2 2 2 4 2" xfId="11893" xr:uid="{D98926AB-A0C4-4CF3-9741-A2BF2CF4CA02}"/>
    <cellStyle name="SAPBEXfilterDrill 2 2 2 5" xfId="11894" xr:uid="{8704A006-B13E-4233-90A9-EB6917F32319}"/>
    <cellStyle name="SAPBEXfilterDrill 2 2 2 5 2" xfId="11895" xr:uid="{31609373-8DCA-4D0E-89B4-006DA5C68417}"/>
    <cellStyle name="SAPBEXfilterDrill 2 2 2 6" xfId="11896" xr:uid="{916BC164-B688-419A-A71A-D48E2AFFB10B}"/>
    <cellStyle name="SAPBEXfilterDrill 2 2 2 7" xfId="11897" xr:uid="{2E11D232-4B8F-43F4-B5EC-CD81F31246E6}"/>
    <cellStyle name="SAPBEXfilterDrill 2 2 2 8" xfId="11898" xr:uid="{09CEC024-18E1-41B3-AEF5-80B44EB6CEA0}"/>
    <cellStyle name="SAPBEXfilterDrill 2 2 2 9" xfId="11899" xr:uid="{70B6EF70-ED2D-4865-9727-BCEA5ADCB6A5}"/>
    <cellStyle name="SAPBEXfilterDrill 2 2 3" xfId="11900" xr:uid="{1CD08711-F3F8-470A-B520-D6017C19DA80}"/>
    <cellStyle name="SAPBEXfilterDrill 2 2 3 10" xfId="11901" xr:uid="{2C08887E-DD3C-4A66-9130-6FE70D5CEC0C}"/>
    <cellStyle name="SAPBEXfilterDrill 2 2 3 11" xfId="11902" xr:uid="{61782E88-6E04-4EB5-8F65-232A68982603}"/>
    <cellStyle name="SAPBEXfilterDrill 2 2 3 12" xfId="11903" xr:uid="{13E5F480-704E-4B22-801A-8D82C515B4C5}"/>
    <cellStyle name="SAPBEXfilterDrill 2 2 3 13" xfId="11904" xr:uid="{5F168C0F-6B54-40D4-8BD1-EA2AF7661ABE}"/>
    <cellStyle name="SAPBEXfilterDrill 2 2 3 14" xfId="11905" xr:uid="{1DB210E8-0BDA-4AA3-931D-E4CAECA00328}"/>
    <cellStyle name="SAPBEXfilterDrill 2 2 3 2" xfId="11906" xr:uid="{907A1165-CBF1-4264-A196-31534D7952CF}"/>
    <cellStyle name="SAPBEXfilterDrill 2 2 3 2 2" xfId="11907" xr:uid="{14568119-647D-43EE-96C9-20D907A34F49}"/>
    <cellStyle name="SAPBEXfilterDrill 2 2 3 3" xfId="11908" xr:uid="{5291D213-8978-4E40-AEC1-86FA8F02F8B3}"/>
    <cellStyle name="SAPBEXfilterDrill 2 2 3 3 2" xfId="11909" xr:uid="{DE15EA37-6DD1-41A1-9C6B-0FC8D09E297C}"/>
    <cellStyle name="SAPBEXfilterDrill 2 2 3 4" xfId="11910" xr:uid="{9D1206DB-09F7-4D08-B99C-AB238B3A9D6B}"/>
    <cellStyle name="SAPBEXfilterDrill 2 2 3 4 2" xfId="11911" xr:uid="{9635E6E2-41CE-4E1F-A64A-D6E075686BD4}"/>
    <cellStyle name="SAPBEXfilterDrill 2 2 3 5" xfId="11912" xr:uid="{3D2B0BB7-AE01-4ACE-AB3B-EB76389B90F6}"/>
    <cellStyle name="SAPBEXfilterDrill 2 2 3 5 2" xfId="11913" xr:uid="{8DD8CCB3-7F7C-4F83-83DC-F391DDC280D6}"/>
    <cellStyle name="SAPBEXfilterDrill 2 2 3 6" xfId="11914" xr:uid="{BD134270-DBDD-4349-A25B-6A7A24655421}"/>
    <cellStyle name="SAPBEXfilterDrill 2 2 3 7" xfId="11915" xr:uid="{82156A71-FA74-42C7-A036-DBBD37FA55BC}"/>
    <cellStyle name="SAPBEXfilterDrill 2 2 3 8" xfId="11916" xr:uid="{82EEA741-BDBD-497A-AB06-25365E048397}"/>
    <cellStyle name="SAPBEXfilterDrill 2 2 3 9" xfId="11917" xr:uid="{F112F443-03B0-43E0-AF73-1627B3CBE596}"/>
    <cellStyle name="SAPBEXfilterDrill 2 2 4" xfId="11918" xr:uid="{48E0CAC4-F10E-4AF0-81E9-4E72376DB0EE}"/>
    <cellStyle name="SAPBEXfilterDrill 2 2 4 2" xfId="11919" xr:uid="{4469C333-C1C0-4825-90D8-279673FC2FCD}"/>
    <cellStyle name="SAPBEXfilterDrill 2 2 5" xfId="11920" xr:uid="{CA5A27C3-4872-4E0F-B6AF-3064A2F7EA5A}"/>
    <cellStyle name="SAPBEXfilterDrill 2 2 5 2" xfId="11921" xr:uid="{A28C0FA5-350C-449F-98D7-2085226FEE61}"/>
    <cellStyle name="SAPBEXfilterDrill 2 2 6" xfId="11922" xr:uid="{273F9819-B471-4629-B6BB-310E1DCA7EE9}"/>
    <cellStyle name="SAPBEXfilterDrill 2 2 6 2" xfId="11923" xr:uid="{119801C0-C22E-48AE-8EF0-D7A08BC39852}"/>
    <cellStyle name="SAPBEXfilterDrill 2 2 7" xfId="11924" xr:uid="{9EFD349B-70AA-4CF1-A0E9-4ACD347FC72C}"/>
    <cellStyle name="SAPBEXfilterDrill 2 2 7 2" xfId="11925" xr:uid="{B80329C6-2485-4701-9428-99A9BA69998E}"/>
    <cellStyle name="SAPBEXfilterDrill 2 2 8" xfId="11926" xr:uid="{4C17F141-1CEE-41DE-8A43-ED10C1EF31CD}"/>
    <cellStyle name="SAPBEXfilterDrill 2 2 9" xfId="11927" xr:uid="{0B6BB421-4DE2-457B-B08A-F43CF3DF4572}"/>
    <cellStyle name="SAPBEXfilterDrill 2 3" xfId="11928" xr:uid="{12C58884-6F09-4156-9B24-0BFBDA63A89C}"/>
    <cellStyle name="SAPBEXfilterDrill 2 3 10" xfId="11929" xr:uid="{217FD0A0-1FF2-46E8-A9AF-AAA98D49BC41}"/>
    <cellStyle name="SAPBEXfilterDrill 2 3 11" xfId="11930" xr:uid="{893E9600-DE6D-4139-B808-767DD19E17D8}"/>
    <cellStyle name="SAPBEXfilterDrill 2 3 12" xfId="11931" xr:uid="{B6E94034-F4FC-486E-850C-C5EC8D03FDE6}"/>
    <cellStyle name="SAPBEXfilterDrill 2 3 13" xfId="11932" xr:uid="{D64E9161-9534-42B5-8FAC-F859B869BE40}"/>
    <cellStyle name="SAPBEXfilterDrill 2 3 14" xfId="11933" xr:uid="{A7188451-14E8-4705-B599-024A8CB15015}"/>
    <cellStyle name="SAPBEXfilterDrill 2 3 2" xfId="11934" xr:uid="{7F31E5AD-F6B2-4066-97A3-312E596CF1A3}"/>
    <cellStyle name="SAPBEXfilterDrill 2 3 2 2" xfId="11935" xr:uid="{011D82C3-9CE4-4F1F-BB1F-28DB9F587699}"/>
    <cellStyle name="SAPBEXfilterDrill 2 3 3" xfId="11936" xr:uid="{0A5C907C-DAD4-4608-943D-DFBA2274B44C}"/>
    <cellStyle name="SAPBEXfilterDrill 2 3 3 2" xfId="11937" xr:uid="{0331F85A-E40D-4167-A417-7BADACE209EE}"/>
    <cellStyle name="SAPBEXfilterDrill 2 3 4" xfId="11938" xr:uid="{8C4F6967-A5BB-49A0-80A5-B6BD2DE8B049}"/>
    <cellStyle name="SAPBEXfilterDrill 2 3 4 2" xfId="11939" xr:uid="{6E961A6F-43CB-458B-84EB-AD3451D29FE4}"/>
    <cellStyle name="SAPBEXfilterDrill 2 3 5" xfId="11940" xr:uid="{FD1D1FE6-1107-49DE-90D8-2115171034D7}"/>
    <cellStyle name="SAPBEXfilterDrill 2 3 5 2" xfId="11941" xr:uid="{A614CB18-0431-4D1F-B598-CAF707BDD38B}"/>
    <cellStyle name="SAPBEXfilterDrill 2 3 6" xfId="11942" xr:uid="{442B13CA-81AE-48D1-ACA9-5A87903D4F79}"/>
    <cellStyle name="SAPBEXfilterDrill 2 3 7" xfId="11943" xr:uid="{1DD77AEE-AEDB-47CA-9F4C-EAA37A789091}"/>
    <cellStyle name="SAPBEXfilterDrill 2 3 8" xfId="11944" xr:uid="{EB6A507D-EE55-4B99-BEBF-9D6D1F4F56CD}"/>
    <cellStyle name="SAPBEXfilterDrill 2 3 9" xfId="11945" xr:uid="{1491AD20-BB40-4254-BDBD-1DCB6261F1AF}"/>
    <cellStyle name="SAPBEXfilterDrill 2 4" xfId="11946" xr:uid="{560E4169-421E-462B-BC11-5926B9CB89CA}"/>
    <cellStyle name="SAPBEXfilterDrill 2 4 10" xfId="11947" xr:uid="{8DADEBFA-EF14-4EB4-A7F3-C4612A18D674}"/>
    <cellStyle name="SAPBEXfilterDrill 2 4 11" xfId="11948" xr:uid="{235F8FA5-545A-4436-A060-0ED43C3E4211}"/>
    <cellStyle name="SAPBEXfilterDrill 2 4 12" xfId="11949" xr:uid="{E5D7E03F-52CB-4286-9FDA-EEC4CBD3FA99}"/>
    <cellStyle name="SAPBEXfilterDrill 2 4 13" xfId="11950" xr:uid="{5275DD2E-C739-4B5A-82CB-FEECBA2F4EF1}"/>
    <cellStyle name="SAPBEXfilterDrill 2 4 14" xfId="11951" xr:uid="{FCC93872-1BB6-4FE4-A235-BD608E772502}"/>
    <cellStyle name="SAPBEXfilterDrill 2 4 2" xfId="11952" xr:uid="{BF9D6CDA-17F1-4063-9E24-ECB6DCA47689}"/>
    <cellStyle name="SAPBEXfilterDrill 2 4 2 2" xfId="11953" xr:uid="{F10396F0-BD46-4C68-98BB-593D8D41B81F}"/>
    <cellStyle name="SAPBEXfilterDrill 2 4 3" xfId="11954" xr:uid="{C7316865-5BFB-4238-BB09-250532DAF52E}"/>
    <cellStyle name="SAPBEXfilterDrill 2 4 3 2" xfId="11955" xr:uid="{4EB3F32D-22B0-497B-8692-B1F40740BD46}"/>
    <cellStyle name="SAPBEXfilterDrill 2 4 4" xfId="11956" xr:uid="{E292A5DE-BD57-40BB-A5DD-C368F082BEBB}"/>
    <cellStyle name="SAPBEXfilterDrill 2 4 4 2" xfId="11957" xr:uid="{C0987B2A-B120-41B7-B1C9-B2A52E44FA66}"/>
    <cellStyle name="SAPBEXfilterDrill 2 4 5" xfId="11958" xr:uid="{301F86A8-C490-4873-A21D-FE80CDB9D772}"/>
    <cellStyle name="SAPBEXfilterDrill 2 4 5 2" xfId="11959" xr:uid="{ACD2BF73-1959-4132-8AA0-72A83EC9DAD3}"/>
    <cellStyle name="SAPBEXfilterDrill 2 4 6" xfId="11960" xr:uid="{E4140C23-5A36-429D-A33C-41EA9E2F4244}"/>
    <cellStyle name="SAPBEXfilterDrill 2 4 7" xfId="11961" xr:uid="{6B6DDB0F-E10C-4E0C-885B-6EF082ECA4CD}"/>
    <cellStyle name="SAPBEXfilterDrill 2 4 8" xfId="11962" xr:uid="{415C8B11-38E0-4380-A287-880559B0F1B6}"/>
    <cellStyle name="SAPBEXfilterDrill 2 4 9" xfId="11963" xr:uid="{1DE2550B-30AE-413E-9741-45B91639C373}"/>
    <cellStyle name="SAPBEXfilterDrill 2 5" xfId="11964" xr:uid="{C3B9ED08-D03F-48C4-BDEF-BD84E00CBCD6}"/>
    <cellStyle name="SAPBEXfilterDrill 2 5 10" xfId="11965" xr:uid="{DFD97E43-3AE1-4E32-B3BE-D6DE181647C7}"/>
    <cellStyle name="SAPBEXfilterDrill 2 5 11" xfId="11966" xr:uid="{33256348-9E97-46FD-B95B-AD14BF7A223E}"/>
    <cellStyle name="SAPBEXfilterDrill 2 5 12" xfId="11967" xr:uid="{87681F17-DA7D-4013-8617-AEA6BE9CC95B}"/>
    <cellStyle name="SAPBEXfilterDrill 2 5 13" xfId="11968" xr:uid="{BC8B4987-DC87-4086-9852-438D2003BC4A}"/>
    <cellStyle name="SAPBEXfilterDrill 2 5 14" xfId="11969" xr:uid="{BD3CDAED-5809-4E9E-83CD-478663D930E1}"/>
    <cellStyle name="SAPBEXfilterDrill 2 5 15" xfId="11970" xr:uid="{57FBBBF7-9DF1-462A-9894-75DBAD41C9F2}"/>
    <cellStyle name="SAPBEXfilterDrill 2 5 16" xfId="11971" xr:uid="{18AC5318-9582-4F8B-B6A9-25B4709631B9}"/>
    <cellStyle name="SAPBEXfilterDrill 2 5 2" xfId="11972" xr:uid="{72B4DF8B-2CC7-4973-8F30-657AA8F14CFF}"/>
    <cellStyle name="SAPBEXfilterDrill 2 5 2 2" xfId="11973" xr:uid="{02AA692E-CE52-4051-8C43-F97F1CA09162}"/>
    <cellStyle name="SAPBEXfilterDrill 2 5 3" xfId="11974" xr:uid="{BBB9E5C9-BCF6-4B0E-B9C0-A599F79C8136}"/>
    <cellStyle name="SAPBEXfilterDrill 2 5 3 2" xfId="11975" xr:uid="{B23C9E62-60DE-4299-A4E3-B3E888FCE37D}"/>
    <cellStyle name="SAPBEXfilterDrill 2 5 4" xfId="11976" xr:uid="{A3F567B9-8D9A-435A-9C0B-75A1FDCB5183}"/>
    <cellStyle name="SAPBEXfilterDrill 2 5 4 2" xfId="11977" xr:uid="{03C2EC2C-458B-4A2B-AC10-B6917F2E149F}"/>
    <cellStyle name="SAPBEXfilterDrill 2 5 5" xfId="11978" xr:uid="{3DF96645-8548-4CB1-A479-1B5EE57EEE4F}"/>
    <cellStyle name="SAPBEXfilterDrill 2 5 5 2" xfId="11979" xr:uid="{494A1799-E510-4BE2-AA0E-AC81FF7A1664}"/>
    <cellStyle name="SAPBEXfilterDrill 2 5 6" xfId="11980" xr:uid="{E4854BBF-C87F-496A-AE08-922F4C12FB66}"/>
    <cellStyle name="SAPBEXfilterDrill 2 5 7" xfId="11981" xr:uid="{816424E3-8A02-4C1A-B1C5-435484CC9B4E}"/>
    <cellStyle name="SAPBEXfilterDrill 2 5 8" xfId="11982" xr:uid="{90E39A83-ECD0-4BA7-8731-37384F296581}"/>
    <cellStyle name="SAPBEXfilterDrill 2 5 9" xfId="11983" xr:uid="{5A823D50-BA2C-4AD2-B210-8B85F0EFA3F3}"/>
    <cellStyle name="SAPBEXfilterDrill 2 6" xfId="11984" xr:uid="{59BF5D84-1941-473D-9836-D074E68A29C6}"/>
    <cellStyle name="SAPBEXfilterDrill 2 6 2" xfId="11985" xr:uid="{A5D46231-9921-4CB2-A6FF-5394B858C33D}"/>
    <cellStyle name="SAPBEXfilterDrill 2 7" xfId="11986" xr:uid="{81D069B9-50BD-4885-A1AF-E9F865ACB540}"/>
    <cellStyle name="SAPBEXfilterDrill 2 7 2" xfId="11987" xr:uid="{5EF11E26-4DB1-42E0-9204-408E52E5F6F7}"/>
    <cellStyle name="SAPBEXfilterDrill 2 8" xfId="11988" xr:uid="{6B72FECD-960C-4338-BF34-680897A1FC50}"/>
    <cellStyle name="SAPBEXfilterDrill 2 8 2" xfId="11989" xr:uid="{4D521F25-29DE-40E6-BD40-BCEC071CDA60}"/>
    <cellStyle name="SAPBEXfilterDrill 2 9" xfId="11990" xr:uid="{E50D3B83-27FF-4766-AF69-1FE4BA16C7EF}"/>
    <cellStyle name="SAPBEXfilterDrill 2 9 2" xfId="11991" xr:uid="{5B4E2548-EFE1-4AB5-8594-3F19DD4CB06E}"/>
    <cellStyle name="SAPBEXfilterDrill 20" xfId="11992" xr:uid="{FC7AE663-E1D4-4BC7-9FA9-E9E6899E5C93}"/>
    <cellStyle name="SAPBEXfilterDrill 20 2" xfId="11993" xr:uid="{0BDEFF07-CB6C-4AE7-A91A-EC9C7DDDEF1B}"/>
    <cellStyle name="SAPBEXfilterDrill 21" xfId="11994" xr:uid="{BDA4040F-D1F4-4F66-996C-9B4A40FC3E85}"/>
    <cellStyle name="SAPBEXfilterDrill 21 2" xfId="11995" xr:uid="{F219ADB6-5B0F-4370-A3AD-881A20705A79}"/>
    <cellStyle name="SAPBEXfilterDrill 22" xfId="11996" xr:uid="{121F1AB5-26E7-42BD-B63A-3EDAFF1117FF}"/>
    <cellStyle name="SAPBEXfilterDrill 23" xfId="11997" xr:uid="{BC6FD69C-91F3-4EFC-BF99-51B4F8357FB9}"/>
    <cellStyle name="SAPBEXfilterDrill 24" xfId="11998" xr:uid="{C8855AFD-2ECC-4BF4-8161-C5580688087B}"/>
    <cellStyle name="SAPBEXfilterDrill 25" xfId="11999" xr:uid="{48997573-CF78-46D2-AC93-566EC67E52CD}"/>
    <cellStyle name="SAPBEXfilterDrill 3" xfId="12000" xr:uid="{1C2E53C2-3E81-450B-9CA9-26CB5B7B99F4}"/>
    <cellStyle name="SAPBEXfilterDrill 3 10" xfId="12001" xr:uid="{46A683B0-5388-4A82-8CBF-3BDE4AE0CE60}"/>
    <cellStyle name="SAPBEXfilterDrill 3 11" xfId="12002" xr:uid="{208A3962-6A56-4C9D-977E-4D4A4F2646EC}"/>
    <cellStyle name="SAPBEXfilterDrill 3 12" xfId="12003" xr:uid="{E5A949C7-F24E-4996-AD05-CCF1F6045BBB}"/>
    <cellStyle name="SAPBEXfilterDrill 3 13" xfId="12004" xr:uid="{44558315-A0CB-4506-A7C2-EF376CAAFFA9}"/>
    <cellStyle name="SAPBEXfilterDrill 3 14" xfId="12005" xr:uid="{3BBA391A-68A2-4864-8A7F-E1A69E046005}"/>
    <cellStyle name="SAPBEXfilterDrill 3 15" xfId="12006" xr:uid="{E1CC1305-F19F-4BA2-91EA-68ED80983F05}"/>
    <cellStyle name="SAPBEXfilterDrill 3 16" xfId="12007" xr:uid="{A9791CF8-8F82-42B1-95B0-3BB945005D57}"/>
    <cellStyle name="SAPBEXfilterDrill 3 17" xfId="12008" xr:uid="{05C75D95-46B0-4D50-90EE-24844000E8ED}"/>
    <cellStyle name="SAPBEXfilterDrill 3 2" xfId="12009" xr:uid="{18D1F5F1-8E59-4512-A518-43E90B67624B}"/>
    <cellStyle name="SAPBEXfilterDrill 3 2 10" xfId="12010" xr:uid="{62867F47-0ACC-4673-B545-96208E3E09FF}"/>
    <cellStyle name="SAPBEXfilterDrill 3 2 11" xfId="12011" xr:uid="{992F2041-6D1C-4B63-AF63-C5E00F086F47}"/>
    <cellStyle name="SAPBEXfilterDrill 3 2 12" xfId="12012" xr:uid="{F32C3CBF-DBC0-4E5D-A646-416D16C16143}"/>
    <cellStyle name="SAPBEXfilterDrill 3 2 13" xfId="12013" xr:uid="{64F3CD50-0E2C-4DF9-B1A3-B20CB83F54C7}"/>
    <cellStyle name="SAPBEXfilterDrill 3 2 14" xfId="12014" xr:uid="{04F29540-98F0-4908-858B-9C6CE34E20FA}"/>
    <cellStyle name="SAPBEXfilterDrill 3 2 2" xfId="12015" xr:uid="{9ABA8DD2-2C44-43B4-97F1-0398CEAA1CB4}"/>
    <cellStyle name="SAPBEXfilterDrill 3 2 2 2" xfId="12016" xr:uid="{C7625FD4-6F88-4395-844C-7D4A04C08E57}"/>
    <cellStyle name="SAPBEXfilterDrill 3 2 3" xfId="12017" xr:uid="{DF7D57C8-3A42-4D92-86AE-8F52E450C159}"/>
    <cellStyle name="SAPBEXfilterDrill 3 2 3 2" xfId="12018" xr:uid="{BBBE428C-ED70-43F9-B6B9-22EB17EDCFD5}"/>
    <cellStyle name="SAPBEXfilterDrill 3 2 4" xfId="12019" xr:uid="{04306E73-0DBE-433D-90AA-9AF5C80D5EDD}"/>
    <cellStyle name="SAPBEXfilterDrill 3 2 4 2" xfId="12020" xr:uid="{560BD43F-CAB0-44E4-A416-618DE090FBB8}"/>
    <cellStyle name="SAPBEXfilterDrill 3 2 5" xfId="12021" xr:uid="{6F99B6B7-86E2-446E-8999-7274891C91B6}"/>
    <cellStyle name="SAPBEXfilterDrill 3 2 5 2" xfId="12022" xr:uid="{21F2A618-5272-44CF-A627-7DEEBC0A10F6}"/>
    <cellStyle name="SAPBEXfilterDrill 3 2 6" xfId="12023" xr:uid="{D438140C-2902-42CE-8564-2FEC7F5F0EE4}"/>
    <cellStyle name="SAPBEXfilterDrill 3 2 7" xfId="12024" xr:uid="{8A81CBCB-0E8B-4931-8172-57DB4071BED9}"/>
    <cellStyle name="SAPBEXfilterDrill 3 2 8" xfId="12025" xr:uid="{439081A0-F87D-404E-BABB-AB8D85F2D2DC}"/>
    <cellStyle name="SAPBEXfilterDrill 3 2 9" xfId="12026" xr:uid="{94390618-364B-421B-B1C3-24D783EC2607}"/>
    <cellStyle name="SAPBEXfilterDrill 3 3" xfId="12027" xr:uid="{D270C164-E181-41A1-9E49-F15632555E4E}"/>
    <cellStyle name="SAPBEXfilterDrill 3 3 10" xfId="12028" xr:uid="{5950FFC1-7F63-4B4B-BBF2-565231F0A778}"/>
    <cellStyle name="SAPBEXfilterDrill 3 3 11" xfId="12029" xr:uid="{4BB67BF2-84A4-4871-AEC1-9A7034688EC3}"/>
    <cellStyle name="SAPBEXfilterDrill 3 3 12" xfId="12030" xr:uid="{1BB6E075-1825-4643-BB51-FB09CC4E9608}"/>
    <cellStyle name="SAPBEXfilterDrill 3 3 13" xfId="12031" xr:uid="{0E9E9E1A-7355-4CC7-A061-27D3FE310391}"/>
    <cellStyle name="SAPBEXfilterDrill 3 3 14" xfId="12032" xr:uid="{C59103C7-C458-4E94-B8C2-EF819992445A}"/>
    <cellStyle name="SAPBEXfilterDrill 3 3 2" xfId="12033" xr:uid="{E899FA0E-2CF7-45A4-9B15-4DCB07E326CF}"/>
    <cellStyle name="SAPBEXfilterDrill 3 3 2 2" xfId="12034" xr:uid="{C0995654-643C-4754-BC42-774189593668}"/>
    <cellStyle name="SAPBEXfilterDrill 3 3 3" xfId="12035" xr:uid="{5D0D64A4-4041-44B8-88CE-777B6EA8255D}"/>
    <cellStyle name="SAPBEXfilterDrill 3 3 3 2" xfId="12036" xr:uid="{E1E5AF79-7B6C-4CCE-8071-815448C511B1}"/>
    <cellStyle name="SAPBEXfilterDrill 3 3 4" xfId="12037" xr:uid="{C3373CB0-84CB-4E54-9A65-C9B682648A84}"/>
    <cellStyle name="SAPBEXfilterDrill 3 3 4 2" xfId="12038" xr:uid="{1EDFFD01-3CDD-40C0-BF86-702B75F5AA1A}"/>
    <cellStyle name="SAPBEXfilterDrill 3 3 5" xfId="12039" xr:uid="{E24DF1A7-3C47-4168-BF37-529DB27CE024}"/>
    <cellStyle name="SAPBEXfilterDrill 3 3 5 2" xfId="12040" xr:uid="{29B0873D-486E-4350-AE91-5775EE4433F2}"/>
    <cellStyle name="SAPBEXfilterDrill 3 3 6" xfId="12041" xr:uid="{13D3CA84-4AC5-44CB-B189-004F5DA397B0}"/>
    <cellStyle name="SAPBEXfilterDrill 3 3 7" xfId="12042" xr:uid="{7635F626-91D4-4B28-8C78-821E93989834}"/>
    <cellStyle name="SAPBEXfilterDrill 3 3 8" xfId="12043" xr:uid="{E8E72DC0-16F5-4CDB-BC0A-B90266DDA586}"/>
    <cellStyle name="SAPBEXfilterDrill 3 3 9" xfId="12044" xr:uid="{EFD2E7F8-916C-4AD4-850F-6842331FDD8B}"/>
    <cellStyle name="SAPBEXfilterDrill 3 4" xfId="12045" xr:uid="{AFAA0C86-9A41-4568-AB91-0FCFE109328F}"/>
    <cellStyle name="SAPBEXfilterDrill 3 4 2" xfId="12046" xr:uid="{A8B7BC4F-9CFA-4235-AFF0-3153691E7A07}"/>
    <cellStyle name="SAPBEXfilterDrill 3 4 3" xfId="12047" xr:uid="{B818709F-1C93-46E9-B9DE-0DB6E899E42A}"/>
    <cellStyle name="SAPBEXfilterDrill 3 4 4" xfId="12048" xr:uid="{A680B864-05D0-4DB0-BA8C-DDFE2A279990}"/>
    <cellStyle name="SAPBEXfilterDrill 3 4 5" xfId="12049" xr:uid="{BE7917F4-F7C4-4F43-8E8B-2F90DC015A25}"/>
    <cellStyle name="SAPBEXfilterDrill 3 4 5 2" xfId="12050" xr:uid="{3CDFB86C-A7CE-4C22-878A-81333F0614FE}"/>
    <cellStyle name="SAPBEXfilterDrill 3 4 6" xfId="12051" xr:uid="{F4F315A6-6369-4235-923C-19EBCBEE4CBE}"/>
    <cellStyle name="SAPBEXfilterDrill 3 4 7" xfId="12052" xr:uid="{790871F8-3A0D-4C11-8064-8F532D043219}"/>
    <cellStyle name="SAPBEXfilterDrill 3 4 8" xfId="12053" xr:uid="{FBB39F74-9B7E-4AA7-9434-EEEBA541CC73}"/>
    <cellStyle name="SAPBEXfilterDrill 3 5" xfId="12054" xr:uid="{D8455A39-B891-4971-B889-4B0033D6DBD1}"/>
    <cellStyle name="SAPBEXfilterDrill 3 5 2" xfId="12055" xr:uid="{2F0066E3-F380-4E6D-8A46-AA217E7C0716}"/>
    <cellStyle name="SAPBEXfilterDrill 3 6" xfId="12056" xr:uid="{22C2D9CD-EE16-4BF1-856A-00B4D34217B6}"/>
    <cellStyle name="SAPBEXfilterDrill 3 6 2" xfId="12057" xr:uid="{FF05A115-4FB3-4C21-96E3-101B1DD02563}"/>
    <cellStyle name="SAPBEXfilterDrill 3 7" xfId="12058" xr:uid="{6FF69C24-068C-4E0C-AE69-935707512CB2}"/>
    <cellStyle name="SAPBEXfilterDrill 3 7 2" xfId="12059" xr:uid="{99F0DFC6-FF77-4C89-9A0E-1F51AD37A303}"/>
    <cellStyle name="SAPBEXfilterDrill 3 8" xfId="12060" xr:uid="{DFBDBCF2-6CA8-4740-9244-2855650F4C04}"/>
    <cellStyle name="SAPBEXfilterDrill 3 8 2" xfId="12061" xr:uid="{B27896FA-B9F7-4E4B-820C-EFE51AB02EA7}"/>
    <cellStyle name="SAPBEXfilterDrill 3 9" xfId="12062" xr:uid="{9F3CCC5A-4FA5-40E7-B0CF-FB563B1F4ADC}"/>
    <cellStyle name="SAPBEXfilterDrill 4" xfId="12063" xr:uid="{8DBD5666-E2C3-4534-870B-DB414927242F}"/>
    <cellStyle name="SAPBEXfilterDrill 4 10" xfId="12064" xr:uid="{157A612A-0734-4A73-8234-5BE0176A79FD}"/>
    <cellStyle name="SAPBEXfilterDrill 4 11" xfId="12065" xr:uid="{13CEF2F5-4507-41AB-8963-6269A96E9E0F}"/>
    <cellStyle name="SAPBEXfilterDrill 4 12" xfId="12066" xr:uid="{754E9BDA-7391-48BE-A16F-A80FF64B49A0}"/>
    <cellStyle name="SAPBEXfilterDrill 4 13" xfId="12067" xr:uid="{012EEDDC-F515-4375-B36E-A447E0219F00}"/>
    <cellStyle name="SAPBEXfilterDrill 4 14" xfId="12068" xr:uid="{643AD919-DD16-436F-921B-2CD929579237}"/>
    <cellStyle name="SAPBEXfilterDrill 4 15" xfId="12069" xr:uid="{35DB7BA8-4972-47FD-A889-E8B3C5FF00FD}"/>
    <cellStyle name="SAPBEXfilterDrill 4 16" xfId="12070" xr:uid="{C8B968F0-2370-4D9A-9065-19A687EC3434}"/>
    <cellStyle name="SAPBEXfilterDrill 4 17" xfId="12071" xr:uid="{B4BFD9D8-F310-4117-9324-AEA343FCDDD0}"/>
    <cellStyle name="SAPBEXfilterDrill 4 18" xfId="12072" xr:uid="{30D3E933-BC5C-48E5-A303-CC1B72D2A30C}"/>
    <cellStyle name="SAPBEXfilterDrill 4 2" xfId="12073" xr:uid="{01E6A414-B407-425C-BF9A-4CDA32B5CDBB}"/>
    <cellStyle name="SAPBEXfilterDrill 4 2 10" xfId="12074" xr:uid="{8CF55157-282D-4C32-8584-A75675F4D6CE}"/>
    <cellStyle name="SAPBEXfilterDrill 4 2 11" xfId="12075" xr:uid="{C94C66B0-448D-4BEF-A4B2-A451DACA92A6}"/>
    <cellStyle name="SAPBEXfilterDrill 4 2 12" xfId="12076" xr:uid="{4592866A-21AF-4873-95A8-88935D87757B}"/>
    <cellStyle name="SAPBEXfilterDrill 4 2 13" xfId="12077" xr:uid="{3FE7F0C4-3BF8-4E63-9CD2-0BE2BF3A2637}"/>
    <cellStyle name="SAPBEXfilterDrill 4 2 14" xfId="12078" xr:uid="{1ED51242-F8DA-4A86-987E-9A8E2F318AA7}"/>
    <cellStyle name="SAPBEXfilterDrill 4 2 2" xfId="12079" xr:uid="{10A7EA36-142C-4512-8B42-9F76D87C64AD}"/>
    <cellStyle name="SAPBEXfilterDrill 4 2 2 2" xfId="12080" xr:uid="{04446069-D06F-4A3D-8837-57F97D465F5F}"/>
    <cellStyle name="SAPBEXfilterDrill 4 2 3" xfId="12081" xr:uid="{AAFF0DB2-CBC9-4F83-9EF7-4B31DDF6DC93}"/>
    <cellStyle name="SAPBEXfilterDrill 4 2 3 2" xfId="12082" xr:uid="{4D29E40E-5C1D-4E5F-BBF3-4B90C4D9F37B}"/>
    <cellStyle name="SAPBEXfilterDrill 4 2 4" xfId="12083" xr:uid="{BB2D2EB6-0F36-443D-8625-7C192D8B0EBC}"/>
    <cellStyle name="SAPBEXfilterDrill 4 2 4 2" xfId="12084" xr:uid="{D4C0D30E-59C7-4A81-BBD0-123DEBEE715E}"/>
    <cellStyle name="SAPBEXfilterDrill 4 2 5" xfId="12085" xr:uid="{EA9D63C0-2BC0-4A66-9F01-D7E6C52C04D7}"/>
    <cellStyle name="SAPBEXfilterDrill 4 2 5 2" xfId="12086" xr:uid="{B7591D5D-3F6F-49E1-B2AF-B4228ED8416D}"/>
    <cellStyle name="SAPBEXfilterDrill 4 2 6" xfId="12087" xr:uid="{ECDF474D-93FF-49F3-892A-38090A6A2983}"/>
    <cellStyle name="SAPBEXfilterDrill 4 2 7" xfId="12088" xr:uid="{2A9A4AFB-75B9-4740-ADA9-FAF6BCD24971}"/>
    <cellStyle name="SAPBEXfilterDrill 4 2 8" xfId="12089" xr:uid="{6FA98059-7B8E-4E6B-9F80-43192B49D76C}"/>
    <cellStyle name="SAPBEXfilterDrill 4 2 9" xfId="12090" xr:uid="{85B5F3F6-525B-4E5A-8B9E-C93765508E22}"/>
    <cellStyle name="SAPBEXfilterDrill 4 3" xfId="12091" xr:uid="{303F8079-7D9F-40FA-A6ED-A15284476B25}"/>
    <cellStyle name="SAPBEXfilterDrill 4 3 10" xfId="12092" xr:uid="{DD2BD08C-771B-4521-BC65-827565FCBB49}"/>
    <cellStyle name="SAPBEXfilterDrill 4 3 11" xfId="12093" xr:uid="{F59C9E00-1825-40B0-8759-033A58625B93}"/>
    <cellStyle name="SAPBEXfilterDrill 4 3 12" xfId="12094" xr:uid="{8619D08E-50A8-43BE-954B-EE93EE373496}"/>
    <cellStyle name="SAPBEXfilterDrill 4 3 13" xfId="12095" xr:uid="{4371E3C7-807D-45A5-AFD3-7A7481A63B6C}"/>
    <cellStyle name="SAPBEXfilterDrill 4 3 14" xfId="12096" xr:uid="{6C4D2B1C-426F-43B7-9334-B64075E21F39}"/>
    <cellStyle name="SAPBEXfilterDrill 4 3 2" xfId="12097" xr:uid="{D19C4973-22B5-45F0-95B6-18C790E0BE8C}"/>
    <cellStyle name="SAPBEXfilterDrill 4 3 2 2" xfId="12098" xr:uid="{C6ED9FE3-33D5-4D86-B5D6-953EE40AAC6F}"/>
    <cellStyle name="SAPBEXfilterDrill 4 3 3" xfId="12099" xr:uid="{D4F602B5-DA8F-458E-9E63-27D316456202}"/>
    <cellStyle name="SAPBEXfilterDrill 4 3 3 2" xfId="12100" xr:uid="{4DB3BA3D-6FA0-4318-8954-C1BE808B5CD9}"/>
    <cellStyle name="SAPBEXfilterDrill 4 3 4" xfId="12101" xr:uid="{09B22618-1A26-4E50-B32E-4438A683A2BF}"/>
    <cellStyle name="SAPBEXfilterDrill 4 3 4 2" xfId="12102" xr:uid="{D2A64630-04D4-4693-A27F-7281F2862E9D}"/>
    <cellStyle name="SAPBEXfilterDrill 4 3 5" xfId="12103" xr:uid="{59CFAEAF-16DF-444D-A517-FE47A7982386}"/>
    <cellStyle name="SAPBEXfilterDrill 4 3 5 2" xfId="12104" xr:uid="{1C54C51C-1AF3-48D7-AC14-978697AB452A}"/>
    <cellStyle name="SAPBEXfilterDrill 4 3 6" xfId="12105" xr:uid="{B6B25DA0-BBC6-4EA8-A082-C93FDB13FE97}"/>
    <cellStyle name="SAPBEXfilterDrill 4 3 7" xfId="12106" xr:uid="{9912B8C6-1EFD-49D6-BE26-7D4573505C98}"/>
    <cellStyle name="SAPBEXfilterDrill 4 3 8" xfId="12107" xr:uid="{69415823-09EF-4ED9-AEAD-D8F31A78CDEB}"/>
    <cellStyle name="SAPBEXfilterDrill 4 3 9" xfId="12108" xr:uid="{28C324C2-14C1-461A-B85B-0521F5332477}"/>
    <cellStyle name="SAPBEXfilterDrill 4 4" xfId="12109" xr:uid="{2795B33A-BD3A-4ED6-9DFB-1170ED90EBA8}"/>
    <cellStyle name="SAPBEXfilterDrill 4 4 10" xfId="12110" xr:uid="{98220014-8324-43B3-95A6-2B9C1F26C713}"/>
    <cellStyle name="SAPBEXfilterDrill 4 4 11" xfId="12111" xr:uid="{056B5ECD-E15F-4DCF-B648-AEF561347C4D}"/>
    <cellStyle name="SAPBEXfilterDrill 4 4 12" xfId="12112" xr:uid="{637DB5B4-9A75-47D3-8CF1-816AC6267945}"/>
    <cellStyle name="SAPBEXfilterDrill 4 4 13" xfId="12113" xr:uid="{F02AE327-70F0-4A7C-8B9E-12699D409B5B}"/>
    <cellStyle name="SAPBEXfilterDrill 4 4 14" xfId="12114" xr:uid="{F2CC51EB-079B-4FC9-8D7B-E05AAE341E68}"/>
    <cellStyle name="SAPBEXfilterDrill 4 4 2" xfId="12115" xr:uid="{C138B428-7C68-47D1-B6A5-0D124836F460}"/>
    <cellStyle name="SAPBEXfilterDrill 4 4 2 2" xfId="12116" xr:uid="{763181F4-CA19-4069-8251-2532038FEB14}"/>
    <cellStyle name="SAPBEXfilterDrill 4 4 3" xfId="12117" xr:uid="{4C904444-5D10-40CE-BBB9-66F79B528E84}"/>
    <cellStyle name="SAPBEXfilterDrill 4 4 3 2" xfId="12118" xr:uid="{D6949F97-5F71-40E5-8E56-52C78EABE743}"/>
    <cellStyle name="SAPBEXfilterDrill 4 4 4" xfId="12119" xr:uid="{979CE865-2FC8-49B9-AC66-380A63B4DDD6}"/>
    <cellStyle name="SAPBEXfilterDrill 4 4 4 2" xfId="12120" xr:uid="{5CF3BCDB-86F1-4ED6-91FB-2D45465EB3F4}"/>
    <cellStyle name="SAPBEXfilterDrill 4 4 5" xfId="12121" xr:uid="{B6E3222D-84D7-4621-B9BE-365AC4BC122A}"/>
    <cellStyle name="SAPBEXfilterDrill 4 4 5 2" xfId="12122" xr:uid="{042BB148-1A3C-4A8F-AF61-299435B5D00C}"/>
    <cellStyle name="SAPBEXfilterDrill 4 4 6" xfId="12123" xr:uid="{BE9A6ED3-8780-43B8-ACC8-13569157236C}"/>
    <cellStyle name="SAPBEXfilterDrill 4 4 7" xfId="12124" xr:uid="{BF9E523E-C077-4493-B474-D341289048C9}"/>
    <cellStyle name="SAPBEXfilterDrill 4 4 8" xfId="12125" xr:uid="{59A8C2B1-D4A5-4B1C-8BE0-C4C1199D8B36}"/>
    <cellStyle name="SAPBEXfilterDrill 4 4 9" xfId="12126" xr:uid="{C3D551E0-6E9F-4357-93D0-F7F31D37C02B}"/>
    <cellStyle name="SAPBEXfilterDrill 4 5" xfId="12127" xr:uid="{EF7F97AA-8602-45D1-A79F-5FD2A998F607}"/>
    <cellStyle name="SAPBEXfilterDrill 4 5 10" xfId="12128" xr:uid="{A62D1875-FEBE-4B56-82F3-2E2D8AC5F377}"/>
    <cellStyle name="SAPBEXfilterDrill 4 5 11" xfId="12129" xr:uid="{2DB6B25B-7C89-415F-9989-F6884BDC9E16}"/>
    <cellStyle name="SAPBEXfilterDrill 4 5 12" xfId="12130" xr:uid="{AD4403B6-9C24-49F4-8711-7ABFE68DB500}"/>
    <cellStyle name="SAPBEXfilterDrill 4 5 13" xfId="12131" xr:uid="{0BED7FD9-6CC6-49C5-BE23-F2A341C20077}"/>
    <cellStyle name="SAPBEXfilterDrill 4 5 14" xfId="12132" xr:uid="{AA67E1A1-392E-465A-A631-D2DDBEC287BF}"/>
    <cellStyle name="SAPBEXfilterDrill 4 5 15" xfId="12133" xr:uid="{42D8E77D-2B60-4566-9088-3AF074C35D66}"/>
    <cellStyle name="SAPBEXfilterDrill 4 5 2" xfId="12134" xr:uid="{CEF86448-E3A6-4940-8BC3-272C4703EAD2}"/>
    <cellStyle name="SAPBEXfilterDrill 4 5 2 2" xfId="12135" xr:uid="{F751649E-2B2E-4723-AF7E-B78AE7DF70CF}"/>
    <cellStyle name="SAPBEXfilterDrill 4 5 3" xfId="12136" xr:uid="{5208B90A-888C-4403-A1B2-7316C8B8DD27}"/>
    <cellStyle name="SAPBEXfilterDrill 4 5 3 2" xfId="12137" xr:uid="{7A109D51-A0BE-4BCE-A30E-2F01BB17CE42}"/>
    <cellStyle name="SAPBEXfilterDrill 4 5 4" xfId="12138" xr:uid="{ED98BE47-257D-4BAD-BD9E-E70542AED653}"/>
    <cellStyle name="SAPBEXfilterDrill 4 5 4 2" xfId="12139" xr:uid="{16F786EE-7E0E-4FF0-92E5-34F9DE57E29A}"/>
    <cellStyle name="SAPBEXfilterDrill 4 5 5" xfId="12140" xr:uid="{5E46F91F-D2CD-48FE-9787-B280D4AB29D7}"/>
    <cellStyle name="SAPBEXfilterDrill 4 5 5 2" xfId="12141" xr:uid="{D10BEE58-B602-4E8C-87E6-8DD89B1CDA08}"/>
    <cellStyle name="SAPBEXfilterDrill 4 5 6" xfId="12142" xr:uid="{F3BB5C30-6A8E-4914-A68D-04DEB8D0E6CE}"/>
    <cellStyle name="SAPBEXfilterDrill 4 5 7" xfId="12143" xr:uid="{4B8680B0-93D6-4A48-A0E2-7A77D944A5AA}"/>
    <cellStyle name="SAPBEXfilterDrill 4 5 8" xfId="12144" xr:uid="{3DA81EB2-CF81-452D-A426-851F47F7F556}"/>
    <cellStyle name="SAPBEXfilterDrill 4 5 9" xfId="12145" xr:uid="{4AFC97C1-0A72-4308-8E8C-AEC6CA050281}"/>
    <cellStyle name="SAPBEXfilterDrill 4 6" xfId="12146" xr:uid="{52E75D2F-10E3-4845-8D2C-85EE84417BD6}"/>
    <cellStyle name="SAPBEXfilterDrill 4 6 2" xfId="12147" xr:uid="{D36D93C9-D017-41A0-9663-F8BD3BDB0773}"/>
    <cellStyle name="SAPBEXfilterDrill 4 7" xfId="12148" xr:uid="{AE7583F9-653A-42B3-B973-B34FA7D840F7}"/>
    <cellStyle name="SAPBEXfilterDrill 4 7 2" xfId="12149" xr:uid="{9FF8101B-B1B5-4A91-A35F-3EFE766CEF0A}"/>
    <cellStyle name="SAPBEXfilterDrill 4 8" xfId="12150" xr:uid="{9C7292D3-EAFC-4C4A-86AE-56824239B67D}"/>
    <cellStyle name="SAPBEXfilterDrill 4 8 2" xfId="12151" xr:uid="{93147EAE-BCF3-403D-9DA0-6808FF48E27F}"/>
    <cellStyle name="SAPBEXfilterDrill 4 9" xfId="12152" xr:uid="{998ACC64-ED3E-4D5B-B47E-C22F6A42C417}"/>
    <cellStyle name="SAPBEXfilterDrill 4 9 2" xfId="12153" xr:uid="{60AA5BAA-9946-4B32-BC0A-555D903245E1}"/>
    <cellStyle name="SAPBEXfilterDrill 5" xfId="12154" xr:uid="{0E15F85A-15E8-4D15-8E4E-DB842A03A273}"/>
    <cellStyle name="SAPBEXfilterDrill 5 10" xfId="12155" xr:uid="{B693BC82-E066-443D-A2FE-C5E1AB47909D}"/>
    <cellStyle name="SAPBEXfilterDrill 5 11" xfId="12156" xr:uid="{5D5E9398-8AD6-444A-85E4-0FAD5F089FA4}"/>
    <cellStyle name="SAPBEXfilterDrill 5 12" xfId="12157" xr:uid="{62F76D8F-B4A2-430F-A37D-B8D190DD9752}"/>
    <cellStyle name="SAPBEXfilterDrill 5 13" xfId="12158" xr:uid="{BFACB103-A88F-4B94-A395-173414932A27}"/>
    <cellStyle name="SAPBEXfilterDrill 5 14" xfId="12159" xr:uid="{0440C100-1A21-4745-8B0A-E6313BEC8AE7}"/>
    <cellStyle name="SAPBEXfilterDrill 5 15" xfId="12160" xr:uid="{2E0883BB-959D-491D-A441-2E4D9F9E2923}"/>
    <cellStyle name="SAPBEXfilterDrill 5 16" xfId="12161" xr:uid="{ACE84404-4F96-4E9F-A53C-2297FBCA61CD}"/>
    <cellStyle name="SAPBEXfilterDrill 5 17" xfId="12162" xr:uid="{1F07BACF-8066-44EC-8B1D-F117082AB78F}"/>
    <cellStyle name="SAPBEXfilterDrill 5 2" xfId="12163" xr:uid="{D0C288A0-57C8-41BB-9968-9ADD700A309D}"/>
    <cellStyle name="SAPBEXfilterDrill 5 2 10" xfId="12164" xr:uid="{914AD585-E0EA-4835-BCD9-5AB4C8C687F3}"/>
    <cellStyle name="SAPBEXfilterDrill 5 2 11" xfId="12165" xr:uid="{7CE56EA0-0DFA-489C-AFCD-8E750E6CFF44}"/>
    <cellStyle name="SAPBEXfilterDrill 5 2 12" xfId="12166" xr:uid="{A9EF2EF4-0169-4AD1-A5D6-C3951BAC81BE}"/>
    <cellStyle name="SAPBEXfilterDrill 5 2 13" xfId="12167" xr:uid="{0DD21575-484A-4943-8806-57A66BB74351}"/>
    <cellStyle name="SAPBEXfilterDrill 5 2 14" xfId="12168" xr:uid="{5F22D2B3-1D91-442C-8325-4152BE1F43F2}"/>
    <cellStyle name="SAPBEXfilterDrill 5 2 2" xfId="12169" xr:uid="{A9C982E5-87E4-4CF0-AC2A-358E3AA211A4}"/>
    <cellStyle name="SAPBEXfilterDrill 5 2 2 2" xfId="12170" xr:uid="{3F67427D-A649-4693-9F85-C9074334FD19}"/>
    <cellStyle name="SAPBEXfilterDrill 5 2 3" xfId="12171" xr:uid="{8F4685A7-513F-4C7F-83F0-886C53279806}"/>
    <cellStyle name="SAPBEXfilterDrill 5 2 3 2" xfId="12172" xr:uid="{AC5F2793-9F48-4811-9D0E-55028C66909C}"/>
    <cellStyle name="SAPBEXfilterDrill 5 2 4" xfId="12173" xr:uid="{6EF41F9B-0892-4EA4-AAE4-CBFE31AB3915}"/>
    <cellStyle name="SAPBEXfilterDrill 5 2 4 2" xfId="12174" xr:uid="{DBF04CC3-343B-436C-89F8-CA87677899D4}"/>
    <cellStyle name="SAPBEXfilterDrill 5 2 5" xfId="12175" xr:uid="{5CDD991C-7A7C-4990-AABF-CBFE6A9DDABF}"/>
    <cellStyle name="SAPBEXfilterDrill 5 2 5 2" xfId="12176" xr:uid="{D67C2F82-5E71-45CA-BFDD-A6E9966CAB51}"/>
    <cellStyle name="SAPBEXfilterDrill 5 2 6" xfId="12177" xr:uid="{A5F06E52-D912-4669-9FEE-9103DBB13ABE}"/>
    <cellStyle name="SAPBEXfilterDrill 5 2 7" xfId="12178" xr:uid="{B7485F62-AEFD-4CED-BFE4-F795FA1ABB37}"/>
    <cellStyle name="SAPBEXfilterDrill 5 2 8" xfId="12179" xr:uid="{5E537F94-860E-4F43-A916-D098A885DBBC}"/>
    <cellStyle name="SAPBEXfilterDrill 5 2 9" xfId="12180" xr:uid="{8E510DC6-672F-4E96-9615-7B9BC93B68DD}"/>
    <cellStyle name="SAPBEXfilterDrill 5 3" xfId="12181" xr:uid="{34553874-2C1D-4BCC-B0AD-A7D51E3E3C41}"/>
    <cellStyle name="SAPBEXfilterDrill 5 3 10" xfId="12182" xr:uid="{58AB8381-A033-4ACF-9D6E-7E429402CC00}"/>
    <cellStyle name="SAPBEXfilterDrill 5 3 11" xfId="12183" xr:uid="{622D5719-6B2D-4FEC-988E-8495905ADE7C}"/>
    <cellStyle name="SAPBEXfilterDrill 5 3 12" xfId="12184" xr:uid="{110874BF-B8D8-49E3-A972-767CF319C875}"/>
    <cellStyle name="SAPBEXfilterDrill 5 3 13" xfId="12185" xr:uid="{FF2E2B26-398E-46AC-A425-693F8A2401F7}"/>
    <cellStyle name="SAPBEXfilterDrill 5 3 14" xfId="12186" xr:uid="{4D3647C0-7BBA-4697-9B6A-514A3925C4DC}"/>
    <cellStyle name="SAPBEXfilterDrill 5 3 2" xfId="12187" xr:uid="{064C1E10-8ADB-4234-A0B7-01776FC0B4C0}"/>
    <cellStyle name="SAPBEXfilterDrill 5 3 2 2" xfId="12188" xr:uid="{C5110EA5-1891-44D6-9F82-7C5F829C55CE}"/>
    <cellStyle name="SAPBEXfilterDrill 5 3 3" xfId="12189" xr:uid="{905B44B3-09D9-427B-B444-7A9E261CE02D}"/>
    <cellStyle name="SAPBEXfilterDrill 5 3 3 2" xfId="12190" xr:uid="{4A073444-13BF-4446-80A4-5FC3C506DBF2}"/>
    <cellStyle name="SAPBEXfilterDrill 5 3 4" xfId="12191" xr:uid="{5027C6D0-AFC4-4325-8016-3598F8AB355E}"/>
    <cellStyle name="SAPBEXfilterDrill 5 3 4 2" xfId="12192" xr:uid="{05C80B49-8A31-4B1F-8ABC-5B9FB9355AFB}"/>
    <cellStyle name="SAPBEXfilterDrill 5 3 5" xfId="12193" xr:uid="{35F6E464-A8A2-4F7A-A797-D20A046A6002}"/>
    <cellStyle name="SAPBEXfilterDrill 5 3 5 2" xfId="12194" xr:uid="{91625381-EB4B-4F46-96D5-8E3075EFBC4B}"/>
    <cellStyle name="SAPBEXfilterDrill 5 3 6" xfId="12195" xr:uid="{2F3CA4BF-C8BE-4605-8E3B-E76814ED8021}"/>
    <cellStyle name="SAPBEXfilterDrill 5 3 7" xfId="12196" xr:uid="{DB34C525-C7D7-44A1-9517-8B8BD6B8478B}"/>
    <cellStyle name="SAPBEXfilterDrill 5 3 8" xfId="12197" xr:uid="{A22B8971-6291-450D-93E8-6676F56467DE}"/>
    <cellStyle name="SAPBEXfilterDrill 5 3 9" xfId="12198" xr:uid="{CF73AEB7-85B4-4B78-B726-88FF44F520F9}"/>
    <cellStyle name="SAPBEXfilterDrill 5 4" xfId="12199" xr:uid="{5CFB6948-4D29-4C08-8740-73AEB23EA0A8}"/>
    <cellStyle name="SAPBEXfilterDrill 5 4 10" xfId="12200" xr:uid="{8DEBB8DB-0745-4D97-B3B0-3192F536E383}"/>
    <cellStyle name="SAPBEXfilterDrill 5 4 11" xfId="12201" xr:uid="{5F5D4E38-D30E-4AB7-925C-F4CB62C2CF11}"/>
    <cellStyle name="SAPBEXfilterDrill 5 4 12" xfId="12202" xr:uid="{E18E127B-909F-4329-A558-E850D7AA1879}"/>
    <cellStyle name="SAPBEXfilterDrill 5 4 13" xfId="12203" xr:uid="{067536B1-3E29-423C-9942-8022B2C554CE}"/>
    <cellStyle name="SAPBEXfilterDrill 5 4 14" xfId="12204" xr:uid="{B6BE8B19-DC2D-403D-9CEB-060FB5280AEB}"/>
    <cellStyle name="SAPBEXfilterDrill 5 4 2" xfId="12205" xr:uid="{DC0AF34A-62C6-4EA1-A995-39E2190E071C}"/>
    <cellStyle name="SAPBEXfilterDrill 5 4 2 2" xfId="12206" xr:uid="{114D080C-69A0-4F1A-BE6E-2BE3831FEEDC}"/>
    <cellStyle name="SAPBEXfilterDrill 5 4 3" xfId="12207" xr:uid="{1956EC07-8F72-4351-8B5D-319FFBA77077}"/>
    <cellStyle name="SAPBEXfilterDrill 5 4 3 2" xfId="12208" xr:uid="{FFA40A42-DFFC-4C2C-85D9-875C3E12B04B}"/>
    <cellStyle name="SAPBEXfilterDrill 5 4 4" xfId="12209" xr:uid="{030B781F-6221-4455-A506-88146C317DAE}"/>
    <cellStyle name="SAPBEXfilterDrill 5 4 4 2" xfId="12210" xr:uid="{F91F2EBA-022F-456B-9C4B-655330F28AC5}"/>
    <cellStyle name="SAPBEXfilterDrill 5 4 5" xfId="12211" xr:uid="{BDD59C69-A3B8-4C24-8FD8-610A3D721D12}"/>
    <cellStyle name="SAPBEXfilterDrill 5 4 5 2" xfId="12212" xr:uid="{7A1D39C3-18F1-4486-9C78-74AD691C95BA}"/>
    <cellStyle name="SAPBEXfilterDrill 5 4 6" xfId="12213" xr:uid="{B05B5AF2-7536-4242-A409-5ECF42F9A289}"/>
    <cellStyle name="SAPBEXfilterDrill 5 4 7" xfId="12214" xr:uid="{8BBDDE07-D044-40EF-9895-E90B311A7ABF}"/>
    <cellStyle name="SAPBEXfilterDrill 5 4 8" xfId="12215" xr:uid="{E4239D43-1A03-48DE-BCD8-EA72894BDCF0}"/>
    <cellStyle name="SAPBEXfilterDrill 5 4 9" xfId="12216" xr:uid="{B3C6B904-21A7-4C04-9848-5B38AEE903E3}"/>
    <cellStyle name="SAPBEXfilterDrill 5 5" xfId="12217" xr:uid="{4CADC4FB-02FB-41C5-8991-D7516DCC4E01}"/>
    <cellStyle name="SAPBEXfilterDrill 5 5 2" xfId="12218" xr:uid="{BC83EBD8-09BC-4484-BB6A-383FAA217A7F}"/>
    <cellStyle name="SAPBEXfilterDrill 5 6" xfId="12219" xr:uid="{A2DF9739-541E-44CF-AE11-42D6F7996C1C}"/>
    <cellStyle name="SAPBEXfilterDrill 5 6 2" xfId="12220" xr:uid="{6168E797-15F4-4A02-99FA-6A4011C73A35}"/>
    <cellStyle name="SAPBEXfilterDrill 5 7" xfId="12221" xr:uid="{5C4D70C1-8F17-4125-A4BE-B01C98DDDE7D}"/>
    <cellStyle name="SAPBEXfilterDrill 5 7 2" xfId="12222" xr:uid="{E9F385D3-91FA-4D5D-849C-476079F1F91E}"/>
    <cellStyle name="SAPBEXfilterDrill 5 8" xfId="12223" xr:uid="{93EA5634-A78D-459D-9D0F-FB6D7C190B6F}"/>
    <cellStyle name="SAPBEXfilterDrill 5 8 2" xfId="12224" xr:uid="{6B1090C3-A8AA-4F4B-9D66-44D7F820EFE6}"/>
    <cellStyle name="SAPBEXfilterDrill 5 9" xfId="12225" xr:uid="{960E1D91-157C-4A4E-A067-6A536236639D}"/>
    <cellStyle name="SAPBEXfilterDrill 6" xfId="12226" xr:uid="{497736D4-B6F9-41C3-8847-421464A1C4F3}"/>
    <cellStyle name="SAPBEXfilterDrill 6 10" xfId="12227" xr:uid="{9A3BF5B7-7551-40B6-A223-A4DCBCBBC93B}"/>
    <cellStyle name="SAPBEXfilterDrill 6 11" xfId="12228" xr:uid="{260143BA-5495-43FA-8555-DEF0474D3870}"/>
    <cellStyle name="SAPBEXfilterDrill 6 12" xfId="12229" xr:uid="{0514F942-0584-43D4-9BE6-18E556052E71}"/>
    <cellStyle name="SAPBEXfilterDrill 6 13" xfId="12230" xr:uid="{BD9EFE55-22B7-483D-8F08-278B0D6DA419}"/>
    <cellStyle name="SAPBEXfilterDrill 6 14" xfId="12231" xr:uid="{D36FDF8E-D8CA-4F45-A2AC-E78DC3952A8C}"/>
    <cellStyle name="SAPBEXfilterDrill 6 15" xfId="12232" xr:uid="{BB38814C-3FD7-48EA-AEB5-2C1730E94B64}"/>
    <cellStyle name="SAPBEXfilterDrill 6 16" xfId="12233" xr:uid="{2BA73C52-0BDD-4C48-A1BF-288EE8F3EF4F}"/>
    <cellStyle name="SAPBEXfilterDrill 6 17" xfId="12234" xr:uid="{92FB81BF-76FE-4795-B093-BAB1AE521CFD}"/>
    <cellStyle name="SAPBEXfilterDrill 6 2" xfId="12235" xr:uid="{8A23994D-F61E-4B7E-8CDC-B160BA859F95}"/>
    <cellStyle name="SAPBEXfilterDrill 6 2 10" xfId="12236" xr:uid="{87BFCF89-98BF-4264-AFAB-47BD84186B68}"/>
    <cellStyle name="SAPBEXfilterDrill 6 2 11" xfId="12237" xr:uid="{BA7CF660-9AAE-4158-B280-0467DDBF8D87}"/>
    <cellStyle name="SAPBEXfilterDrill 6 2 12" xfId="12238" xr:uid="{FBCF0BBA-D3CC-4A10-A65C-F7FBE9598940}"/>
    <cellStyle name="SAPBEXfilterDrill 6 2 13" xfId="12239" xr:uid="{B2EC043F-265E-4636-85B3-1E36BAEACEE4}"/>
    <cellStyle name="SAPBEXfilterDrill 6 2 14" xfId="12240" xr:uid="{2D5ED72F-7EF7-40FF-8DEA-CCFA4BC0BBF6}"/>
    <cellStyle name="SAPBEXfilterDrill 6 2 2" xfId="12241" xr:uid="{B0AFB0A4-F06C-4C3E-82E1-A9E323842E7E}"/>
    <cellStyle name="SAPBEXfilterDrill 6 2 2 2" xfId="12242" xr:uid="{FF941C76-DCF8-4F74-951A-94B22EF50B66}"/>
    <cellStyle name="SAPBEXfilterDrill 6 2 3" xfId="12243" xr:uid="{72F9D302-3BA1-4326-98AF-1F93DE7A30B9}"/>
    <cellStyle name="SAPBEXfilterDrill 6 2 3 2" xfId="12244" xr:uid="{BC2D3D64-70CB-41BA-8AFE-87BC5BAAF2CE}"/>
    <cellStyle name="SAPBEXfilterDrill 6 2 4" xfId="12245" xr:uid="{E7BC3362-3AA0-4CB2-A61B-12C892E4F2FB}"/>
    <cellStyle name="SAPBEXfilterDrill 6 2 4 2" xfId="12246" xr:uid="{AD69082B-13EC-4472-9015-D2314CA2783A}"/>
    <cellStyle name="SAPBEXfilterDrill 6 2 5" xfId="12247" xr:uid="{A9AC1AB0-50C0-47BD-B027-F98B14E43C8B}"/>
    <cellStyle name="SAPBEXfilterDrill 6 2 5 2" xfId="12248" xr:uid="{B50E4D0E-8C55-46DF-9795-CDC5A988BF9D}"/>
    <cellStyle name="SAPBEXfilterDrill 6 2 6" xfId="12249" xr:uid="{8CA5A1E3-D193-4300-BC5F-6EA0B3D43452}"/>
    <cellStyle name="SAPBEXfilterDrill 6 2 7" xfId="12250" xr:uid="{3EC4B72F-2B9A-44D1-940D-7209B2D936D5}"/>
    <cellStyle name="SAPBEXfilterDrill 6 2 8" xfId="12251" xr:uid="{F9EF50B5-299E-4D7B-B4B3-17A4060F02B9}"/>
    <cellStyle name="SAPBEXfilterDrill 6 2 9" xfId="12252" xr:uid="{400E58AC-A4CD-4838-8930-C0267CFE1CBE}"/>
    <cellStyle name="SAPBEXfilterDrill 6 3" xfId="12253" xr:uid="{C2434E22-3BF2-436E-AFB8-FC22F1C5E83F}"/>
    <cellStyle name="SAPBEXfilterDrill 6 3 10" xfId="12254" xr:uid="{719ED8C8-58B8-4C93-897C-F0FE037A4413}"/>
    <cellStyle name="SAPBEXfilterDrill 6 3 11" xfId="12255" xr:uid="{D763FE30-3636-439C-B3DA-71C6ED6C6D89}"/>
    <cellStyle name="SAPBEXfilterDrill 6 3 12" xfId="12256" xr:uid="{6B89A83B-C216-4890-9651-8AABD5F7FCB6}"/>
    <cellStyle name="SAPBEXfilterDrill 6 3 13" xfId="12257" xr:uid="{F0D31E01-4791-46EA-8861-56F9860556E0}"/>
    <cellStyle name="SAPBEXfilterDrill 6 3 14" xfId="12258" xr:uid="{8C543F7D-D29E-40D3-936A-517066B53FC8}"/>
    <cellStyle name="SAPBEXfilterDrill 6 3 2" xfId="12259" xr:uid="{DC971ED1-7649-4D2B-AAE1-C5EDF6B88D71}"/>
    <cellStyle name="SAPBEXfilterDrill 6 3 2 2" xfId="12260" xr:uid="{18B67C8A-64D4-4758-BBB5-166385DDA37E}"/>
    <cellStyle name="SAPBEXfilterDrill 6 3 3" xfId="12261" xr:uid="{EAE9AE18-D762-4C14-8629-70FB7E309603}"/>
    <cellStyle name="SAPBEXfilterDrill 6 3 3 2" xfId="12262" xr:uid="{2C9264C6-F64A-4BCE-A0D7-79E162D087E7}"/>
    <cellStyle name="SAPBEXfilterDrill 6 3 4" xfId="12263" xr:uid="{6EA0DC20-AA23-4C0C-BB83-F4A8BD8780FD}"/>
    <cellStyle name="SAPBEXfilterDrill 6 3 4 2" xfId="12264" xr:uid="{1A4D3DC5-F994-45B2-AFCE-3AD7FE1E8AA9}"/>
    <cellStyle name="SAPBEXfilterDrill 6 3 5" xfId="12265" xr:uid="{5C1F3F32-A575-4A3C-8CD9-83573E871DEA}"/>
    <cellStyle name="SAPBEXfilterDrill 6 3 5 2" xfId="12266" xr:uid="{C41E14F6-94A1-46B7-A6EB-B3C488AD4999}"/>
    <cellStyle name="SAPBEXfilterDrill 6 3 6" xfId="12267" xr:uid="{A42A286D-2764-423E-8A04-9343280CC485}"/>
    <cellStyle name="SAPBEXfilterDrill 6 3 7" xfId="12268" xr:uid="{CD1B5D0B-179F-4435-8471-6BA3FAE7FF0B}"/>
    <cellStyle name="SAPBEXfilterDrill 6 3 8" xfId="12269" xr:uid="{26C84611-7773-4020-A519-439A580A37F9}"/>
    <cellStyle name="SAPBEXfilterDrill 6 3 9" xfId="12270" xr:uid="{53AD34F7-4049-40D5-A595-4C5AE3AF789E}"/>
    <cellStyle name="SAPBEXfilterDrill 6 4" xfId="12271" xr:uid="{2F5AB3B5-866E-4052-A483-1D1977EDB4B4}"/>
    <cellStyle name="SAPBEXfilterDrill 6 4 10" xfId="12272" xr:uid="{3C4A7366-2417-45EB-9CE4-9548C3864496}"/>
    <cellStyle name="SAPBEXfilterDrill 6 4 11" xfId="12273" xr:uid="{F39E8E34-1DB1-4763-9E60-073B22501C83}"/>
    <cellStyle name="SAPBEXfilterDrill 6 4 12" xfId="12274" xr:uid="{F94D9FFB-A3B1-4C5C-9F30-401D1B939980}"/>
    <cellStyle name="SAPBEXfilterDrill 6 4 13" xfId="12275" xr:uid="{CE666A76-D858-48E2-9435-C459B7A787E9}"/>
    <cellStyle name="SAPBEXfilterDrill 6 4 14" xfId="12276" xr:uid="{2CD6DC93-B699-4619-8BA8-B9270407CB30}"/>
    <cellStyle name="SAPBEXfilterDrill 6 4 2" xfId="12277" xr:uid="{F578034B-8016-481C-9802-93CFC46585D7}"/>
    <cellStyle name="SAPBEXfilterDrill 6 4 2 2" xfId="12278" xr:uid="{82388777-23DD-4AAE-92B9-008F88B1288D}"/>
    <cellStyle name="SAPBEXfilterDrill 6 4 3" xfId="12279" xr:uid="{CB506030-FA76-4239-82D4-ED8261BD827F}"/>
    <cellStyle name="SAPBEXfilterDrill 6 4 3 2" xfId="12280" xr:uid="{02ADADFC-2DEA-4262-AEE8-5A6E4313CE7C}"/>
    <cellStyle name="SAPBEXfilterDrill 6 4 4" xfId="12281" xr:uid="{5BC2CA34-2278-42F5-884C-E7E2ACCB12E3}"/>
    <cellStyle name="SAPBEXfilterDrill 6 4 4 2" xfId="12282" xr:uid="{F27EF362-05B9-4E06-BBEB-3E2586FAAA36}"/>
    <cellStyle name="SAPBEXfilterDrill 6 4 5" xfId="12283" xr:uid="{16C490FF-6481-4706-8A8B-117FE3C0D972}"/>
    <cellStyle name="SAPBEXfilterDrill 6 4 5 2" xfId="12284" xr:uid="{87B76278-F14B-4CE0-B031-FBD89ED1007C}"/>
    <cellStyle name="SAPBEXfilterDrill 6 4 6" xfId="12285" xr:uid="{14BD8A52-E826-4B9D-8299-53CE11891F84}"/>
    <cellStyle name="SAPBEXfilterDrill 6 4 7" xfId="12286" xr:uid="{112A7E09-F702-4E27-9A72-2690F4EC318B}"/>
    <cellStyle name="SAPBEXfilterDrill 6 4 8" xfId="12287" xr:uid="{3A07D50C-6A7B-48FA-BAB9-8BE278CB4646}"/>
    <cellStyle name="SAPBEXfilterDrill 6 4 9" xfId="12288" xr:uid="{2BD46ACD-0890-4882-B276-92AE8A9754B0}"/>
    <cellStyle name="SAPBEXfilterDrill 6 5" xfId="12289" xr:uid="{DE68BE41-697B-47BB-81BA-37B69AC957F2}"/>
    <cellStyle name="SAPBEXfilterDrill 6 5 2" xfId="12290" xr:uid="{7720E8FC-9B4C-488F-8A26-6EAE1C341941}"/>
    <cellStyle name="SAPBEXfilterDrill 6 6" xfId="12291" xr:uid="{E112FEA4-2D9B-4C95-B431-4590577F36A0}"/>
    <cellStyle name="SAPBEXfilterDrill 6 6 2" xfId="12292" xr:uid="{EC0A758B-9833-4F52-BC02-2D081BEB72D8}"/>
    <cellStyle name="SAPBEXfilterDrill 6 7" xfId="12293" xr:uid="{F99E085F-BB4D-4BA5-85E8-5596A736DE79}"/>
    <cellStyle name="SAPBEXfilterDrill 6 7 2" xfId="12294" xr:uid="{BFAB2B9C-D920-4260-A428-3C17EC164830}"/>
    <cellStyle name="SAPBEXfilterDrill 6 8" xfId="12295" xr:uid="{29244B05-510D-4864-AB33-967E0C9BCEDD}"/>
    <cellStyle name="SAPBEXfilterDrill 6 8 2" xfId="12296" xr:uid="{F408010A-0382-4FF5-A284-2597EFD6AF0F}"/>
    <cellStyle name="SAPBEXfilterDrill 6 9" xfId="12297" xr:uid="{197E729B-F276-4938-8BEE-F55981385765}"/>
    <cellStyle name="SAPBEXfilterDrill 7" xfId="12298" xr:uid="{8FB61996-B629-46F4-B1CC-733DC9EDA134}"/>
    <cellStyle name="SAPBEXfilterDrill 7 10" xfId="12299" xr:uid="{04385F27-B7D2-43C9-A881-037DC14B6D96}"/>
    <cellStyle name="SAPBEXfilterDrill 7 11" xfId="12300" xr:uid="{C14C9DB7-30C0-45AD-86A3-86B5A1B7345A}"/>
    <cellStyle name="SAPBEXfilterDrill 7 12" xfId="12301" xr:uid="{2DD5A714-ECC9-47B6-9DEC-642C0CBF6E48}"/>
    <cellStyle name="SAPBEXfilterDrill 7 13" xfId="12302" xr:uid="{6D511CE3-6E2F-489A-A6E4-BA7AE6C3AA7A}"/>
    <cellStyle name="SAPBEXfilterDrill 7 14" xfId="12303" xr:uid="{EB168BD2-018C-4554-9849-998225FA8578}"/>
    <cellStyle name="SAPBEXfilterDrill 7 15" xfId="12304" xr:uid="{4980250D-ED27-43C8-BEF1-15C55ABACD83}"/>
    <cellStyle name="SAPBEXfilterDrill 7 16" xfId="12305" xr:uid="{331A8A7F-CFF0-46A7-8E6F-BA0F7C6336F0}"/>
    <cellStyle name="SAPBEXfilterDrill 7 17" xfId="12306" xr:uid="{AC806396-1001-4487-99AB-427BA0B0CAB4}"/>
    <cellStyle name="SAPBEXfilterDrill 7 2" xfId="12307" xr:uid="{2D91E0C9-6C43-43E9-861A-B5958932EB3B}"/>
    <cellStyle name="SAPBEXfilterDrill 7 2 10" xfId="12308" xr:uid="{641069DE-A602-45A9-884E-6656837D28EF}"/>
    <cellStyle name="SAPBEXfilterDrill 7 2 11" xfId="12309" xr:uid="{E4AAD6BF-DC59-46BE-A1BA-255C462CB53E}"/>
    <cellStyle name="SAPBEXfilterDrill 7 2 12" xfId="12310" xr:uid="{3772B1C4-D3EA-4A56-9F7A-E6C8BE16112E}"/>
    <cellStyle name="SAPBEXfilterDrill 7 2 13" xfId="12311" xr:uid="{5690179D-53DB-4267-83E4-BBC4F69E094C}"/>
    <cellStyle name="SAPBEXfilterDrill 7 2 14" xfId="12312" xr:uid="{210DAE52-0113-474D-AD5A-5EC5F26AE7E5}"/>
    <cellStyle name="SAPBEXfilterDrill 7 2 2" xfId="12313" xr:uid="{1ACC070C-83C0-4DDF-903C-D1EE2BC3C267}"/>
    <cellStyle name="SAPBEXfilterDrill 7 2 2 2" xfId="12314" xr:uid="{D28269A8-0EE0-41E8-BCD8-6DDD14B997EF}"/>
    <cellStyle name="SAPBEXfilterDrill 7 2 3" xfId="12315" xr:uid="{BF55559B-5015-4CF9-B7B9-EC0EBB1B0BD1}"/>
    <cellStyle name="SAPBEXfilterDrill 7 2 3 2" xfId="12316" xr:uid="{4A875354-B494-49FC-804B-EEA9498C725A}"/>
    <cellStyle name="SAPBEXfilterDrill 7 2 4" xfId="12317" xr:uid="{4A9C773F-B8F0-4BC6-8B67-53CBBD21361C}"/>
    <cellStyle name="SAPBEXfilterDrill 7 2 4 2" xfId="12318" xr:uid="{D3B7B166-CA09-4087-80E6-7D16FCEE1F53}"/>
    <cellStyle name="SAPBEXfilterDrill 7 2 5" xfId="12319" xr:uid="{42FE7AA7-3FA2-4C9D-B01D-E1936D76FC20}"/>
    <cellStyle name="SAPBEXfilterDrill 7 2 5 2" xfId="12320" xr:uid="{A0355B1D-E3C0-4278-A093-4B124B173531}"/>
    <cellStyle name="SAPBEXfilterDrill 7 2 6" xfId="12321" xr:uid="{DC96DDC5-9DFD-4841-B98D-DC117CA9723C}"/>
    <cellStyle name="SAPBEXfilterDrill 7 2 7" xfId="12322" xr:uid="{F0CB8270-036C-4CFC-8DAA-7F63958F939F}"/>
    <cellStyle name="SAPBEXfilterDrill 7 2 8" xfId="12323" xr:uid="{CE1E2FA1-F718-4D81-8146-D861FDAABEA7}"/>
    <cellStyle name="SAPBEXfilterDrill 7 2 9" xfId="12324" xr:uid="{BA2E90F2-98DD-4FD4-A02D-0E3C4F1AE9C9}"/>
    <cellStyle name="SAPBEXfilterDrill 7 3" xfId="12325" xr:uid="{9DC5A2E1-4AE8-400E-9049-775A9C0C144D}"/>
    <cellStyle name="SAPBEXfilterDrill 7 3 10" xfId="12326" xr:uid="{9C98D705-D6F6-41EE-8A55-8DDDCDE9DD5E}"/>
    <cellStyle name="SAPBEXfilterDrill 7 3 11" xfId="12327" xr:uid="{8C9A85DF-6CDE-4B3F-8064-7C8E4C6EF6E8}"/>
    <cellStyle name="SAPBEXfilterDrill 7 3 12" xfId="12328" xr:uid="{1FE3F35D-CF61-40AC-A2A1-881CA3B119B5}"/>
    <cellStyle name="SAPBEXfilterDrill 7 3 13" xfId="12329" xr:uid="{4C03710E-1471-4C70-8514-C3F8D3E9A80E}"/>
    <cellStyle name="SAPBEXfilterDrill 7 3 14" xfId="12330" xr:uid="{DEEE15EA-14D4-4A87-97AA-DDE00FDB6851}"/>
    <cellStyle name="SAPBEXfilterDrill 7 3 2" xfId="12331" xr:uid="{6BD8CD4F-29CD-45D4-AFF8-398DE2B28B83}"/>
    <cellStyle name="SAPBEXfilterDrill 7 3 2 2" xfId="12332" xr:uid="{DC7EDC70-2B4F-44DC-807A-72164790C025}"/>
    <cellStyle name="SAPBEXfilterDrill 7 3 3" xfId="12333" xr:uid="{31F0FA9C-EBF7-479E-8CAE-4CE1BBC955C2}"/>
    <cellStyle name="SAPBEXfilterDrill 7 3 3 2" xfId="12334" xr:uid="{461CF056-93C9-4E4C-B495-39C74370400B}"/>
    <cellStyle name="SAPBEXfilterDrill 7 3 4" xfId="12335" xr:uid="{4B0A9ECE-FC66-433F-A423-F9E8ED7A29BE}"/>
    <cellStyle name="SAPBEXfilterDrill 7 3 4 2" xfId="12336" xr:uid="{99816016-7EB7-4CEE-9E57-7A079F60B9B9}"/>
    <cellStyle name="SAPBEXfilterDrill 7 3 5" xfId="12337" xr:uid="{DA69AD4F-E21F-41F0-8059-FE72FDABEBCE}"/>
    <cellStyle name="SAPBEXfilterDrill 7 3 5 2" xfId="12338" xr:uid="{AA409EE3-CD07-4125-B401-F7A6A134C917}"/>
    <cellStyle name="SAPBEXfilterDrill 7 3 6" xfId="12339" xr:uid="{64351FCA-0337-44E8-95A4-E9F17C108E94}"/>
    <cellStyle name="SAPBEXfilterDrill 7 3 7" xfId="12340" xr:uid="{45DA61CE-B9B8-4ABD-A781-35652B61355F}"/>
    <cellStyle name="SAPBEXfilterDrill 7 3 8" xfId="12341" xr:uid="{8F8ED34D-A2C3-4FD7-B0D8-0691A977A681}"/>
    <cellStyle name="SAPBEXfilterDrill 7 3 9" xfId="12342" xr:uid="{6F4C1D84-B88D-4017-A4F2-AAEB04887D69}"/>
    <cellStyle name="SAPBEXfilterDrill 7 4" xfId="12343" xr:uid="{F04ED85B-7EBC-4909-94E6-40B5ECF7DA33}"/>
    <cellStyle name="SAPBEXfilterDrill 7 4 10" xfId="12344" xr:uid="{F78E3458-2412-433D-8460-6681157D8475}"/>
    <cellStyle name="SAPBEXfilterDrill 7 4 11" xfId="12345" xr:uid="{A9259501-333C-4718-821F-2755141168C4}"/>
    <cellStyle name="SAPBEXfilterDrill 7 4 12" xfId="12346" xr:uid="{381C3DE6-A292-4E13-875A-2DFCF14B4F93}"/>
    <cellStyle name="SAPBEXfilterDrill 7 4 13" xfId="12347" xr:uid="{F317137E-6253-4BA0-9DD3-FF9F211C329E}"/>
    <cellStyle name="SAPBEXfilterDrill 7 4 14" xfId="12348" xr:uid="{6BF13793-5F60-4DAA-951E-651A1784806A}"/>
    <cellStyle name="SAPBEXfilterDrill 7 4 2" xfId="12349" xr:uid="{E362B992-1E77-4A12-B724-90A02A423FCB}"/>
    <cellStyle name="SAPBEXfilterDrill 7 4 2 2" xfId="12350" xr:uid="{37FFA42A-F9E8-41B0-8297-A743C5593297}"/>
    <cellStyle name="SAPBEXfilterDrill 7 4 3" xfId="12351" xr:uid="{3D2F1A7E-A87C-48F5-AFC6-C601915A76E8}"/>
    <cellStyle name="SAPBEXfilterDrill 7 4 3 2" xfId="12352" xr:uid="{17CA5320-3C8D-4E0E-9C6C-8DBDC0DB3EA1}"/>
    <cellStyle name="SAPBEXfilterDrill 7 4 4" xfId="12353" xr:uid="{6DFEB5FA-1EDB-4308-8A1B-5A4380C16D57}"/>
    <cellStyle name="SAPBEXfilterDrill 7 4 4 2" xfId="12354" xr:uid="{3DDAE7E7-2C44-4A89-9139-0BF9EA52EB0A}"/>
    <cellStyle name="SAPBEXfilterDrill 7 4 5" xfId="12355" xr:uid="{101C5B35-F710-4DB5-B8D2-4448C449BDD4}"/>
    <cellStyle name="SAPBEXfilterDrill 7 4 5 2" xfId="12356" xr:uid="{E54866A2-0672-483F-A463-DB3A3222F38D}"/>
    <cellStyle name="SAPBEXfilterDrill 7 4 6" xfId="12357" xr:uid="{E1625793-E7C9-4097-8CE8-AB444A948901}"/>
    <cellStyle name="SAPBEXfilterDrill 7 4 7" xfId="12358" xr:uid="{5D4AD0B8-34C7-402A-8B9A-19A1AD3A4FEA}"/>
    <cellStyle name="SAPBEXfilterDrill 7 4 8" xfId="12359" xr:uid="{81FFC22C-9CB7-4FCE-8FCB-092A04086C36}"/>
    <cellStyle name="SAPBEXfilterDrill 7 4 9" xfId="12360" xr:uid="{ED62AFA8-095B-4151-8F8A-EC1D17E4E6F6}"/>
    <cellStyle name="SAPBEXfilterDrill 7 5" xfId="12361" xr:uid="{DD0E7C9A-0C15-4FEE-8F9D-C8323ABE880A}"/>
    <cellStyle name="SAPBEXfilterDrill 7 5 2" xfId="12362" xr:uid="{2D7AD8CC-F0D9-4595-8A8B-4795D084A01B}"/>
    <cellStyle name="SAPBEXfilterDrill 7 6" xfId="12363" xr:uid="{82D24F41-EDA2-4946-B051-BE8913E709E2}"/>
    <cellStyle name="SAPBEXfilterDrill 7 6 2" xfId="12364" xr:uid="{EDC1916C-FE9E-4AA5-99CB-746562AD339F}"/>
    <cellStyle name="SAPBEXfilterDrill 7 7" xfId="12365" xr:uid="{F8337AAF-5389-4E2A-9D79-661852F83EA1}"/>
    <cellStyle name="SAPBEXfilterDrill 7 7 2" xfId="12366" xr:uid="{9CF404C9-385D-475C-B30A-04E66995408F}"/>
    <cellStyle name="SAPBEXfilterDrill 7 8" xfId="12367" xr:uid="{32A0EDE1-9222-487B-9C91-950759ECD6B0}"/>
    <cellStyle name="SAPBEXfilterDrill 7 8 2" xfId="12368" xr:uid="{CBAE6A20-4EF6-4840-8C7E-9D62BB7F6005}"/>
    <cellStyle name="SAPBEXfilterDrill 7 9" xfId="12369" xr:uid="{37AE4CC9-EACE-4410-813D-265934BDCBB9}"/>
    <cellStyle name="SAPBEXfilterDrill 8" xfId="12370" xr:uid="{FC2204F6-6457-460D-9038-F684F9D4ECCF}"/>
    <cellStyle name="SAPBEXfilterDrill 8 10" xfId="12371" xr:uid="{9A1E0F34-1BD3-4CB2-9C5C-ECD475C70884}"/>
    <cellStyle name="SAPBEXfilterDrill 8 11" xfId="12372" xr:uid="{03053972-6B66-4CDD-83CC-42FF92467214}"/>
    <cellStyle name="SAPBEXfilterDrill 8 12" xfId="12373" xr:uid="{13AABADF-1F3B-4D45-BAD0-3A3F818495C3}"/>
    <cellStyle name="SAPBEXfilterDrill 8 13" xfId="12374" xr:uid="{6C184471-9ABA-4641-AE11-1CD7F3103116}"/>
    <cellStyle name="SAPBEXfilterDrill 8 14" xfId="12375" xr:uid="{EFF1E7CA-0BE4-40C9-A31A-B633025472C2}"/>
    <cellStyle name="SAPBEXfilterDrill 8 15" xfId="12376" xr:uid="{C5BE9E2E-B72E-4DA7-80A7-8EA94B77C7E7}"/>
    <cellStyle name="SAPBEXfilterDrill 8 16" xfId="12377" xr:uid="{1011CF98-1EB5-4F26-8802-7E0664AA1B8A}"/>
    <cellStyle name="SAPBEXfilterDrill 8 17" xfId="12378" xr:uid="{AD72BF98-AAC5-4085-A768-AE7F375C48C5}"/>
    <cellStyle name="SAPBEXfilterDrill 8 2" xfId="12379" xr:uid="{6B65C55B-F676-46EB-929E-C41DBB9DEF81}"/>
    <cellStyle name="SAPBEXfilterDrill 8 2 10" xfId="12380" xr:uid="{E4D1AE36-CEB3-4B5E-A55A-70B85C346282}"/>
    <cellStyle name="SAPBEXfilterDrill 8 2 11" xfId="12381" xr:uid="{F17A7B97-8F46-41D1-8D79-938B783A023D}"/>
    <cellStyle name="SAPBEXfilterDrill 8 2 12" xfId="12382" xr:uid="{A72146A7-5B01-4B0A-B344-F0386BA3D676}"/>
    <cellStyle name="SAPBEXfilterDrill 8 2 13" xfId="12383" xr:uid="{847EA889-C25B-4DA1-832D-2C452AB61B04}"/>
    <cellStyle name="SAPBEXfilterDrill 8 2 14" xfId="12384" xr:uid="{632A540A-780E-4266-926D-7EA0FD1FE68C}"/>
    <cellStyle name="SAPBEXfilterDrill 8 2 2" xfId="12385" xr:uid="{F52A1219-080B-4971-A5A4-EAF95DAD7D63}"/>
    <cellStyle name="SAPBEXfilterDrill 8 2 2 2" xfId="12386" xr:uid="{AAB617BD-F9D0-493C-AEA8-9388BA33FC50}"/>
    <cellStyle name="SAPBEXfilterDrill 8 2 3" xfId="12387" xr:uid="{497F4AA3-9F5E-4AFA-8708-4CEF506E3D0B}"/>
    <cellStyle name="SAPBEXfilterDrill 8 2 3 2" xfId="12388" xr:uid="{F672421C-099B-429E-AD06-287E369AFC6D}"/>
    <cellStyle name="SAPBEXfilterDrill 8 2 4" xfId="12389" xr:uid="{EDB91784-E2A1-4477-AEFD-9B7E43793323}"/>
    <cellStyle name="SAPBEXfilterDrill 8 2 4 2" xfId="12390" xr:uid="{02EB0E19-3664-4B15-BC3A-E4F4F7AE9984}"/>
    <cellStyle name="SAPBEXfilterDrill 8 2 5" xfId="12391" xr:uid="{9C2F5E4B-0C56-44A3-8E95-A1D383A71D07}"/>
    <cellStyle name="SAPBEXfilterDrill 8 2 5 2" xfId="12392" xr:uid="{8E21397C-D595-4E2E-A7F9-6260110E56DA}"/>
    <cellStyle name="SAPBEXfilterDrill 8 2 6" xfId="12393" xr:uid="{66C8585F-4594-46AF-971B-35EE22593565}"/>
    <cellStyle name="SAPBEXfilterDrill 8 2 7" xfId="12394" xr:uid="{6C69E3A0-2064-49CE-AD11-BED4E47F4629}"/>
    <cellStyle name="SAPBEXfilterDrill 8 2 8" xfId="12395" xr:uid="{7528CDF0-F88E-43BA-BE8F-01500A62641B}"/>
    <cellStyle name="SAPBEXfilterDrill 8 2 9" xfId="12396" xr:uid="{297CE158-B913-4CC8-9FC3-FC00029B8364}"/>
    <cellStyle name="SAPBEXfilterDrill 8 3" xfId="12397" xr:uid="{F838D78E-E971-4021-AEB3-7F39279DB03E}"/>
    <cellStyle name="SAPBEXfilterDrill 8 3 10" xfId="12398" xr:uid="{28EAFAD9-06B5-4ECE-A3FE-EFE6736E525C}"/>
    <cellStyle name="SAPBEXfilterDrill 8 3 11" xfId="12399" xr:uid="{3D38CA8A-93D3-4CA0-B46E-635FCE7DFE76}"/>
    <cellStyle name="SAPBEXfilterDrill 8 3 12" xfId="12400" xr:uid="{FCFD39E1-4C72-4E92-88D5-8C3F633D7BE4}"/>
    <cellStyle name="SAPBEXfilterDrill 8 3 13" xfId="12401" xr:uid="{B41C874F-3B66-4D28-8627-642655D55EB5}"/>
    <cellStyle name="SAPBEXfilterDrill 8 3 14" xfId="12402" xr:uid="{A42E42ED-7168-4F29-B855-E0BB90BCCAC8}"/>
    <cellStyle name="SAPBEXfilterDrill 8 3 2" xfId="12403" xr:uid="{B902F425-82BB-4A0B-8BA7-F96E49E4E645}"/>
    <cellStyle name="SAPBEXfilterDrill 8 3 2 2" xfId="12404" xr:uid="{EC962F71-7488-4891-8D29-D250B7184498}"/>
    <cellStyle name="SAPBEXfilterDrill 8 3 3" xfId="12405" xr:uid="{F070AB9F-63D1-4DDD-AEAB-216D9BEEF908}"/>
    <cellStyle name="SAPBEXfilterDrill 8 3 3 2" xfId="12406" xr:uid="{952AB1E6-B0DD-4C53-842F-9AA58EEE500F}"/>
    <cellStyle name="SAPBEXfilterDrill 8 3 4" xfId="12407" xr:uid="{3812A661-8C77-4510-BE42-717FBCD8463A}"/>
    <cellStyle name="SAPBEXfilterDrill 8 3 4 2" xfId="12408" xr:uid="{9B1D8AEA-52DF-480D-8E91-1EE01E90E3D2}"/>
    <cellStyle name="SAPBEXfilterDrill 8 3 5" xfId="12409" xr:uid="{4982755B-A701-45CE-9D09-3734270AFC1B}"/>
    <cellStyle name="SAPBEXfilterDrill 8 3 5 2" xfId="12410" xr:uid="{C236F334-F39A-4173-8335-5305DB9C09E7}"/>
    <cellStyle name="SAPBEXfilterDrill 8 3 6" xfId="12411" xr:uid="{46ED9AD9-C95F-44C7-93E5-1E379A730ADF}"/>
    <cellStyle name="SAPBEXfilterDrill 8 3 7" xfId="12412" xr:uid="{3BC84048-8060-4413-BF0E-6736BF256069}"/>
    <cellStyle name="SAPBEXfilterDrill 8 3 8" xfId="12413" xr:uid="{5162F361-1087-4002-889A-7B67345621F6}"/>
    <cellStyle name="SAPBEXfilterDrill 8 3 9" xfId="12414" xr:uid="{3AA025EA-A4C7-4B28-B804-1FB2458141EC}"/>
    <cellStyle name="SAPBEXfilterDrill 8 4" xfId="12415" xr:uid="{0777D316-C667-4AA0-8045-0C98D66225D6}"/>
    <cellStyle name="SAPBEXfilterDrill 8 4 10" xfId="12416" xr:uid="{ED489181-C7DE-439C-AEAC-088F1881BACF}"/>
    <cellStyle name="SAPBEXfilterDrill 8 4 11" xfId="12417" xr:uid="{8622C2A0-125B-476A-B52D-F7A4096A5B1A}"/>
    <cellStyle name="SAPBEXfilterDrill 8 4 12" xfId="12418" xr:uid="{76BA8DF2-F38C-47F2-9B6F-7D426AAC6089}"/>
    <cellStyle name="SAPBEXfilterDrill 8 4 13" xfId="12419" xr:uid="{25ED313E-CB1F-4AF1-9C5F-E32B483E0600}"/>
    <cellStyle name="SAPBEXfilterDrill 8 4 14" xfId="12420" xr:uid="{71A3EBE6-01BF-4167-841C-3A101B1BC487}"/>
    <cellStyle name="SAPBEXfilterDrill 8 4 2" xfId="12421" xr:uid="{2BFBF024-C5AE-4319-8D6B-430630A947AC}"/>
    <cellStyle name="SAPBEXfilterDrill 8 4 2 2" xfId="12422" xr:uid="{4658E8C9-E227-460A-AF0B-74797D43F293}"/>
    <cellStyle name="SAPBEXfilterDrill 8 4 3" xfId="12423" xr:uid="{AD77DD1B-4F9C-4CC4-8B8C-6066B8B155C4}"/>
    <cellStyle name="SAPBEXfilterDrill 8 4 3 2" xfId="12424" xr:uid="{28301B28-57C8-427A-ACEE-9E510A96463B}"/>
    <cellStyle name="SAPBEXfilterDrill 8 4 4" xfId="12425" xr:uid="{9DDD8818-F476-4007-B291-3EC45E6FE5F6}"/>
    <cellStyle name="SAPBEXfilterDrill 8 4 4 2" xfId="12426" xr:uid="{2006DBDA-9E4E-4F68-B714-19A8FBA44F2E}"/>
    <cellStyle name="SAPBEXfilterDrill 8 4 5" xfId="12427" xr:uid="{E91443F6-EEE4-4D5E-90B8-CE059D7D457E}"/>
    <cellStyle name="SAPBEXfilterDrill 8 4 5 2" xfId="12428" xr:uid="{E33440CB-F4C1-43CA-98B4-AEC45D353623}"/>
    <cellStyle name="SAPBEXfilterDrill 8 4 6" xfId="12429" xr:uid="{0109DB99-4248-4895-89AF-510C82A28A7C}"/>
    <cellStyle name="SAPBEXfilterDrill 8 4 7" xfId="12430" xr:uid="{A39DC71E-8328-420A-A738-A722672739CA}"/>
    <cellStyle name="SAPBEXfilterDrill 8 4 8" xfId="12431" xr:uid="{C68918F9-B061-42D4-9A85-6BA0898DB074}"/>
    <cellStyle name="SAPBEXfilterDrill 8 4 9" xfId="12432" xr:uid="{5B71BEDF-4985-4ACB-8377-D1AD976162F3}"/>
    <cellStyle name="SAPBEXfilterDrill 8 5" xfId="12433" xr:uid="{CFE06A50-680C-4291-BEB2-3E1F48C7150F}"/>
    <cellStyle name="SAPBEXfilterDrill 8 5 2" xfId="12434" xr:uid="{E39EEA46-6BE4-46BE-851D-E153CE84B3F4}"/>
    <cellStyle name="SAPBEXfilterDrill 8 6" xfId="12435" xr:uid="{7A89687B-9D20-4888-918A-D01277F5BFCE}"/>
    <cellStyle name="SAPBEXfilterDrill 8 6 2" xfId="12436" xr:uid="{D10E4C6D-3394-432E-B64A-EB04EF6E83AF}"/>
    <cellStyle name="SAPBEXfilterDrill 8 7" xfId="12437" xr:uid="{58EAD00E-D0BB-4F64-AE36-0601528EAF5A}"/>
    <cellStyle name="SAPBEXfilterDrill 8 7 2" xfId="12438" xr:uid="{98F45F52-D292-473B-A941-D9B5B5E20CCC}"/>
    <cellStyle name="SAPBEXfilterDrill 8 8" xfId="12439" xr:uid="{B98E4420-36E8-4B7C-B967-E7B24D101BB0}"/>
    <cellStyle name="SAPBEXfilterDrill 8 8 2" xfId="12440" xr:uid="{5244A674-4052-4D9A-A64B-93DE69883393}"/>
    <cellStyle name="SAPBEXfilterDrill 8 9" xfId="12441" xr:uid="{C1E1F572-38C8-4BF6-A297-F448E2F16F10}"/>
    <cellStyle name="SAPBEXfilterDrill 9" xfId="12442" xr:uid="{722A5B65-2D56-4E66-A31A-6FD152AECB5D}"/>
    <cellStyle name="SAPBEXfilterDrill 9 10" xfId="12443" xr:uid="{E6BCD4CF-CA98-4ECC-BF24-59343539B6D0}"/>
    <cellStyle name="SAPBEXfilterDrill 9 11" xfId="12444" xr:uid="{9A43233A-B4A9-42FB-A629-E550EB5483F6}"/>
    <cellStyle name="SAPBEXfilterDrill 9 12" xfId="12445" xr:uid="{D9016780-52B9-4BE3-84A2-2C59930C94FD}"/>
    <cellStyle name="SAPBEXfilterDrill 9 13" xfId="12446" xr:uid="{858D9CD0-9F21-4FA4-83A0-E41A805EE96D}"/>
    <cellStyle name="SAPBEXfilterDrill 9 14" xfId="12447" xr:uid="{292D39C5-A8A9-4370-8749-8D267CCF3867}"/>
    <cellStyle name="SAPBEXfilterDrill 9 15" xfId="12448" xr:uid="{E1079A8A-D692-4275-B964-492BF12E1B15}"/>
    <cellStyle name="SAPBEXfilterDrill 9 16" xfId="12449" xr:uid="{FE30AD9C-ECE7-491A-8C6B-9BCE871D8E3B}"/>
    <cellStyle name="SAPBEXfilterDrill 9 17" xfId="12450" xr:uid="{BE62F152-3A8B-4A4B-BD06-60F29F60DA03}"/>
    <cellStyle name="SAPBEXfilterDrill 9 2" xfId="12451" xr:uid="{F8B1111E-5535-44CE-BA5E-FD54388740A1}"/>
    <cellStyle name="SAPBEXfilterDrill 9 2 10" xfId="12452" xr:uid="{120E0F31-98C6-4E39-9886-4AFCFAB41214}"/>
    <cellStyle name="SAPBEXfilterDrill 9 2 11" xfId="12453" xr:uid="{10AF15C4-7ED5-4593-9E7A-40EF6D2D5B49}"/>
    <cellStyle name="SAPBEXfilterDrill 9 2 12" xfId="12454" xr:uid="{189CD71F-8519-4430-96E7-CAA129DBDE87}"/>
    <cellStyle name="SAPBEXfilterDrill 9 2 13" xfId="12455" xr:uid="{EE2B6259-A1D6-43B5-B1ED-DC2D94227278}"/>
    <cellStyle name="SAPBEXfilterDrill 9 2 14" xfId="12456" xr:uid="{AC5E1BAA-B1BF-445A-9756-09AEF684573D}"/>
    <cellStyle name="SAPBEXfilterDrill 9 2 2" xfId="12457" xr:uid="{05B398B8-EE37-4D3E-A932-AF3465C9FCDE}"/>
    <cellStyle name="SAPBEXfilterDrill 9 2 2 2" xfId="12458" xr:uid="{003C8561-7682-49AF-BAAA-41A0342D7CEF}"/>
    <cellStyle name="SAPBEXfilterDrill 9 2 3" xfId="12459" xr:uid="{EA22ECE8-E5C6-4BC7-8E0A-98B4715B40B8}"/>
    <cellStyle name="SAPBEXfilterDrill 9 2 3 2" xfId="12460" xr:uid="{67A128E9-02F5-4647-B551-8A29B848B6AB}"/>
    <cellStyle name="SAPBEXfilterDrill 9 2 4" xfId="12461" xr:uid="{658AA024-F7EE-444C-BBB7-0722F81312E6}"/>
    <cellStyle name="SAPBEXfilterDrill 9 2 4 2" xfId="12462" xr:uid="{53270A03-BB26-44AE-9D25-EAA8D9ADE658}"/>
    <cellStyle name="SAPBEXfilterDrill 9 2 5" xfId="12463" xr:uid="{FCEE795A-6D5D-48E9-B23E-5A98C7D7249E}"/>
    <cellStyle name="SAPBEXfilterDrill 9 2 5 2" xfId="12464" xr:uid="{A705D595-5839-41AF-83E7-6B4121202BD3}"/>
    <cellStyle name="SAPBEXfilterDrill 9 2 6" xfId="12465" xr:uid="{449290A6-062F-4779-9A54-5D289C60BF41}"/>
    <cellStyle name="SAPBEXfilterDrill 9 2 7" xfId="12466" xr:uid="{2E0361C5-5C9E-45C7-9AB9-B14BF444E131}"/>
    <cellStyle name="SAPBEXfilterDrill 9 2 8" xfId="12467" xr:uid="{CB6EC52D-D4E2-4A52-A3FA-B4910C21D3AB}"/>
    <cellStyle name="SAPBEXfilterDrill 9 2 9" xfId="12468" xr:uid="{E4DC8842-18BA-43F7-BC5A-02E199539FCC}"/>
    <cellStyle name="SAPBEXfilterDrill 9 3" xfId="12469" xr:uid="{E95034D0-ACE5-4736-9712-DF445B55454A}"/>
    <cellStyle name="SAPBEXfilterDrill 9 3 10" xfId="12470" xr:uid="{CBAB1C3D-E226-4827-94C7-22587E2A6329}"/>
    <cellStyle name="SAPBEXfilterDrill 9 3 11" xfId="12471" xr:uid="{C14D846A-5E8B-464D-BD2E-9A2D1BF9FAEB}"/>
    <cellStyle name="SAPBEXfilterDrill 9 3 12" xfId="12472" xr:uid="{426E5EF0-B13D-4C74-AF23-CA84F94706F0}"/>
    <cellStyle name="SAPBEXfilterDrill 9 3 13" xfId="12473" xr:uid="{A09852EE-44D4-4AFD-AFC8-0EE185165B70}"/>
    <cellStyle name="SAPBEXfilterDrill 9 3 14" xfId="12474" xr:uid="{2D32A631-FA3A-471C-8CA0-580B70C0D71B}"/>
    <cellStyle name="SAPBEXfilterDrill 9 3 2" xfId="12475" xr:uid="{01FBF9B5-338F-4A5C-9E63-E82C1A4A2B7B}"/>
    <cellStyle name="SAPBEXfilterDrill 9 3 2 2" xfId="12476" xr:uid="{9A2E82AE-1984-4FC7-81EF-3D0681FF7380}"/>
    <cellStyle name="SAPBEXfilterDrill 9 3 3" xfId="12477" xr:uid="{99F23468-9E5D-4A4D-B927-812D0578F43A}"/>
    <cellStyle name="SAPBEXfilterDrill 9 3 3 2" xfId="12478" xr:uid="{0FA7024B-9912-40D3-8F31-0A27F71B2FC9}"/>
    <cellStyle name="SAPBEXfilterDrill 9 3 4" xfId="12479" xr:uid="{F50A751B-F1D3-4B83-AD7E-0E9D5ECD4CA9}"/>
    <cellStyle name="SAPBEXfilterDrill 9 3 4 2" xfId="12480" xr:uid="{9E5E7575-3786-4C18-A413-75DEC8FC06BD}"/>
    <cellStyle name="SAPBEXfilterDrill 9 3 5" xfId="12481" xr:uid="{449B7669-2557-40D4-8B43-6F835B2AF107}"/>
    <cellStyle name="SAPBEXfilterDrill 9 3 5 2" xfId="12482" xr:uid="{CD7C052A-F031-4E25-A961-9B565E2BE14F}"/>
    <cellStyle name="SAPBEXfilterDrill 9 3 6" xfId="12483" xr:uid="{7354DB2A-3893-498D-B237-70DC61491979}"/>
    <cellStyle name="SAPBEXfilterDrill 9 3 7" xfId="12484" xr:uid="{43EEB2F0-2352-433B-8860-504AE1B87884}"/>
    <cellStyle name="SAPBEXfilterDrill 9 3 8" xfId="12485" xr:uid="{1ACB494F-35F8-4137-B8C0-0A04AB4B30B3}"/>
    <cellStyle name="SAPBEXfilterDrill 9 3 9" xfId="12486" xr:uid="{B2B678CF-60D4-4962-8B3B-8BD43F2BED7C}"/>
    <cellStyle name="SAPBEXfilterDrill 9 4" xfId="12487" xr:uid="{0123601E-1CD9-41E6-A900-F91BC08B4AB5}"/>
    <cellStyle name="SAPBEXfilterDrill 9 4 10" xfId="12488" xr:uid="{EEB65BFE-2151-4040-A060-96EFABD81A8D}"/>
    <cellStyle name="SAPBEXfilterDrill 9 4 11" xfId="12489" xr:uid="{AB5111EA-366C-4449-AFEB-9CE75D9CB4C2}"/>
    <cellStyle name="SAPBEXfilterDrill 9 4 12" xfId="12490" xr:uid="{D68775D2-CDB0-4D79-9C2C-AE77666AA473}"/>
    <cellStyle name="SAPBEXfilterDrill 9 4 13" xfId="12491" xr:uid="{3052F812-03CD-4A4F-AF68-FA0787E8C1DE}"/>
    <cellStyle name="SAPBEXfilterDrill 9 4 14" xfId="12492" xr:uid="{1293C3F1-3E43-4323-9E0C-3F02465A6327}"/>
    <cellStyle name="SAPBEXfilterDrill 9 4 2" xfId="12493" xr:uid="{62279B88-BF20-404A-BA27-FF79C5218659}"/>
    <cellStyle name="SAPBEXfilterDrill 9 4 2 2" xfId="12494" xr:uid="{BF00660B-2C37-4849-9FD0-1D5F1A12A5C5}"/>
    <cellStyle name="SAPBEXfilterDrill 9 4 3" xfId="12495" xr:uid="{ED9D6098-2372-4D66-8099-919A688B25FA}"/>
    <cellStyle name="SAPBEXfilterDrill 9 4 3 2" xfId="12496" xr:uid="{76F1E5D4-CE5E-4C48-BBFE-C8B179851B63}"/>
    <cellStyle name="SAPBEXfilterDrill 9 4 4" xfId="12497" xr:uid="{57B6D5D8-F8A8-49BF-A8A1-714E24B1A10F}"/>
    <cellStyle name="SAPBEXfilterDrill 9 4 4 2" xfId="12498" xr:uid="{808124B8-87C0-4944-A17C-20B925D3FE89}"/>
    <cellStyle name="SAPBEXfilterDrill 9 4 5" xfId="12499" xr:uid="{D5582675-05AA-4FC8-BE3A-FA8FFA3742DC}"/>
    <cellStyle name="SAPBEXfilterDrill 9 4 5 2" xfId="12500" xr:uid="{BC1052B9-A364-4FD4-BEB3-8EF9B4CE1479}"/>
    <cellStyle name="SAPBEXfilterDrill 9 4 6" xfId="12501" xr:uid="{7E6E50F0-9221-4313-9064-8F4B71AA5356}"/>
    <cellStyle name="SAPBEXfilterDrill 9 4 7" xfId="12502" xr:uid="{8FC3CCFE-2A75-4174-8F1C-655610F7451B}"/>
    <cellStyle name="SAPBEXfilterDrill 9 4 8" xfId="12503" xr:uid="{D32DBF50-46EA-4BB7-B5AB-93443467FC47}"/>
    <cellStyle name="SAPBEXfilterDrill 9 4 9" xfId="12504" xr:uid="{8467CA38-5AB9-4482-A4FD-F1C8043A307D}"/>
    <cellStyle name="SAPBEXfilterDrill 9 5" xfId="12505" xr:uid="{9828D13F-C4C5-4267-8CB0-E91B8D11F3B7}"/>
    <cellStyle name="SAPBEXfilterDrill 9 5 2" xfId="12506" xr:uid="{9F102B49-000D-4F99-9E7F-E8FF6AB5F96D}"/>
    <cellStyle name="SAPBEXfilterDrill 9 6" xfId="12507" xr:uid="{E8236947-DA26-4CFA-814D-B414E0481359}"/>
    <cellStyle name="SAPBEXfilterDrill 9 6 2" xfId="12508" xr:uid="{CAE6D894-20CE-429A-BE82-80A31B0F258C}"/>
    <cellStyle name="SAPBEXfilterDrill 9 7" xfId="12509" xr:uid="{E3B6A56A-DFED-45AA-92F3-41BEFA89104C}"/>
    <cellStyle name="SAPBEXfilterDrill 9 7 2" xfId="12510" xr:uid="{5EE94F68-464A-4D77-9957-5DD21A0D5BFA}"/>
    <cellStyle name="SAPBEXfilterDrill 9 8" xfId="12511" xr:uid="{6D0EDABD-430E-4825-AF45-EB996531DD70}"/>
    <cellStyle name="SAPBEXfilterDrill 9 8 2" xfId="12512" xr:uid="{D4DA6CF4-CF5F-4B0B-B7EA-F0A812EB9970}"/>
    <cellStyle name="SAPBEXfilterDrill 9 9" xfId="12513" xr:uid="{CC92E58A-BB31-4610-BE89-8884E127F3B0}"/>
    <cellStyle name="SAPBEXfilterDrill_Nordea Group" xfId="11448" xr:uid="{633F962C-5951-4A58-BC59-ECFE49F2865B}"/>
    <cellStyle name="SAPBEXfilterItem" xfId="16" xr:uid="{00000000-0005-0000-0000-00008F000000}"/>
    <cellStyle name="SAPBEXfilterItem 10" xfId="12515" xr:uid="{437E6614-6228-4970-83EB-4FB3A2044544}"/>
    <cellStyle name="SAPBEXfilterItem 11" xfId="12516" xr:uid="{1724D46A-DFE3-45AB-9D05-E1A9B80A9A4E}"/>
    <cellStyle name="SAPBEXfilterItem 2" xfId="12517" xr:uid="{25A35715-E62C-48B8-A3A5-983F0A6B98FA}"/>
    <cellStyle name="SAPBEXfilterItem 2 10" xfId="12518" xr:uid="{97B48C52-148C-48F6-8C63-32CD23277807}"/>
    <cellStyle name="SAPBEXfilterItem 2 11" xfId="12519" xr:uid="{D9B77B74-F239-40E8-A701-F5FBBD6A981A}"/>
    <cellStyle name="SAPBEXfilterItem 2 12" xfId="12520" xr:uid="{0BEA8475-5023-47A4-8D21-E67BBD947C98}"/>
    <cellStyle name="SAPBEXfilterItem 2 13" xfId="12521" xr:uid="{A5B636F8-811A-46CB-A551-4D1728D5A541}"/>
    <cellStyle name="SAPBEXfilterItem 2 2" xfId="12522" xr:uid="{09066008-E67A-47B7-8083-271FED158E02}"/>
    <cellStyle name="SAPBEXfilterItem 2 2 2" xfId="12523" xr:uid="{02558F55-92A0-40E7-97F5-EBF76C6D35B0}"/>
    <cellStyle name="SAPBEXfilterItem 2 2 3" xfId="12524" xr:uid="{C849A182-ECCC-4C59-9B27-1D00261F78A2}"/>
    <cellStyle name="SAPBEXfilterItem 2 2 4" xfId="12525" xr:uid="{0C967EA6-0216-4E93-A90D-AA3F551779C4}"/>
    <cellStyle name="SAPBEXfilterItem 2 3" xfId="12526" xr:uid="{E859C311-1A67-4EA7-9451-09BAB218EF75}"/>
    <cellStyle name="SAPBEXfilterItem 2 3 2" xfId="12527" xr:uid="{B4EDE15A-A04F-4A48-92DE-CDF38409316F}"/>
    <cellStyle name="SAPBEXfilterItem 2 3 3" xfId="12528" xr:uid="{AFC16E5A-4426-4201-B38A-1775852E9FFD}"/>
    <cellStyle name="SAPBEXfilterItem 2 3 4" xfId="12529" xr:uid="{CA092C56-964A-49A2-B04A-8C185EF540D9}"/>
    <cellStyle name="SAPBEXfilterItem 2 4" xfId="12530" xr:uid="{988FEF76-8839-4121-A977-70668FE87CD5}"/>
    <cellStyle name="SAPBEXfilterItem 2 4 2" xfId="12531" xr:uid="{CD740FF3-B1E5-4F9E-83B5-1E64B83F655C}"/>
    <cellStyle name="SAPBEXfilterItem 2 4 3" xfId="12532" xr:uid="{318B2DBF-65F4-4A0E-B64E-04DB288EC47C}"/>
    <cellStyle name="SAPBEXfilterItem 2 4 4" xfId="12533" xr:uid="{AE570FF8-3803-40EA-AC4A-7025B4828C86}"/>
    <cellStyle name="SAPBEXfilterItem 2 5" xfId="12534" xr:uid="{A5717459-12BF-443C-B035-EF86F69567F1}"/>
    <cellStyle name="SAPBEXfilterItem 2 5 2" xfId="12535" xr:uid="{A61B0796-C658-4F82-A1FF-6D773E36AE49}"/>
    <cellStyle name="SAPBEXfilterItem 2 6" xfId="12536" xr:uid="{6824F69B-8C70-43A7-940B-3D11AA4D85AB}"/>
    <cellStyle name="SAPBEXfilterItem 2 6 2" xfId="12537" xr:uid="{D40CAC51-E084-4657-8F94-124EB7A974D4}"/>
    <cellStyle name="SAPBEXfilterItem 2 7" xfId="12538" xr:uid="{793DC51E-151C-48B3-B993-A8B689CD111E}"/>
    <cellStyle name="SAPBEXfilterItem 2 8" xfId="12539" xr:uid="{3D94BC93-E212-4633-B9B9-0CC6D32BFB4C}"/>
    <cellStyle name="SAPBEXfilterItem 2 9" xfId="12540" xr:uid="{85C3FFC1-C9A3-4912-875A-9CD7D5137404}"/>
    <cellStyle name="SAPBEXfilterItem 3" xfId="12541" xr:uid="{782CF80A-7973-48D6-A8F8-96DC85C201E9}"/>
    <cellStyle name="SAPBEXfilterItem 3 10" xfId="12542" xr:uid="{287A7173-7334-4050-A46A-012C27F2FBEA}"/>
    <cellStyle name="SAPBEXfilterItem 3 11" xfId="12543" xr:uid="{7809970E-EB28-49A0-A49E-8F92F2FD652F}"/>
    <cellStyle name="SAPBEXfilterItem 3 12" xfId="12544" xr:uid="{669FDD28-797B-4105-B2BC-47703D34111E}"/>
    <cellStyle name="SAPBEXfilterItem 3 13" xfId="12545" xr:uid="{9EFBC858-D5E9-47BC-B635-DDD60DD121C1}"/>
    <cellStyle name="SAPBEXfilterItem 3 14" xfId="12546" xr:uid="{27404C3C-C0DB-4C16-8DF5-4242FB62D8CA}"/>
    <cellStyle name="SAPBEXfilterItem 3 15" xfId="12547" xr:uid="{0ED9E118-5DB4-448B-A77C-B774414E2F55}"/>
    <cellStyle name="SAPBEXfilterItem 3 2" xfId="12548" xr:uid="{B872E2DD-FF29-4979-AFEF-07A50D074BFD}"/>
    <cellStyle name="SAPBEXfilterItem 3 2 2" xfId="12549" xr:uid="{C26D58F7-B0AC-4A26-BD26-2408E8650EA2}"/>
    <cellStyle name="SAPBEXfilterItem 3 3" xfId="12550" xr:uid="{FCBBBEA9-ED0B-4319-8D85-8E669304D04E}"/>
    <cellStyle name="SAPBEXfilterItem 3 3 2" xfId="12551" xr:uid="{C907C747-A204-4675-8068-A20934681E79}"/>
    <cellStyle name="SAPBEXfilterItem 3 4" xfId="12552" xr:uid="{BF9AD808-43BE-44E8-9662-A5498F42D023}"/>
    <cellStyle name="SAPBEXfilterItem 3 4 2" xfId="12553" xr:uid="{4F70F2EC-FAA6-40A1-8DEE-6332BE612E29}"/>
    <cellStyle name="SAPBEXfilterItem 3 5" xfId="12554" xr:uid="{182BF465-E28F-46EC-B081-FBCA577B3E55}"/>
    <cellStyle name="SAPBEXfilterItem 3 5 2" xfId="12555" xr:uid="{D004951E-F102-4E43-B875-AC3FCB340845}"/>
    <cellStyle name="SAPBEXfilterItem 3 6" xfId="12556" xr:uid="{939BF95C-D2EC-4ADD-8342-102F1992375C}"/>
    <cellStyle name="SAPBEXfilterItem 3 7" xfId="12557" xr:uid="{7E116E02-B0F4-432E-AB46-03758D3AA5E6}"/>
    <cellStyle name="SAPBEXfilterItem 3 8" xfId="12558" xr:uid="{16A9512B-F94F-4F50-8680-FA255998188D}"/>
    <cellStyle name="SAPBEXfilterItem 3 9" xfId="12559" xr:uid="{EF21CC76-040F-4DBB-A2E3-8576E9B3F6A4}"/>
    <cellStyle name="SAPBEXfilterItem 4" xfId="12560" xr:uid="{E001724E-A6A6-4E0F-B269-4EABA0D5863E}"/>
    <cellStyle name="SAPBEXfilterItem 4 2" xfId="12561" xr:uid="{7DB4DEA8-8B87-4983-AB46-DA6889BA8AA7}"/>
    <cellStyle name="SAPBEXfilterItem 4 3" xfId="12562" xr:uid="{404083A3-4060-430C-B439-46FD6D99B53B}"/>
    <cellStyle name="SAPBEXfilterItem 4 4" xfId="12563" xr:uid="{8D25C327-3F29-4D78-82E0-2C0200127D61}"/>
    <cellStyle name="SAPBEXfilterItem 4 5" xfId="12564" xr:uid="{6F426F17-38AE-4D82-BDC6-8AEE009ABFFC}"/>
    <cellStyle name="SAPBEXfilterItem 4 5 2" xfId="12565" xr:uid="{A16FC772-26CC-4AEF-A5C3-D7245FF19BAE}"/>
    <cellStyle name="SAPBEXfilterItem 4 6" xfId="12566" xr:uid="{85C993FA-F514-4F34-87EB-5B18584A32E3}"/>
    <cellStyle name="SAPBEXfilterItem 4 7" xfId="12567" xr:uid="{CA72FB48-9210-4D22-9BF1-9EB801304139}"/>
    <cellStyle name="SAPBEXfilterItem 4 8" xfId="12568" xr:uid="{DE186E9C-FBDE-40A8-9386-07CCB22CEB22}"/>
    <cellStyle name="SAPBEXfilterItem 5" xfId="12569" xr:uid="{ED57BB97-BBD1-494B-811B-FDCDCC194AB9}"/>
    <cellStyle name="SAPBEXfilterItem 6" xfId="12570" xr:uid="{6223CF9B-A3D4-45AA-85E7-5F23C1F18E6E}"/>
    <cellStyle name="SAPBEXfilterItem 7" xfId="12571" xr:uid="{BCFC74D9-0D3A-45F6-BBCD-7DE4058A7739}"/>
    <cellStyle name="SAPBEXfilterItem 8" xfId="12572" xr:uid="{9846AA8F-8BDF-46AF-B7F1-F51292D6E051}"/>
    <cellStyle name="SAPBEXfilterItem 8 2" xfId="12573" xr:uid="{B978F53E-D129-457C-ADA2-C951A399C50C}"/>
    <cellStyle name="SAPBEXfilterItem 9" xfId="12574" xr:uid="{3A6A8A90-6445-4A2E-AA9E-3C25BF9A8EFB}"/>
    <cellStyle name="SAPBEXfilterItem_Nordea Group" xfId="12514" xr:uid="{9C383FC6-8906-4D7C-A43B-AC3F1000D2DC}"/>
    <cellStyle name="SAPBEXfilterText" xfId="12575" xr:uid="{1C65E299-748C-4BCB-9775-AFC70769BD1B}"/>
    <cellStyle name="SAPBEXfilterText 2" xfId="12576" xr:uid="{02F4B469-7B6C-44FA-B5B6-C3DDDA1AB3AB}"/>
    <cellStyle name="SAPBEXfilterText 2 2" xfId="12577" xr:uid="{F9A94E63-FDD4-43DC-A524-225DF2D21DDD}"/>
    <cellStyle name="SAPBEXfilterText 2 2 2" xfId="12578" xr:uid="{21AAF372-FD37-42A8-BA5D-FE361AAFAD28}"/>
    <cellStyle name="SAPBEXfilterText 2 2 2 2" xfId="12579" xr:uid="{32AE77BC-8426-4F20-9CE4-AFFA0877140F}"/>
    <cellStyle name="SAPBEXfilterText 2 2 2 3" xfId="12580" xr:uid="{FC323061-D553-4C7D-BE7C-E7AE15AE4DFB}"/>
    <cellStyle name="SAPBEXfilterText 2 2 2 4" xfId="12581" xr:uid="{7C266A29-2E19-4F93-9625-C200D3F071ED}"/>
    <cellStyle name="SAPBEXfilterText 2 2 2 5" xfId="12582" xr:uid="{A110D7E7-960E-4CCE-8623-DB687D923979}"/>
    <cellStyle name="SAPBEXfilterText 2 2 2 5 2" xfId="12583" xr:uid="{36EDF6E0-A287-4AD3-A93A-DF5D11BE088F}"/>
    <cellStyle name="SAPBEXfilterText 2 2 2 6" xfId="12584" xr:uid="{4F1C76A6-51A8-4D71-8A65-B90D8901261B}"/>
    <cellStyle name="SAPBEXfilterText 2 2 2 7" xfId="12585" xr:uid="{C50FDE71-3F12-479E-9B15-82A824DAAF09}"/>
    <cellStyle name="SAPBEXfilterText 2 2 2 8" xfId="12586" xr:uid="{245A6EB9-A6CD-4259-9273-C20E7A4CAE31}"/>
    <cellStyle name="SAPBEXfilterText 2 2 3" xfId="12587" xr:uid="{B59D0E9D-A4A3-4D51-9A19-A3671552CEF6}"/>
    <cellStyle name="SAPBEXfilterText 2 2 4" xfId="12588" xr:uid="{C79D9CC7-5EC6-4C8E-8B0C-89466BDB78DF}"/>
    <cellStyle name="SAPBEXfilterText 2 2 5" xfId="12589" xr:uid="{BBBE040C-B2AE-4EF0-B92A-178BE5D81E43}"/>
    <cellStyle name="SAPBEXfilterText 2 2 6" xfId="12590" xr:uid="{268F44EC-42AA-4904-9A0A-475DCA5E5A83}"/>
    <cellStyle name="SAPBEXfilterText 2 2 6 2" xfId="12591" xr:uid="{5B419F05-96A7-44D1-9E4E-34C38E440251}"/>
    <cellStyle name="SAPBEXfilterText 2 2 7" xfId="12592" xr:uid="{26723AB4-BE55-499A-9AA5-96A7A40284EF}"/>
    <cellStyle name="SAPBEXfilterText 2 2 8" xfId="12593" xr:uid="{5EC420D4-64EE-4E2D-9D9C-08969D04A3A0}"/>
    <cellStyle name="SAPBEXfilterText 2 2 9" xfId="12594" xr:uid="{B0A97677-7458-4D57-A16F-375A11D9B4F8}"/>
    <cellStyle name="SAPBEXfilterText 2 3" xfId="12595" xr:uid="{9F770DE4-1E81-4B18-9FB8-C00FB71B0C30}"/>
    <cellStyle name="SAPBEXfilterText 2 3 2" xfId="12596" xr:uid="{0E5B7744-4869-4C87-B27F-6272B1BAC3F7}"/>
    <cellStyle name="SAPBEXfilterText 2 3 3" xfId="12597" xr:uid="{2771B40C-2EB9-4F54-AA86-B0FFD231063A}"/>
    <cellStyle name="SAPBEXfilterText 2 3 4" xfId="12598" xr:uid="{F3B5C42F-CFDE-414F-9194-D1C3506399DE}"/>
    <cellStyle name="SAPBEXfilterText 2 3 5" xfId="12599" xr:uid="{2AE636DC-F79D-4A78-8F8A-7B15C0F2A078}"/>
    <cellStyle name="SAPBEXfilterText 2 3 5 2" xfId="12600" xr:uid="{055DD88D-7605-414C-BDD7-A54FE7B87851}"/>
    <cellStyle name="SAPBEXfilterText 2 3 6" xfId="12601" xr:uid="{BCF6C145-8B1B-49F9-814F-F7B2AF4EA3DE}"/>
    <cellStyle name="SAPBEXfilterText 2 3 7" xfId="12602" xr:uid="{E0FECB15-01BA-4A1A-A75A-EA614FA76BB5}"/>
    <cellStyle name="SAPBEXfilterText 2 3 8" xfId="12603" xr:uid="{918B9542-7461-4449-9FCB-9479A7643EA1}"/>
    <cellStyle name="SAPBEXfilterText 2 4" xfId="12604" xr:uid="{E6F48969-8427-4F67-8454-85FF80DDCF06}"/>
    <cellStyle name="SAPBEXfilterText 2 4 2" xfId="12605" xr:uid="{A0B496F4-B385-41FF-8BD8-623606B34EC3}"/>
    <cellStyle name="SAPBEXfilterText 2 4 3" xfId="12606" xr:uid="{6B9647A0-D27A-4682-A961-46A7785C37D6}"/>
    <cellStyle name="SAPBEXfilterText 2 4 4" xfId="12607" xr:uid="{D7BBAAEF-28AC-48DA-838B-25873E968322}"/>
    <cellStyle name="SAPBEXfilterText 2 4 5" xfId="12608" xr:uid="{273DA0A4-51F0-4C80-B550-F67B53A6E016}"/>
    <cellStyle name="SAPBEXfilterText 2 4 5 2" xfId="12609" xr:uid="{B7055531-EC4C-42B9-8354-900F25E272A4}"/>
    <cellStyle name="SAPBEXfilterText 2 4 6" xfId="12610" xr:uid="{F4272049-81B5-4B35-98C7-7D8B9820FABA}"/>
    <cellStyle name="SAPBEXfilterText 2 4 7" xfId="12611" xr:uid="{F2440C3B-6DA1-40D1-9783-942C29AF4465}"/>
    <cellStyle name="SAPBEXfilterText 2 4 8" xfId="12612" xr:uid="{4BEA034A-56EC-4FD0-8542-4636B5217D72}"/>
    <cellStyle name="SAPBEXfilterText 3" xfId="12613" xr:uid="{FA906FBE-C886-4ED8-851E-BE8FB6ED4489}"/>
    <cellStyle name="SAPBEXfilterText 3 2" xfId="12614" xr:uid="{3046BE61-FFC2-44B6-BEEC-B22FB123E806}"/>
    <cellStyle name="SAPBEXfilterText 3 3" xfId="12615" xr:uid="{C950D407-7829-4FA9-B869-1F678F1A2BA2}"/>
    <cellStyle name="SAPBEXfilterText 3 4" xfId="12616" xr:uid="{5952BC8E-5C46-492C-A93A-09CD5F64CBDB}"/>
    <cellStyle name="SAPBEXfilterText 3 5" xfId="12617" xr:uid="{6E27EC65-0C57-46FC-857B-3A393E0DCA72}"/>
    <cellStyle name="SAPBEXfilterText 3 5 2" xfId="12618" xr:uid="{480D102E-DD72-42CB-9FE4-AE7412A9C1F8}"/>
    <cellStyle name="SAPBEXfilterText 3 6" xfId="12619" xr:uid="{3A465154-72D1-4048-8E58-C5F53E9A6D25}"/>
    <cellStyle name="SAPBEXfilterText 3 7" xfId="12620" xr:uid="{05C8E33A-3889-4DB1-8472-537791E45FD6}"/>
    <cellStyle name="SAPBEXfilterText 3 8" xfId="12621" xr:uid="{1B04CDA8-95F3-4BA2-B1F9-6743BB2FE8EF}"/>
    <cellStyle name="SAPBEXfilterText 4" xfId="12622" xr:uid="{B11545DE-581A-47F7-B659-50A14E8A872E}"/>
    <cellStyle name="SAPBEXfilterText 4 2" xfId="12623" xr:uid="{009E8C3E-6E9E-4517-94F5-FC0E124B47DA}"/>
    <cellStyle name="SAPBEXfilterText 4 3" xfId="12624" xr:uid="{7DD1B2E4-5839-4F29-AA9A-B84C4BA1C8AD}"/>
    <cellStyle name="SAPBEXfilterText 4 4" xfId="12625" xr:uid="{4030F4FF-58A7-4BE8-AF4A-9B36F51C132C}"/>
    <cellStyle name="SAPBEXfilterText 4 5" xfId="12626" xr:uid="{3CA7EBC4-F781-4827-AA95-1E6C99548943}"/>
    <cellStyle name="SAPBEXfilterText 4 5 2" xfId="12627" xr:uid="{AE79EB59-6F99-41E9-B60E-CEC72C3998F9}"/>
    <cellStyle name="SAPBEXfilterText 4 6" xfId="12628" xr:uid="{D04FD795-DCB6-4F72-B2BB-76AF5C326532}"/>
    <cellStyle name="SAPBEXfilterText 4 7" xfId="12629" xr:uid="{37749CDF-37E4-49FD-8E92-65489CB76440}"/>
    <cellStyle name="SAPBEXfilterText 4 8" xfId="12630" xr:uid="{175FCAED-C660-42CE-A963-B0D99453A4F1}"/>
    <cellStyle name="SAPBEXfilterText 5" xfId="12631" xr:uid="{B1F12AA9-0AED-4860-AFE2-61731A09C868}"/>
    <cellStyle name="SAPBEXfilterText 5 10" xfId="12632" xr:uid="{C1C819CA-CCEF-4E3E-999D-AD4139949C22}"/>
    <cellStyle name="SAPBEXfilterText 5 11" xfId="12633" xr:uid="{E75112D1-D1FB-4CFF-A54C-BBD551551960}"/>
    <cellStyle name="SAPBEXfilterText 5 12" xfId="12634" xr:uid="{534D6AD3-2838-4D50-93DE-9422F80A723F}"/>
    <cellStyle name="SAPBEXfilterText 5 13" xfId="12635" xr:uid="{FFCD7B13-4F23-47A7-A3CC-BD49EED0D9D0}"/>
    <cellStyle name="SAPBEXfilterText 5 14" xfId="12636" xr:uid="{BAF2928D-E89B-4277-840C-4857DC5F4B1F}"/>
    <cellStyle name="SAPBEXfilterText 5 15" xfId="12637" xr:uid="{50E3A6D6-F4A7-4774-B7C2-6827FFE53EDE}"/>
    <cellStyle name="SAPBEXfilterText 5 2" xfId="12638" xr:uid="{66C1DD78-28D7-4144-9571-2D330A214733}"/>
    <cellStyle name="SAPBEXfilterText 5 2 2" xfId="12639" xr:uid="{2142D633-9C7C-49DC-B3E6-D24341564A7D}"/>
    <cellStyle name="SAPBEXfilterText 5 3" xfId="12640" xr:uid="{286FA5FB-09DE-461D-8AD6-362C8934E944}"/>
    <cellStyle name="SAPBEXfilterText 5 3 2" xfId="12641" xr:uid="{7E6B554E-E0EF-4517-AD72-75C5CB3B53D0}"/>
    <cellStyle name="SAPBEXfilterText 5 4" xfId="12642" xr:uid="{16B50A5A-E832-46DE-B74A-29C0CEB8789F}"/>
    <cellStyle name="SAPBEXfilterText 5 4 2" xfId="12643" xr:uid="{49E99ED7-E875-4A34-8E8E-CA9691F55BEA}"/>
    <cellStyle name="SAPBEXfilterText 5 5" xfId="12644" xr:uid="{B2C5677C-1BFA-42E2-9595-C91BB5B8FBB1}"/>
    <cellStyle name="SAPBEXfilterText 5 5 2" xfId="12645" xr:uid="{E2C98C62-4970-4096-80BE-611A49FCD5F3}"/>
    <cellStyle name="SAPBEXfilterText 5 6" xfId="12646" xr:uid="{E6BEFE5C-65FD-4F5C-8301-76BED880C11A}"/>
    <cellStyle name="SAPBEXfilterText 5 7" xfId="12647" xr:uid="{69EA2C6F-1E6D-4094-BC6F-ACFD6453C946}"/>
    <cellStyle name="SAPBEXfilterText 5 8" xfId="12648" xr:uid="{B8AC2943-8D5E-4BAE-8017-066C4CA3C68C}"/>
    <cellStyle name="SAPBEXfilterText 5 9" xfId="12649" xr:uid="{CAF45077-49D3-4C71-BEEB-8A1D627EB7E6}"/>
    <cellStyle name="SAPBEXformats" xfId="17" xr:uid="{00000000-0005-0000-0000-000090000000}"/>
    <cellStyle name="SAPBEXformats 10" xfId="12651" xr:uid="{9E8BB3EA-F185-4DC9-A22A-C5791319E0A5}"/>
    <cellStyle name="SAPBEXformats 10 2" xfId="12652" xr:uid="{76FA18B5-3B11-40CF-9761-A5147A09936A}"/>
    <cellStyle name="SAPBEXformats 11" xfId="12653" xr:uid="{D025B3E8-72A6-49E1-B46B-2D265952D9B9}"/>
    <cellStyle name="SAPBEXformats 12" xfId="12654" xr:uid="{DB7925CC-2980-4983-87B3-85327F12069E}"/>
    <cellStyle name="SAPBEXformats 13" xfId="12655" xr:uid="{BBCFC0EE-F0A4-480D-8D56-A26A18D30255}"/>
    <cellStyle name="SAPBEXformats 14" xfId="12656" xr:uid="{44D61108-B631-4F38-94F2-D9126E9F58CA}"/>
    <cellStyle name="SAPBEXformats 2" xfId="12657" xr:uid="{8E7562E1-B94B-428F-ADD1-F2AB3D048763}"/>
    <cellStyle name="SAPBEXformats 2 10" xfId="12658" xr:uid="{4D3E9306-6E7B-4F5E-A21E-EE9503F9EF51}"/>
    <cellStyle name="SAPBEXformats 2 11" xfId="12659" xr:uid="{30D44E10-B349-4E81-A735-3A3AE922EC44}"/>
    <cellStyle name="SAPBEXformats 2 12" xfId="12660" xr:uid="{D0A69E96-BA6B-4738-B073-8AC9F686871B}"/>
    <cellStyle name="SAPBEXformats 2 13" xfId="12661" xr:uid="{5ECEB0B3-4D22-4AAE-8DF1-2AE36CFCFC3B}"/>
    <cellStyle name="SAPBEXformats 2 14" xfId="12662" xr:uid="{042A5BE0-FBE1-4DFC-8265-BDCBCF611EEC}"/>
    <cellStyle name="SAPBEXformats 2 2" xfId="12663" xr:uid="{4071389D-9823-4D52-8ABB-774CFD828A28}"/>
    <cellStyle name="SAPBEXformats 2 2 10" xfId="12664" xr:uid="{B1D5AB80-7F97-401A-88B5-C1A7D0F1096F}"/>
    <cellStyle name="SAPBEXformats 2 2 11" xfId="12665" xr:uid="{29C31610-6019-41D7-9C91-91B07BF755F7}"/>
    <cellStyle name="SAPBEXformats 2 2 12" xfId="12666" xr:uid="{E56DBB56-A343-4325-A877-E46B74389113}"/>
    <cellStyle name="SAPBEXformats 2 2 13" xfId="12667" xr:uid="{C2664C21-6E2A-43AF-A5C7-04FC83B7A93F}"/>
    <cellStyle name="SAPBEXformats 2 2 2" xfId="12668" xr:uid="{76D5D980-01EB-4838-9089-2AC093FDF351}"/>
    <cellStyle name="SAPBEXformats 2 2 2 2" xfId="12669" xr:uid="{DF26A1F3-A63A-40A3-B1AB-C0CFC7347ABE}"/>
    <cellStyle name="SAPBEXformats 2 2 3" xfId="12670" xr:uid="{D3E9EFE9-CE63-4217-B8B1-DAC1AD686A26}"/>
    <cellStyle name="SAPBEXformats 2 2 4" xfId="12671" xr:uid="{E01F4AC7-4A78-4752-8AF4-49CC1A4F89BC}"/>
    <cellStyle name="SAPBEXformats 2 2 5" xfId="12672" xr:uid="{83C72996-380A-4CA6-9A67-AEDA0F6919B5}"/>
    <cellStyle name="SAPBEXformats 2 2 6" xfId="12673" xr:uid="{D40E314E-2F3D-4575-A0F0-9436A35D3B41}"/>
    <cellStyle name="SAPBEXformats 2 2 7" xfId="12674" xr:uid="{F1FFCBB9-F6BE-43B8-81D0-ADAEAEA68CEC}"/>
    <cellStyle name="SAPBEXformats 2 2 8" xfId="12675" xr:uid="{E8638CE2-4A83-45D6-93E4-CCADCB4A41F7}"/>
    <cellStyle name="SAPBEXformats 2 2 9" xfId="12676" xr:uid="{DACE85E3-264D-4AD5-8859-2CEFD3625E13}"/>
    <cellStyle name="SAPBEXformats 2 3" xfId="12677" xr:uid="{96D6193D-5E83-4E89-BAD1-6E3B71567370}"/>
    <cellStyle name="SAPBEXformats 2 3 2" xfId="12678" xr:uid="{27A3E660-3FA1-4832-8C71-2C52507110A1}"/>
    <cellStyle name="SAPBEXformats 2 4" xfId="12679" xr:uid="{DED7AD62-7ECB-4775-B5F7-CF1626A445B8}"/>
    <cellStyle name="SAPBEXformats 2 5" xfId="12680" xr:uid="{1ECF473F-5B28-4724-B520-4924C49A59CF}"/>
    <cellStyle name="SAPBEXformats 2 6" xfId="12681" xr:uid="{10F7DD9E-2A30-43FF-A5C9-7C114E523263}"/>
    <cellStyle name="SAPBEXformats 2 7" xfId="12682" xr:uid="{1147659E-01AF-41E4-849D-6006B6F61CFC}"/>
    <cellStyle name="SAPBEXformats 2 8" xfId="12683" xr:uid="{A31F9FE0-FEFC-46E3-BD90-50DDF745345A}"/>
    <cellStyle name="SAPBEXformats 2 9" xfId="12684" xr:uid="{EC10C44A-11E6-41FD-AB01-EA9DF5F798BE}"/>
    <cellStyle name="SAPBEXformats 3" xfId="12685" xr:uid="{58843E85-DF34-4430-9C39-C0183FEE131A}"/>
    <cellStyle name="SAPBEXformats 3 10" xfId="12686" xr:uid="{35843A99-5A3E-444D-9960-8001864E3F52}"/>
    <cellStyle name="SAPBEXformats 3 11" xfId="12687" xr:uid="{34FF9E04-3BD7-438B-BE23-DE67F2A34104}"/>
    <cellStyle name="SAPBEXformats 3 12" xfId="12688" xr:uid="{92322FDD-468B-4E8F-A2A6-368B4E9B3187}"/>
    <cellStyle name="SAPBEXformats 3 13" xfId="12689" xr:uid="{121963F7-6BFE-41BB-93F2-9298A83655D2}"/>
    <cellStyle name="SAPBEXformats 3 2" xfId="12690" xr:uid="{24D31412-B2C3-4D50-8F67-BC986AFE5810}"/>
    <cellStyle name="SAPBEXformats 3 2 2" xfId="12691" xr:uid="{EEF9ACF5-98E0-4880-BE84-E1C5210612C4}"/>
    <cellStyle name="SAPBEXformats 3 3" xfId="12692" xr:uid="{F77EFB86-5EBE-4259-9B1B-6403159800CA}"/>
    <cellStyle name="SAPBEXformats 3 4" xfId="12693" xr:uid="{3782A3B2-B255-4678-B359-4BBFA030309E}"/>
    <cellStyle name="SAPBEXformats 3 5" xfId="12694" xr:uid="{1B54F911-C7E1-4E3D-8F2B-565668072FE2}"/>
    <cellStyle name="SAPBEXformats 3 6" xfId="12695" xr:uid="{A491A5C9-3355-4B80-BBC8-5C8DAA247DDE}"/>
    <cellStyle name="SAPBEXformats 3 7" xfId="12696" xr:uid="{12BB0781-E6BF-4EF6-A22C-3B0E15FAE0BA}"/>
    <cellStyle name="SAPBEXformats 3 8" xfId="12697" xr:uid="{9B3FC83F-351A-4911-B5FE-58E8E5774C8B}"/>
    <cellStyle name="SAPBEXformats 3 9" xfId="12698" xr:uid="{A2D8B097-5466-422A-B38D-A01C2DBABBE8}"/>
    <cellStyle name="SAPBEXformats 4" xfId="12699" xr:uid="{E88AF18B-F1C1-444B-94B9-F8FB93A599B6}"/>
    <cellStyle name="SAPBEXformats 4 10" xfId="12700" xr:uid="{1893183E-8B77-4CD4-A0B7-2FF5CA8BE436}"/>
    <cellStyle name="SAPBEXformats 4 11" xfId="12701" xr:uid="{07451EA8-FFB9-4CCC-97D9-1B413607B19A}"/>
    <cellStyle name="SAPBEXformats 4 12" xfId="12702" xr:uid="{DDA91505-889E-48AB-AB4B-A35FCA970D6E}"/>
    <cellStyle name="SAPBEXformats 4 13" xfId="12703" xr:uid="{58A136BE-D75C-457B-A2C9-F59D1D024420}"/>
    <cellStyle name="SAPBEXformats 4 14" xfId="12704" xr:uid="{E491E534-91C4-40E6-BCF4-A9AB480B677F}"/>
    <cellStyle name="SAPBEXformats 4 15" xfId="12705" xr:uid="{3C0F4E39-FC6C-442B-8879-32D17B2040E9}"/>
    <cellStyle name="SAPBEXformats 4 2" xfId="12706" xr:uid="{657575C0-3E04-4608-A972-FA37300F76BA}"/>
    <cellStyle name="SAPBEXformats 4 2 2" xfId="12707" xr:uid="{6CC4465B-32DE-4A8A-9839-490664FE748C}"/>
    <cellStyle name="SAPBEXformats 4 3" xfId="12708" xr:uid="{D56C1A38-25A9-43DC-83B4-C8B71D08CDEF}"/>
    <cellStyle name="SAPBEXformats 4 3 2" xfId="12709" xr:uid="{A3181717-6485-4FE5-8999-C18939797DFC}"/>
    <cellStyle name="SAPBEXformats 4 4" xfId="12710" xr:uid="{DBF1962B-599E-4DE9-840C-B9A0ED847C6E}"/>
    <cellStyle name="SAPBEXformats 4 4 2" xfId="12711" xr:uid="{DE173394-B0E6-4851-851B-E674B57414C9}"/>
    <cellStyle name="SAPBEXformats 4 5" xfId="12712" xr:uid="{F6871EF4-4583-404A-ABA1-6DC522A1839C}"/>
    <cellStyle name="SAPBEXformats 4 5 2" xfId="12713" xr:uid="{7E7AB949-FADF-4F31-821A-9FBA1294579B}"/>
    <cellStyle name="SAPBEXformats 4 6" xfId="12714" xr:uid="{1FFB9509-F8CD-41FF-B335-DA87265025F0}"/>
    <cellStyle name="SAPBEXformats 4 7" xfId="12715" xr:uid="{41357CEB-CE0D-4C90-8C20-D3C5D6635873}"/>
    <cellStyle name="SAPBEXformats 4 8" xfId="12716" xr:uid="{652777D2-90EE-4912-B172-309F7224775F}"/>
    <cellStyle name="SAPBEXformats 4 9" xfId="12717" xr:uid="{FCE32CC1-7BEB-441D-9EC7-F55EB158ADBE}"/>
    <cellStyle name="SAPBEXformats 5" xfId="12718" xr:uid="{395C34E5-6FD9-4E64-AC8E-40186198835E}"/>
    <cellStyle name="SAPBEXformats 5 10" xfId="12719" xr:uid="{340BD934-EA09-455A-B132-84D18EB38699}"/>
    <cellStyle name="SAPBEXformats 5 11" xfId="12720" xr:uid="{B2DB8B18-3BA8-40FF-ABCC-A281DCAB0B03}"/>
    <cellStyle name="SAPBEXformats 5 12" xfId="12721" xr:uid="{4DCCC01E-512F-4044-9C4B-BA81BBCFF57E}"/>
    <cellStyle name="SAPBEXformats 5 13" xfId="12722" xr:uid="{6DE521A3-B8E0-478B-92C2-14A71A605749}"/>
    <cellStyle name="SAPBEXformats 5 14" xfId="12723" xr:uid="{C1EB0952-8A2E-40F0-B756-959222FD5A98}"/>
    <cellStyle name="SAPBEXformats 5 15" xfId="12724" xr:uid="{9F34BA85-5777-4C35-833D-81BFF56D6BE4}"/>
    <cellStyle name="SAPBEXformats 5 16" xfId="12725" xr:uid="{57EE9C3E-E905-4A36-A769-89509097970A}"/>
    <cellStyle name="SAPBEXformats 5 2" xfId="12726" xr:uid="{4998CBA3-05F9-445A-AA5A-092466BFE8F5}"/>
    <cellStyle name="SAPBEXformats 5 2 2" xfId="12727" xr:uid="{8BDE7AFE-FEA1-48A6-B2A0-440877511217}"/>
    <cellStyle name="SAPBEXformats 5 3" xfId="12728" xr:uid="{10CE4B50-B341-4D97-9BB7-0939ECC88BC6}"/>
    <cellStyle name="SAPBEXformats 5 3 2" xfId="12729" xr:uid="{D72CBB8E-24DA-4330-85B8-D27D890204F8}"/>
    <cellStyle name="SAPBEXformats 5 4" xfId="12730" xr:uid="{3D94017F-4786-423E-BC3D-F568FB44B0B3}"/>
    <cellStyle name="SAPBEXformats 5 4 2" xfId="12731" xr:uid="{D21EC2B4-B953-4F0B-99AF-C7B016F24B0B}"/>
    <cellStyle name="SAPBEXformats 5 5" xfId="12732" xr:uid="{C51391AE-9511-47BA-BB08-361F0EF00635}"/>
    <cellStyle name="SAPBEXformats 5 5 2" xfId="12733" xr:uid="{D6257A3D-D366-4D8A-9653-70B8DB8AB9E0}"/>
    <cellStyle name="SAPBEXformats 5 6" xfId="12734" xr:uid="{7DB771AE-A091-4161-B594-E349A170ECC0}"/>
    <cellStyle name="SAPBEXformats 5 7" xfId="12735" xr:uid="{DF56AB6C-D6F3-4570-AA38-7D5DA0CFA517}"/>
    <cellStyle name="SAPBEXformats 5 8" xfId="12736" xr:uid="{0272B28E-CD04-4B81-9E28-8F018A11E277}"/>
    <cellStyle name="SAPBEXformats 5 9" xfId="12737" xr:uid="{AD97E914-BACB-4A82-BC64-E7B511DBAF4D}"/>
    <cellStyle name="SAPBEXformats 6" xfId="12738" xr:uid="{56C95266-ADB5-4A36-93B3-AAFC4048AFAB}"/>
    <cellStyle name="SAPBEXformats 6 10" xfId="12739" xr:uid="{4715D330-F8C2-4DF6-9EC4-DE176F789B93}"/>
    <cellStyle name="SAPBEXformats 6 11" xfId="12740" xr:uid="{E3CA5B6A-BFC3-4A16-AC1B-74F849EA276E}"/>
    <cellStyle name="SAPBEXformats 6 12" xfId="12741" xr:uid="{851EC34D-95D9-4C1D-8A4C-2617FA069EBC}"/>
    <cellStyle name="SAPBEXformats 6 13" xfId="12742" xr:uid="{124F3514-161A-4296-B106-3CF878641021}"/>
    <cellStyle name="SAPBEXformats 6 14" xfId="12743" xr:uid="{8231722E-4694-47D1-8E09-0F61E94E8EC1}"/>
    <cellStyle name="SAPBEXformats 6 15" xfId="12744" xr:uid="{8C27FE4B-44E5-43A8-90EE-D0E29A2A50AF}"/>
    <cellStyle name="SAPBEXformats 6 16" xfId="12745" xr:uid="{5490F5EB-03ED-4A0A-9A79-95DDA0E9C2FF}"/>
    <cellStyle name="SAPBEXformats 6 2" xfId="12746" xr:uid="{4C306063-C2DB-43F2-85E6-4AA7F6FCD228}"/>
    <cellStyle name="SAPBEXformats 6 2 2" xfId="12747" xr:uid="{EE7359BA-2874-4CF7-A9A1-12326649A5F6}"/>
    <cellStyle name="SAPBEXformats 6 3" xfId="12748" xr:uid="{42BB01B0-F752-4087-8FBE-7289924EC0DD}"/>
    <cellStyle name="SAPBEXformats 6 3 2" xfId="12749" xr:uid="{45A0A400-7763-415C-B57B-737387E54549}"/>
    <cellStyle name="SAPBEXformats 6 4" xfId="12750" xr:uid="{58ED7C5B-F9D9-4323-9298-C613316881EC}"/>
    <cellStyle name="SAPBEXformats 6 4 2" xfId="12751" xr:uid="{F6B88E08-7EED-4A58-A680-D1FCE66271B5}"/>
    <cellStyle name="SAPBEXformats 6 5" xfId="12752" xr:uid="{3236E972-E2B9-42A7-B48E-68960B00EB07}"/>
    <cellStyle name="SAPBEXformats 6 5 2" xfId="12753" xr:uid="{B0A215CE-1382-4DC2-976D-A1B84EBC5E89}"/>
    <cellStyle name="SAPBEXformats 6 6" xfId="12754" xr:uid="{9778BE90-0A9E-4E4F-A322-EDF71D0D2C64}"/>
    <cellStyle name="SAPBEXformats 6 7" xfId="12755" xr:uid="{3AAEAA65-167C-466B-B0C4-811DCF780414}"/>
    <cellStyle name="SAPBEXformats 6 8" xfId="12756" xr:uid="{791F16C4-7985-445E-AE8B-5AB3562FCA57}"/>
    <cellStyle name="SAPBEXformats 6 9" xfId="12757" xr:uid="{2B2AFFC3-A42E-4423-94A2-7882FE3BDBC6}"/>
    <cellStyle name="SAPBEXformats 7" xfId="12758" xr:uid="{3F2FCC73-8640-451C-8E76-943AF0E21F8F}"/>
    <cellStyle name="SAPBEXformats 7 2" xfId="12759" xr:uid="{132BFD2B-90DB-4EAA-9EB0-0DABCE40CC5B}"/>
    <cellStyle name="SAPBEXformats 8" xfId="12760" xr:uid="{63161CBD-6948-457E-B8AF-82719DD083D0}"/>
    <cellStyle name="SAPBEXformats 8 2" xfId="12761" xr:uid="{3E25575F-49A2-49A8-A7D7-52EAFCDB3174}"/>
    <cellStyle name="SAPBEXformats 9" xfId="12762" xr:uid="{1E6F5790-DFAF-4CA4-B548-440D9E71A637}"/>
    <cellStyle name="SAPBEXformats 9 2" xfId="12763" xr:uid="{63F1B789-2604-4E29-9150-EE4F62EF015B}"/>
    <cellStyle name="SAPBEXformats_Nordea Group" xfId="12650" xr:uid="{53BC0D98-6119-4344-A2B8-5451FD5C2E62}"/>
    <cellStyle name="SAPBEXheaderItem" xfId="18" xr:uid="{00000000-0005-0000-0000-000091000000}"/>
    <cellStyle name="SAPBEXheaderItem 10" xfId="12765" xr:uid="{F6DFF7B8-7C1C-4EBF-A951-A66BA38632D3}"/>
    <cellStyle name="SAPBEXheaderItem 10 10" xfId="12766" xr:uid="{7CD40554-5D1B-4E0B-9000-F5DA676F1608}"/>
    <cellStyle name="SAPBEXheaderItem 10 11" xfId="12767" xr:uid="{85F05380-8D3E-4059-A1F0-E6A73992773D}"/>
    <cellStyle name="SAPBEXheaderItem 10 12" xfId="12768" xr:uid="{D81432ED-4B98-48F7-AF58-1F03C6A4077C}"/>
    <cellStyle name="SAPBEXheaderItem 10 13" xfId="12769" xr:uid="{0D646467-DADC-473A-8AE7-78364F9FE194}"/>
    <cellStyle name="SAPBEXheaderItem 10 14" xfId="12770" xr:uid="{C6ABAACD-363F-40EE-8480-0B779D5F2298}"/>
    <cellStyle name="SAPBEXheaderItem 10 15" xfId="12771" xr:uid="{62A01E08-8BAC-490F-9EB0-6152252FAB05}"/>
    <cellStyle name="SAPBEXheaderItem 10 16" xfId="12772" xr:uid="{2927097E-EF80-4F7F-AE1B-E08594D9F721}"/>
    <cellStyle name="SAPBEXheaderItem 10 17" xfId="12773" xr:uid="{9B5AA96D-398D-4E58-AE90-1979FE3D4C3B}"/>
    <cellStyle name="SAPBEXheaderItem 10 2" xfId="12774" xr:uid="{05069470-2BAE-4000-9106-C765F4896B57}"/>
    <cellStyle name="SAPBEXheaderItem 10 2 10" xfId="12775" xr:uid="{C9CF840B-21FD-4B1F-88D7-2A2BC662CA40}"/>
    <cellStyle name="SAPBEXheaderItem 10 2 11" xfId="12776" xr:uid="{9A27F0F3-E3FA-4FEB-81E1-0C0A03C1E93F}"/>
    <cellStyle name="SAPBEXheaderItem 10 2 12" xfId="12777" xr:uid="{AFCEAB1B-A5F2-4479-B25B-18D7E8717A3B}"/>
    <cellStyle name="SAPBEXheaderItem 10 2 13" xfId="12778" xr:uid="{077F5B12-BDBF-4147-B8EC-0C72E76E4551}"/>
    <cellStyle name="SAPBEXheaderItem 10 2 14" xfId="12779" xr:uid="{E1A0D4A4-D32F-43C9-AD58-A09DCC7459E6}"/>
    <cellStyle name="SAPBEXheaderItem 10 2 2" xfId="12780" xr:uid="{3275C649-EA3E-4C91-BCCA-8F0D12580C3A}"/>
    <cellStyle name="SAPBEXheaderItem 10 2 2 2" xfId="12781" xr:uid="{D7BB28F1-E975-4F3B-9DFF-D8EF431295BC}"/>
    <cellStyle name="SAPBEXheaderItem 10 2 3" xfId="12782" xr:uid="{D760E0A7-CFF8-4EDD-92AE-81A27621AA75}"/>
    <cellStyle name="SAPBEXheaderItem 10 2 3 2" xfId="12783" xr:uid="{5E10BC9C-3ACE-4FFD-83A0-CC3FD1AF11E2}"/>
    <cellStyle name="SAPBEXheaderItem 10 2 4" xfId="12784" xr:uid="{4CFEF5B9-6759-4319-9A34-528464F30442}"/>
    <cellStyle name="SAPBEXheaderItem 10 2 4 2" xfId="12785" xr:uid="{6EA7F52C-36B2-479C-A671-DC1D434F767A}"/>
    <cellStyle name="SAPBEXheaderItem 10 2 5" xfId="12786" xr:uid="{29B597CB-0AA0-42AD-8131-BD1C6DFD09C7}"/>
    <cellStyle name="SAPBEXheaderItem 10 2 5 2" xfId="12787" xr:uid="{44A8FA0F-4DC6-4815-9627-18DCAA25A031}"/>
    <cellStyle name="SAPBEXheaderItem 10 2 6" xfId="12788" xr:uid="{75B2DC65-6321-4FDA-ACE4-7BA6A3376A13}"/>
    <cellStyle name="SAPBEXheaderItem 10 2 7" xfId="12789" xr:uid="{B921BAD6-5F42-4525-B52A-0F61C67F78E6}"/>
    <cellStyle name="SAPBEXheaderItem 10 2 8" xfId="12790" xr:uid="{2640AD83-D8E8-4604-9A07-D21DCA6A1DB7}"/>
    <cellStyle name="SAPBEXheaderItem 10 2 9" xfId="12791" xr:uid="{6E4840A8-C813-4FEF-B8E4-2C27CEE58CFB}"/>
    <cellStyle name="SAPBEXheaderItem 10 3" xfId="12792" xr:uid="{BB5F09A1-2807-44B7-AF33-44FC4E9A7886}"/>
    <cellStyle name="SAPBEXheaderItem 10 3 10" xfId="12793" xr:uid="{A4253929-ADC5-4939-ADA9-74D05F438907}"/>
    <cellStyle name="SAPBEXheaderItem 10 3 11" xfId="12794" xr:uid="{0B6A4FD3-4635-493F-AD46-25BC895EB009}"/>
    <cellStyle name="SAPBEXheaderItem 10 3 12" xfId="12795" xr:uid="{B201CFC5-6741-469F-BF53-6DF07C4C0EF9}"/>
    <cellStyle name="SAPBEXheaderItem 10 3 13" xfId="12796" xr:uid="{D86F0257-E7FB-44A9-8C13-A0105C238E2E}"/>
    <cellStyle name="SAPBEXheaderItem 10 3 14" xfId="12797" xr:uid="{F6753A3C-5450-41DC-ABF6-687D2FDB860E}"/>
    <cellStyle name="SAPBEXheaderItem 10 3 2" xfId="12798" xr:uid="{7F1C3AFF-C91B-470C-B2A3-7865E0807174}"/>
    <cellStyle name="SAPBEXheaderItem 10 3 2 2" xfId="12799" xr:uid="{34F46464-3074-4F8E-8180-4AC80DF96F62}"/>
    <cellStyle name="SAPBEXheaderItem 10 3 3" xfId="12800" xr:uid="{80AB2D6B-0DA9-4CC8-B1CE-44EADCA15A49}"/>
    <cellStyle name="SAPBEXheaderItem 10 3 3 2" xfId="12801" xr:uid="{DA22BA39-5888-45C6-87AE-331AF4B20B21}"/>
    <cellStyle name="SAPBEXheaderItem 10 3 4" xfId="12802" xr:uid="{4235FF1D-31FF-4CC1-B373-6F4A0BF73F5D}"/>
    <cellStyle name="SAPBEXheaderItem 10 3 4 2" xfId="12803" xr:uid="{BE47E732-9DCF-4385-AA1E-032B9BB39C43}"/>
    <cellStyle name="SAPBEXheaderItem 10 3 5" xfId="12804" xr:uid="{E9C165AB-4B2C-4B2D-98C7-A4DFE8E33314}"/>
    <cellStyle name="SAPBEXheaderItem 10 3 5 2" xfId="12805" xr:uid="{1598B08B-8D3F-45F8-9964-8D116CE86D57}"/>
    <cellStyle name="SAPBEXheaderItem 10 3 6" xfId="12806" xr:uid="{7D8FF177-C523-45BA-93D5-5C29935B1487}"/>
    <cellStyle name="SAPBEXheaderItem 10 3 7" xfId="12807" xr:uid="{251AA567-A9E8-47B3-8EEE-3EA23FE59200}"/>
    <cellStyle name="SAPBEXheaderItem 10 3 8" xfId="12808" xr:uid="{44210791-4EB8-42F2-ABB0-921A5F52D9E7}"/>
    <cellStyle name="SAPBEXheaderItem 10 3 9" xfId="12809" xr:uid="{67C9C427-BEB4-4976-B4EC-0C7FB42155CA}"/>
    <cellStyle name="SAPBEXheaderItem 10 4" xfId="12810" xr:uid="{D05AF62B-179B-4847-837F-50CB86CC17CB}"/>
    <cellStyle name="SAPBEXheaderItem 10 4 10" xfId="12811" xr:uid="{AD8495D3-F736-4D51-8CA9-7F754E0D4FB7}"/>
    <cellStyle name="SAPBEXheaderItem 10 4 11" xfId="12812" xr:uid="{C0B50B12-D8D6-4CD4-A843-E2914BA9867C}"/>
    <cellStyle name="SAPBEXheaderItem 10 4 12" xfId="12813" xr:uid="{490B7852-5042-4AF9-8FB2-97C06715D3D5}"/>
    <cellStyle name="SAPBEXheaderItem 10 4 13" xfId="12814" xr:uid="{D6FEF893-A9BD-4D27-ADF7-83D71058975A}"/>
    <cellStyle name="SAPBEXheaderItem 10 4 14" xfId="12815" xr:uid="{B0E9042E-B451-45CF-A567-A043F66DADAE}"/>
    <cellStyle name="SAPBEXheaderItem 10 4 2" xfId="12816" xr:uid="{4EE36CFF-5B9C-4A15-AFF5-F1699BE03847}"/>
    <cellStyle name="SAPBEXheaderItem 10 4 2 2" xfId="12817" xr:uid="{D328234A-230C-4727-8DF5-0AA33FC0EE0C}"/>
    <cellStyle name="SAPBEXheaderItem 10 4 3" xfId="12818" xr:uid="{6C4048A0-6C0F-4E2B-93EB-0CE1EDABA80B}"/>
    <cellStyle name="SAPBEXheaderItem 10 4 3 2" xfId="12819" xr:uid="{987F3869-3F7B-4D96-B1FE-632FA265F424}"/>
    <cellStyle name="SAPBEXheaderItem 10 4 4" xfId="12820" xr:uid="{6BACBC90-D688-4134-9391-4199E8733A51}"/>
    <cellStyle name="SAPBEXheaderItem 10 4 4 2" xfId="12821" xr:uid="{DD7FF890-C606-4A1F-8907-88AD5EBD1101}"/>
    <cellStyle name="SAPBEXheaderItem 10 4 5" xfId="12822" xr:uid="{46BA0EEB-34CA-4AEA-9C12-49FFAECDD0A8}"/>
    <cellStyle name="SAPBEXheaderItem 10 4 5 2" xfId="12823" xr:uid="{1384E4AE-B398-44B5-A224-343A08FC69AF}"/>
    <cellStyle name="SAPBEXheaderItem 10 4 6" xfId="12824" xr:uid="{B17F0BD5-8378-4C35-BCF9-588499AAAC59}"/>
    <cellStyle name="SAPBEXheaderItem 10 4 7" xfId="12825" xr:uid="{98AC2331-8453-45AD-ACBF-ACB1E353A7D7}"/>
    <cellStyle name="SAPBEXheaderItem 10 4 8" xfId="12826" xr:uid="{27E33FD9-A84D-42B1-AC98-58A8448CB174}"/>
    <cellStyle name="SAPBEXheaderItem 10 4 9" xfId="12827" xr:uid="{D74C15F9-B611-42C4-BA86-9A3E7B096053}"/>
    <cellStyle name="SAPBEXheaderItem 10 5" xfId="12828" xr:uid="{215DEEEA-84CE-48D0-BB45-3F21C3DA92FC}"/>
    <cellStyle name="SAPBEXheaderItem 10 5 2" xfId="12829" xr:uid="{3AD9F9C5-8C1A-4384-AF14-BB3A526204C5}"/>
    <cellStyle name="SAPBEXheaderItem 10 6" xfId="12830" xr:uid="{4283D3BB-6AC4-4E36-B2FC-A462C1D5C1F0}"/>
    <cellStyle name="SAPBEXheaderItem 10 6 2" xfId="12831" xr:uid="{2AFEAC10-1F97-42AA-948D-84EE0E16FE7D}"/>
    <cellStyle name="SAPBEXheaderItem 10 7" xfId="12832" xr:uid="{E6EEC91D-6EBA-413F-992F-0E4A47B7019C}"/>
    <cellStyle name="SAPBEXheaderItem 10 7 2" xfId="12833" xr:uid="{DA5C0F26-7952-4826-B432-3EA475663639}"/>
    <cellStyle name="SAPBEXheaderItem 10 8" xfId="12834" xr:uid="{60CDC80C-A410-4B74-A7E8-FFD54474022C}"/>
    <cellStyle name="SAPBEXheaderItem 10 8 2" xfId="12835" xr:uid="{E90162A1-F4F4-423F-8B38-402319A757FB}"/>
    <cellStyle name="SAPBEXheaderItem 10 9" xfId="12836" xr:uid="{00F1AC3B-B65D-4BBD-A906-981EEF005769}"/>
    <cellStyle name="SAPBEXheaderItem 11" xfId="12837" xr:uid="{B19A850D-4B87-4498-81D8-A5519905F510}"/>
    <cellStyle name="SAPBEXheaderItem 11 10" xfId="12838" xr:uid="{D83C70A0-71B8-4F7A-B0AF-35A50AC08BAD}"/>
    <cellStyle name="SAPBEXheaderItem 11 11" xfId="12839" xr:uid="{659D11BE-6B45-46E3-98CD-F73FB6BEBC49}"/>
    <cellStyle name="SAPBEXheaderItem 11 12" xfId="12840" xr:uid="{407AC849-BD66-43B3-A55E-E8C2863CAA5F}"/>
    <cellStyle name="SAPBEXheaderItem 11 13" xfId="12841" xr:uid="{D1B265C8-08B5-426F-B538-16A96E50700E}"/>
    <cellStyle name="SAPBEXheaderItem 11 14" xfId="12842" xr:uid="{56E4C488-6FB2-44E8-BFC3-0ABE43557825}"/>
    <cellStyle name="SAPBEXheaderItem 11 15" xfId="12843" xr:uid="{BBFBC740-54B9-4E77-A10A-57950D8C6680}"/>
    <cellStyle name="SAPBEXheaderItem 11 16" xfId="12844" xr:uid="{B1BD8595-131A-4794-A089-AC7072FC95E0}"/>
    <cellStyle name="SAPBEXheaderItem 11 17" xfId="12845" xr:uid="{031EDD08-72A6-4E7F-B16D-AFD9B1D0DFDE}"/>
    <cellStyle name="SAPBEXheaderItem 11 2" xfId="12846" xr:uid="{FC97E27E-EC73-41AF-91E7-FF660DFF5494}"/>
    <cellStyle name="SAPBEXheaderItem 11 2 10" xfId="12847" xr:uid="{5FE044B8-D227-423F-9BBD-0C476EC63638}"/>
    <cellStyle name="SAPBEXheaderItem 11 2 11" xfId="12848" xr:uid="{7E707D3C-0BA8-4652-9F86-E2011D0B2F03}"/>
    <cellStyle name="SAPBEXheaderItem 11 2 12" xfId="12849" xr:uid="{2F158E78-F9E4-4786-84E8-B22B8812F1FA}"/>
    <cellStyle name="SAPBEXheaderItem 11 2 13" xfId="12850" xr:uid="{1586F15C-97E1-4788-8C88-DC4967FD29D7}"/>
    <cellStyle name="SAPBEXheaderItem 11 2 14" xfId="12851" xr:uid="{6865B879-FA63-4582-B75D-07920F86A350}"/>
    <cellStyle name="SAPBEXheaderItem 11 2 2" xfId="12852" xr:uid="{581CCAAC-0DFD-4CEB-9E37-33C84E06E676}"/>
    <cellStyle name="SAPBEXheaderItem 11 2 2 2" xfId="12853" xr:uid="{C3FF077F-C585-4381-97BC-89295B267E56}"/>
    <cellStyle name="SAPBEXheaderItem 11 2 3" xfId="12854" xr:uid="{6883D46C-8A22-4D08-AD2C-8934DEDC343E}"/>
    <cellStyle name="SAPBEXheaderItem 11 2 3 2" xfId="12855" xr:uid="{95EF6B0A-078B-44BD-8B1B-AFC3ED28DAF8}"/>
    <cellStyle name="SAPBEXheaderItem 11 2 4" xfId="12856" xr:uid="{6C3E552E-E427-4540-8183-CC042CA0C0C6}"/>
    <cellStyle name="SAPBEXheaderItem 11 2 4 2" xfId="12857" xr:uid="{6678A6FD-6E9F-4EF3-8882-BED1733B02CD}"/>
    <cellStyle name="SAPBEXheaderItem 11 2 5" xfId="12858" xr:uid="{F388E280-0046-4F4C-81BD-3D6430BE466D}"/>
    <cellStyle name="SAPBEXheaderItem 11 2 5 2" xfId="12859" xr:uid="{2E05FA87-D981-4BE4-BE28-1300D9DACEC2}"/>
    <cellStyle name="SAPBEXheaderItem 11 2 6" xfId="12860" xr:uid="{CFCEC68B-010E-4E21-B68E-0FD58B9D32B2}"/>
    <cellStyle name="SAPBEXheaderItem 11 2 7" xfId="12861" xr:uid="{251157A1-0F65-403F-AE64-2A0991EE6359}"/>
    <cellStyle name="SAPBEXheaderItem 11 2 8" xfId="12862" xr:uid="{A9EC0534-1D38-4C79-8DF3-5A1008F16555}"/>
    <cellStyle name="SAPBEXheaderItem 11 2 9" xfId="12863" xr:uid="{45F49AAE-CE2D-4D71-A00C-953BD9BE112C}"/>
    <cellStyle name="SAPBEXheaderItem 11 3" xfId="12864" xr:uid="{EECD6B69-EE8C-40C8-9A71-F00E2DF7DA1E}"/>
    <cellStyle name="SAPBEXheaderItem 11 3 10" xfId="12865" xr:uid="{866AA3C9-D07F-4862-8628-2BE964E82D29}"/>
    <cellStyle name="SAPBEXheaderItem 11 3 11" xfId="12866" xr:uid="{B564C893-21E2-454A-A07C-12FB518FC111}"/>
    <cellStyle name="SAPBEXheaderItem 11 3 12" xfId="12867" xr:uid="{484C7D3E-6C9C-48DC-AB31-F94B35F8E573}"/>
    <cellStyle name="SAPBEXheaderItem 11 3 13" xfId="12868" xr:uid="{FEFBCB0D-FD23-4541-B5FE-8A387967A286}"/>
    <cellStyle name="SAPBEXheaderItem 11 3 14" xfId="12869" xr:uid="{32B44565-285F-44FB-AB64-987F4F151678}"/>
    <cellStyle name="SAPBEXheaderItem 11 3 2" xfId="12870" xr:uid="{30EE13E1-1083-4278-BB4A-6590EA4EDA0A}"/>
    <cellStyle name="SAPBEXheaderItem 11 3 2 2" xfId="12871" xr:uid="{428F577C-E8D5-487C-A242-6C85722A2F51}"/>
    <cellStyle name="SAPBEXheaderItem 11 3 3" xfId="12872" xr:uid="{58DA3223-3B59-405A-80E7-58846D4605CC}"/>
    <cellStyle name="SAPBEXheaderItem 11 3 3 2" xfId="12873" xr:uid="{C6666357-6CFF-494A-8DE4-F70E13940DBB}"/>
    <cellStyle name="SAPBEXheaderItem 11 3 4" xfId="12874" xr:uid="{E47974F5-B37B-4BC6-88BB-157FA872A096}"/>
    <cellStyle name="SAPBEXheaderItem 11 3 4 2" xfId="12875" xr:uid="{AC4FA837-42F9-45D7-B756-93CD23D61174}"/>
    <cellStyle name="SAPBEXheaderItem 11 3 5" xfId="12876" xr:uid="{1FFF1AD2-84C4-4CC7-BF84-5CCCE43F43C8}"/>
    <cellStyle name="SAPBEXheaderItem 11 3 5 2" xfId="12877" xr:uid="{2528D68D-004D-4FD2-B76B-E29D82B718E0}"/>
    <cellStyle name="SAPBEXheaderItem 11 3 6" xfId="12878" xr:uid="{F64098CC-8CFC-40E3-87E3-1E7E03DF7F18}"/>
    <cellStyle name="SAPBEXheaderItem 11 3 7" xfId="12879" xr:uid="{0FAF7EBD-D326-4C33-8676-AD8CFB9749B2}"/>
    <cellStyle name="SAPBEXheaderItem 11 3 8" xfId="12880" xr:uid="{7055470B-4273-467B-A191-C0D7D8EF43B7}"/>
    <cellStyle name="SAPBEXheaderItem 11 3 9" xfId="12881" xr:uid="{4DE05998-4DF8-4E5B-9ED5-74B5D1CB4D98}"/>
    <cellStyle name="SAPBEXheaderItem 11 4" xfId="12882" xr:uid="{8CF40605-A5C3-4726-9D43-FDD50F86EE50}"/>
    <cellStyle name="SAPBEXheaderItem 11 4 10" xfId="12883" xr:uid="{7C1321DF-FE8A-4BC5-8BE3-A820E3DFE554}"/>
    <cellStyle name="SAPBEXheaderItem 11 4 11" xfId="12884" xr:uid="{B3D906FB-FF5A-4BCC-B6D6-93FBF607FD1B}"/>
    <cellStyle name="SAPBEXheaderItem 11 4 12" xfId="12885" xr:uid="{9C06CAF9-2F5B-42CF-BC43-209410654C60}"/>
    <cellStyle name="SAPBEXheaderItem 11 4 13" xfId="12886" xr:uid="{B2DE31A9-1531-490A-83B2-1B8F71064C3C}"/>
    <cellStyle name="SAPBEXheaderItem 11 4 14" xfId="12887" xr:uid="{A5E2502E-AEE9-41B8-BDA6-D77618F91D02}"/>
    <cellStyle name="SAPBEXheaderItem 11 4 2" xfId="12888" xr:uid="{4A535E90-0FFF-424C-89B6-6B6EF33B1600}"/>
    <cellStyle name="SAPBEXheaderItem 11 4 2 2" xfId="12889" xr:uid="{AA57FC1F-3F97-41EA-8DDF-9D7FE5F29EBC}"/>
    <cellStyle name="SAPBEXheaderItem 11 4 3" xfId="12890" xr:uid="{72A69302-5FCD-4826-861F-E00D6DB7BB1E}"/>
    <cellStyle name="SAPBEXheaderItem 11 4 3 2" xfId="12891" xr:uid="{20806371-7E39-4635-BA68-89493DA09A44}"/>
    <cellStyle name="SAPBEXheaderItem 11 4 4" xfId="12892" xr:uid="{E6BF0E73-EFB1-439E-968D-F949A2C66766}"/>
    <cellStyle name="SAPBEXheaderItem 11 4 4 2" xfId="12893" xr:uid="{7BAC50CE-73A2-4436-A7C9-BE125E803ABE}"/>
    <cellStyle name="SAPBEXheaderItem 11 4 5" xfId="12894" xr:uid="{F182D7FD-6970-45F0-B988-1921CCA7EFC0}"/>
    <cellStyle name="SAPBEXheaderItem 11 4 5 2" xfId="12895" xr:uid="{99C1D9EC-CB7B-4FCF-89BE-53BFD5B9DB9C}"/>
    <cellStyle name="SAPBEXheaderItem 11 4 6" xfId="12896" xr:uid="{204FD15B-5EE2-4893-AD3F-02919E558C1A}"/>
    <cellStyle name="SAPBEXheaderItem 11 4 7" xfId="12897" xr:uid="{B42A826D-A11F-4528-9AE1-F25766181F92}"/>
    <cellStyle name="SAPBEXheaderItem 11 4 8" xfId="12898" xr:uid="{7C97EC27-975A-4B37-A2C8-722559D195EC}"/>
    <cellStyle name="SAPBEXheaderItem 11 4 9" xfId="12899" xr:uid="{774806E4-67E6-422A-9876-C73576EECDCA}"/>
    <cellStyle name="SAPBEXheaderItem 11 5" xfId="12900" xr:uid="{87E3B8BC-BB7E-455F-A3F2-3A82DDB4ABB5}"/>
    <cellStyle name="SAPBEXheaderItem 11 5 2" xfId="12901" xr:uid="{D9C83086-DDCD-48AC-8880-593B1FDC0D35}"/>
    <cellStyle name="SAPBEXheaderItem 11 6" xfId="12902" xr:uid="{E1D2C8ED-5613-403A-AF6D-A98135C182AD}"/>
    <cellStyle name="SAPBEXheaderItem 11 6 2" xfId="12903" xr:uid="{64091BBD-3819-4609-8DAA-E2DBAD7E0C73}"/>
    <cellStyle name="SAPBEXheaderItem 11 7" xfId="12904" xr:uid="{0DA29454-7381-473F-B659-26AFE09FB823}"/>
    <cellStyle name="SAPBEXheaderItem 11 7 2" xfId="12905" xr:uid="{CD6B45AE-DAF6-4082-9BF0-2A4C23475861}"/>
    <cellStyle name="SAPBEXheaderItem 11 8" xfId="12906" xr:uid="{8E028B69-04EC-4F1D-B0E7-DCE26D35FE91}"/>
    <cellStyle name="SAPBEXheaderItem 11 8 2" xfId="12907" xr:uid="{B27F2AFD-D092-4C06-B3B9-CFFA07E2189F}"/>
    <cellStyle name="SAPBEXheaderItem 11 9" xfId="12908" xr:uid="{16E51B04-9B02-4847-AA1D-CD20F3052982}"/>
    <cellStyle name="SAPBEXheaderItem 12" xfId="12909" xr:uid="{3BADFC7B-0BF3-4581-A887-8A3C851E6DB5}"/>
    <cellStyle name="SAPBEXheaderItem 12 10" xfId="12910" xr:uid="{074CD1F9-8EDF-4BE7-BB7E-55C9D4207E09}"/>
    <cellStyle name="SAPBEXheaderItem 12 11" xfId="12911" xr:uid="{4C6DCB14-09F9-414C-A5E0-314803142254}"/>
    <cellStyle name="SAPBEXheaderItem 12 12" xfId="12912" xr:uid="{38FE6CF0-0656-4E9E-90D5-65EA9F6237C8}"/>
    <cellStyle name="SAPBEXheaderItem 12 13" xfId="12913" xr:uid="{C03F1B10-D1A9-4367-81D5-D91AF9C4A0BE}"/>
    <cellStyle name="SAPBEXheaderItem 12 14" xfId="12914" xr:uid="{9299617F-18DF-4D29-946E-DEA7D62986C4}"/>
    <cellStyle name="SAPBEXheaderItem 12 15" xfId="12915" xr:uid="{08E74EF1-56A5-4C2E-BD28-91654910D769}"/>
    <cellStyle name="SAPBEXheaderItem 12 16" xfId="12916" xr:uid="{A1AF9AEB-CCD2-466B-B0F9-1CA271633FED}"/>
    <cellStyle name="SAPBEXheaderItem 12 17" xfId="12917" xr:uid="{DE536DB1-2F85-4F67-851E-CC20D5EF5A69}"/>
    <cellStyle name="SAPBEXheaderItem 12 2" xfId="12918" xr:uid="{CB50B20F-0602-4D15-9BE0-B20881D5A2D7}"/>
    <cellStyle name="SAPBEXheaderItem 12 2 10" xfId="12919" xr:uid="{8DAE52F3-3561-467A-AD63-E51BF45B7D58}"/>
    <cellStyle name="SAPBEXheaderItem 12 2 11" xfId="12920" xr:uid="{3D68A467-3987-4427-AD6B-4913882838F7}"/>
    <cellStyle name="SAPBEXheaderItem 12 2 12" xfId="12921" xr:uid="{26A56F62-EEA2-49DE-AB0C-153C74BE82A1}"/>
    <cellStyle name="SAPBEXheaderItem 12 2 13" xfId="12922" xr:uid="{72DD8010-D585-4D7F-B256-F95FD7AC3F68}"/>
    <cellStyle name="SAPBEXheaderItem 12 2 14" xfId="12923" xr:uid="{D70A90D3-C8A2-4C6F-99F6-C54A2DF570C6}"/>
    <cellStyle name="SAPBEXheaderItem 12 2 2" xfId="12924" xr:uid="{19566B4E-0B07-436E-8332-2D1395EFE1D2}"/>
    <cellStyle name="SAPBEXheaderItem 12 2 2 2" xfId="12925" xr:uid="{B39D8E06-38E5-400D-8778-CDF1372E409C}"/>
    <cellStyle name="SAPBEXheaderItem 12 2 3" xfId="12926" xr:uid="{09591A7B-6D39-4C72-9D3E-3BBEDF759449}"/>
    <cellStyle name="SAPBEXheaderItem 12 2 3 2" xfId="12927" xr:uid="{F008D9D1-4CB5-483B-BD9E-E71678C0551F}"/>
    <cellStyle name="SAPBEXheaderItem 12 2 4" xfId="12928" xr:uid="{E515105C-5B32-404A-BB3E-D5A9A8253CF9}"/>
    <cellStyle name="SAPBEXheaderItem 12 2 4 2" xfId="12929" xr:uid="{6A6603FE-5D3E-4913-B80E-256D4EB9F3E4}"/>
    <cellStyle name="SAPBEXheaderItem 12 2 5" xfId="12930" xr:uid="{E4BF65DF-1C62-470C-A6C9-DA0BD48295ED}"/>
    <cellStyle name="SAPBEXheaderItem 12 2 5 2" xfId="12931" xr:uid="{A5E7FBBD-FA4F-4FCE-BF07-2CCD55C78684}"/>
    <cellStyle name="SAPBEXheaderItem 12 2 6" xfId="12932" xr:uid="{D7DDFD69-8460-42B6-90C6-7DDB8D86A710}"/>
    <cellStyle name="SAPBEXheaderItem 12 2 7" xfId="12933" xr:uid="{8D13C22D-BC30-4444-88EE-6F1F2EFE9517}"/>
    <cellStyle name="SAPBEXheaderItem 12 2 8" xfId="12934" xr:uid="{1EEAAEDB-1466-4E2C-9A5B-3D5264A98A19}"/>
    <cellStyle name="SAPBEXheaderItem 12 2 9" xfId="12935" xr:uid="{A3286DDF-D6EC-4415-B29E-FDFCE0F1AC39}"/>
    <cellStyle name="SAPBEXheaderItem 12 3" xfId="12936" xr:uid="{6D71EAB8-B773-489E-A728-DA05677A6744}"/>
    <cellStyle name="SAPBEXheaderItem 12 3 10" xfId="12937" xr:uid="{42AE49E6-201A-4BE1-BD36-2E74A3723925}"/>
    <cellStyle name="SAPBEXheaderItem 12 3 11" xfId="12938" xr:uid="{CF8A6D50-5BD6-4482-8C5F-A3CDA428F0B8}"/>
    <cellStyle name="SAPBEXheaderItem 12 3 12" xfId="12939" xr:uid="{98D335CA-5E24-4309-9C25-90D93E1CC363}"/>
    <cellStyle name="SAPBEXheaderItem 12 3 13" xfId="12940" xr:uid="{C37DF9AB-3E87-42D3-A186-5F7C2CED7185}"/>
    <cellStyle name="SAPBEXheaderItem 12 3 14" xfId="12941" xr:uid="{9E8CDDE2-02A1-4DAB-A0D0-7933EA51851B}"/>
    <cellStyle name="SAPBEXheaderItem 12 3 2" xfId="12942" xr:uid="{BFAC907D-1086-40DB-A136-B5AE0CE01A74}"/>
    <cellStyle name="SAPBEXheaderItem 12 3 2 2" xfId="12943" xr:uid="{F9C5CF16-9F72-4D32-98FF-7620CE5B865E}"/>
    <cellStyle name="SAPBEXheaderItem 12 3 3" xfId="12944" xr:uid="{EAEE5F35-C3E6-408E-90C1-DD8104F3D74A}"/>
    <cellStyle name="SAPBEXheaderItem 12 3 3 2" xfId="12945" xr:uid="{E04D6E95-DC2E-4AAD-9295-B72E72B5171B}"/>
    <cellStyle name="SAPBEXheaderItem 12 3 4" xfId="12946" xr:uid="{55E2564D-F468-480D-8571-6A14B2F2CDA8}"/>
    <cellStyle name="SAPBEXheaderItem 12 3 4 2" xfId="12947" xr:uid="{2DEF6462-DFD7-4D9F-B385-55598DD94CB1}"/>
    <cellStyle name="SAPBEXheaderItem 12 3 5" xfId="12948" xr:uid="{C153557E-274B-4BC1-B11D-59739107A0B6}"/>
    <cellStyle name="SAPBEXheaderItem 12 3 5 2" xfId="12949" xr:uid="{AF8194A1-9F3A-499A-99CB-9B52C6B7B04F}"/>
    <cellStyle name="SAPBEXheaderItem 12 3 6" xfId="12950" xr:uid="{C66307EE-E761-45BA-9C10-CF78A8DEE695}"/>
    <cellStyle name="SAPBEXheaderItem 12 3 7" xfId="12951" xr:uid="{E675AB7D-2B7E-4FB6-A5DA-EE1A3D4CEF71}"/>
    <cellStyle name="SAPBEXheaderItem 12 3 8" xfId="12952" xr:uid="{203E1A25-0442-4AC5-B49F-412CFC3906E8}"/>
    <cellStyle name="SAPBEXheaderItem 12 3 9" xfId="12953" xr:uid="{5D28CB8F-0FC6-46AA-B315-C76FA645107F}"/>
    <cellStyle name="SAPBEXheaderItem 12 4" xfId="12954" xr:uid="{31CC0AC9-879A-4E1A-839E-87F10E1A252A}"/>
    <cellStyle name="SAPBEXheaderItem 12 4 10" xfId="12955" xr:uid="{9D0F914F-706C-4D95-B174-04F45BC2DFBA}"/>
    <cellStyle name="SAPBEXheaderItem 12 4 11" xfId="12956" xr:uid="{70DB5DB5-C449-44DE-8D5D-C7D357F03EF7}"/>
    <cellStyle name="SAPBEXheaderItem 12 4 12" xfId="12957" xr:uid="{A0A76E9A-8F79-424A-B645-C2DD3B9BD115}"/>
    <cellStyle name="SAPBEXheaderItem 12 4 13" xfId="12958" xr:uid="{879E69BD-51EE-45AD-9801-0FBAA709C98C}"/>
    <cellStyle name="SAPBEXheaderItem 12 4 14" xfId="12959" xr:uid="{1A4DBDCB-0774-4148-B5D5-846FD3EE3071}"/>
    <cellStyle name="SAPBEXheaderItem 12 4 2" xfId="12960" xr:uid="{F5278DA8-C902-4D2A-AF16-5C7E56202D91}"/>
    <cellStyle name="SAPBEXheaderItem 12 4 2 2" xfId="12961" xr:uid="{6A6ED695-DD72-4C6E-BE43-7B5C12BDCDB7}"/>
    <cellStyle name="SAPBEXheaderItem 12 4 3" xfId="12962" xr:uid="{21E835B2-8AC7-4044-809A-990932F22C8F}"/>
    <cellStyle name="SAPBEXheaderItem 12 4 3 2" xfId="12963" xr:uid="{46764A48-259E-4515-9E06-CBE04EEED9ED}"/>
    <cellStyle name="SAPBEXheaderItem 12 4 4" xfId="12964" xr:uid="{E64C3774-DEEA-4885-A17B-95F1F1DE2507}"/>
    <cellStyle name="SAPBEXheaderItem 12 4 4 2" xfId="12965" xr:uid="{0231E7B4-9330-4276-84C5-C080EB8742AB}"/>
    <cellStyle name="SAPBEXheaderItem 12 4 5" xfId="12966" xr:uid="{D1A6C5BC-A562-4B5A-A096-9C2BA77B03D7}"/>
    <cellStyle name="SAPBEXheaderItem 12 4 5 2" xfId="12967" xr:uid="{E9831A4E-3EF5-4589-9CB6-D1A171CE81B2}"/>
    <cellStyle name="SAPBEXheaderItem 12 4 6" xfId="12968" xr:uid="{84DA172E-DED2-493F-BC44-261A59AEB566}"/>
    <cellStyle name="SAPBEXheaderItem 12 4 7" xfId="12969" xr:uid="{4632A091-DF93-41DC-9689-B0E4B4F5BB5C}"/>
    <cellStyle name="SAPBEXheaderItem 12 4 8" xfId="12970" xr:uid="{5A26D9AE-1295-44DC-91F9-65C1826E9249}"/>
    <cellStyle name="SAPBEXheaderItem 12 4 9" xfId="12971" xr:uid="{940ABAC5-83CC-40B9-8075-0DEF4C3D2776}"/>
    <cellStyle name="SAPBEXheaderItem 12 5" xfId="12972" xr:uid="{9269C5CF-9463-477B-B13A-7DD27D8D3E66}"/>
    <cellStyle name="SAPBEXheaderItem 12 5 2" xfId="12973" xr:uid="{548F2ADC-5AED-46CE-BAD5-8B711B74B18E}"/>
    <cellStyle name="SAPBEXheaderItem 12 6" xfId="12974" xr:uid="{8F0EC1D8-A967-4FFC-9A35-E5551FA530AA}"/>
    <cellStyle name="SAPBEXheaderItem 12 6 2" xfId="12975" xr:uid="{0F85C0CE-28E3-4DAA-B70D-08964E773FB7}"/>
    <cellStyle name="SAPBEXheaderItem 12 7" xfId="12976" xr:uid="{72BA4DFC-FE32-4381-A8B6-C3F897B74A20}"/>
    <cellStyle name="SAPBEXheaderItem 12 7 2" xfId="12977" xr:uid="{C52F1601-AFD8-47E5-B46D-67421BD9A918}"/>
    <cellStyle name="SAPBEXheaderItem 12 8" xfId="12978" xr:uid="{F0CE0912-C361-45D4-9168-87F16AD131DF}"/>
    <cellStyle name="SAPBEXheaderItem 12 8 2" xfId="12979" xr:uid="{BC9F594B-9821-495B-85B7-0977BEF8C0EA}"/>
    <cellStyle name="SAPBEXheaderItem 12 9" xfId="12980" xr:uid="{754B0EA3-B3DC-413B-9E23-D21A643C89CB}"/>
    <cellStyle name="SAPBEXheaderItem 13" xfId="12981" xr:uid="{66B38F5F-E561-4135-AB8D-0377050D6BA7}"/>
    <cellStyle name="SAPBEXheaderItem 13 10" xfId="12982" xr:uid="{46BCB113-3025-4388-ABBD-A1131D0B8F56}"/>
    <cellStyle name="SAPBEXheaderItem 13 11" xfId="12983" xr:uid="{36C8386E-3079-4495-9EE2-C79ABE83ED90}"/>
    <cellStyle name="SAPBEXheaderItem 13 12" xfId="12984" xr:uid="{ED394AEC-E567-4488-8848-5F16F2D19754}"/>
    <cellStyle name="SAPBEXheaderItem 13 13" xfId="12985" xr:uid="{CB7954A4-8F2D-422D-979A-C369BE6F10AA}"/>
    <cellStyle name="SAPBEXheaderItem 13 14" xfId="12986" xr:uid="{73D56231-9675-4D52-A590-3F34AE987E6B}"/>
    <cellStyle name="SAPBEXheaderItem 13 15" xfId="12987" xr:uid="{39BA75B0-E08D-43FA-9030-0FAB9A3530B0}"/>
    <cellStyle name="SAPBEXheaderItem 13 16" xfId="12988" xr:uid="{46856CE6-46AA-4B92-9139-D8E50F1C9D7C}"/>
    <cellStyle name="SAPBEXheaderItem 13 17" xfId="12989" xr:uid="{E88743D3-C150-4A9B-899D-68E0065D36AB}"/>
    <cellStyle name="SAPBEXheaderItem 13 2" xfId="12990" xr:uid="{92A6503F-6AC0-4254-B929-3B74C9A5A784}"/>
    <cellStyle name="SAPBEXheaderItem 13 2 10" xfId="12991" xr:uid="{FA20B6B0-B07F-4155-8502-D907A14AADF3}"/>
    <cellStyle name="SAPBEXheaderItem 13 2 11" xfId="12992" xr:uid="{480AADD1-C7A8-41C8-A019-4DEF0B29E449}"/>
    <cellStyle name="SAPBEXheaderItem 13 2 12" xfId="12993" xr:uid="{A6AB9F40-9973-4EC1-B0CA-A8C489D2E87B}"/>
    <cellStyle name="SAPBEXheaderItem 13 2 13" xfId="12994" xr:uid="{F9B5284C-0320-490E-89C2-558C38CC0143}"/>
    <cellStyle name="SAPBEXheaderItem 13 2 14" xfId="12995" xr:uid="{09AEC608-28D4-4082-8720-54DD945EA67C}"/>
    <cellStyle name="SAPBEXheaderItem 13 2 2" xfId="12996" xr:uid="{F3E96DF7-1EAF-4AC1-8507-C5FFF196EC99}"/>
    <cellStyle name="SAPBEXheaderItem 13 2 2 2" xfId="12997" xr:uid="{B14262F3-8F52-41FD-873F-0C89A21C650C}"/>
    <cellStyle name="SAPBEXheaderItem 13 2 3" xfId="12998" xr:uid="{88E503D4-9CD6-4214-A72D-EB18D04C16D6}"/>
    <cellStyle name="SAPBEXheaderItem 13 2 3 2" xfId="12999" xr:uid="{6B6223BC-EDAE-4EC0-843D-47F3E5753ECD}"/>
    <cellStyle name="SAPBEXheaderItem 13 2 4" xfId="13000" xr:uid="{FA5EE799-0375-4969-B06B-0429BCE49F51}"/>
    <cellStyle name="SAPBEXheaderItem 13 2 4 2" xfId="13001" xr:uid="{73A47306-139F-46E1-AED5-4B4C1475A591}"/>
    <cellStyle name="SAPBEXheaderItem 13 2 5" xfId="13002" xr:uid="{5F2A633A-8C93-424B-AFE6-2D2071E985CA}"/>
    <cellStyle name="SAPBEXheaderItem 13 2 5 2" xfId="13003" xr:uid="{D67CD6D9-77E8-41A7-A075-AAB7CDBF19CB}"/>
    <cellStyle name="SAPBEXheaderItem 13 2 6" xfId="13004" xr:uid="{1711154E-A8F7-4640-B697-A41033236764}"/>
    <cellStyle name="SAPBEXheaderItem 13 2 7" xfId="13005" xr:uid="{CA818C21-3ACE-43F9-B7FB-7399D1DF3492}"/>
    <cellStyle name="SAPBEXheaderItem 13 2 8" xfId="13006" xr:uid="{694C78E6-5C9D-4931-AE79-112D3A4E35C0}"/>
    <cellStyle name="SAPBEXheaderItem 13 2 9" xfId="13007" xr:uid="{8268C2FE-3881-4263-B7F9-C8704D6DA14E}"/>
    <cellStyle name="SAPBEXheaderItem 13 3" xfId="13008" xr:uid="{D9FBE3A5-2EF9-4310-B4FB-8135E4B25155}"/>
    <cellStyle name="SAPBEXheaderItem 13 3 10" xfId="13009" xr:uid="{54E04DD6-588E-4062-9A8E-3A42D4A78F0E}"/>
    <cellStyle name="SAPBEXheaderItem 13 3 11" xfId="13010" xr:uid="{EF2186C8-6B3A-4009-AC39-D2180EDC359E}"/>
    <cellStyle name="SAPBEXheaderItem 13 3 12" xfId="13011" xr:uid="{911E4C9B-67F9-462A-9847-74D6AA9E371D}"/>
    <cellStyle name="SAPBEXheaderItem 13 3 13" xfId="13012" xr:uid="{243308EC-A810-4C06-84F2-7F60D96A5415}"/>
    <cellStyle name="SAPBEXheaderItem 13 3 14" xfId="13013" xr:uid="{A3B67E50-E268-4786-B82C-4A776FAAD197}"/>
    <cellStyle name="SAPBEXheaderItem 13 3 2" xfId="13014" xr:uid="{4A7E03FD-3221-41EA-86DA-343B77A2E415}"/>
    <cellStyle name="SAPBEXheaderItem 13 3 2 2" xfId="13015" xr:uid="{EF8ED7A8-3D70-43CC-BDD1-8269F98B4361}"/>
    <cellStyle name="SAPBEXheaderItem 13 3 3" xfId="13016" xr:uid="{9867B89A-23EC-443B-80C4-5D6EB5A37914}"/>
    <cellStyle name="SAPBEXheaderItem 13 3 3 2" xfId="13017" xr:uid="{FE8E5019-1CF5-4756-B65D-3B339E01C0B9}"/>
    <cellStyle name="SAPBEXheaderItem 13 3 4" xfId="13018" xr:uid="{FBA7AEB2-A934-48D1-AE85-DA2D658E05D1}"/>
    <cellStyle name="SAPBEXheaderItem 13 3 4 2" xfId="13019" xr:uid="{6B28B361-7059-4233-9B30-D2A87D5BE159}"/>
    <cellStyle name="SAPBEXheaderItem 13 3 5" xfId="13020" xr:uid="{A1D5642C-39BA-4CFE-A2B0-EE6DCE62F9A3}"/>
    <cellStyle name="SAPBEXheaderItem 13 3 5 2" xfId="13021" xr:uid="{C490992E-BECC-4767-AED1-A9894066D00F}"/>
    <cellStyle name="SAPBEXheaderItem 13 3 6" xfId="13022" xr:uid="{F507386B-DEEC-4D29-A802-3A9C392A6B45}"/>
    <cellStyle name="SAPBEXheaderItem 13 3 7" xfId="13023" xr:uid="{21A75042-C854-431D-AB8F-3FA99C976579}"/>
    <cellStyle name="SAPBEXheaderItem 13 3 8" xfId="13024" xr:uid="{C2B98817-2D9D-4AD6-A4D7-C632D9E96D66}"/>
    <cellStyle name="SAPBEXheaderItem 13 3 9" xfId="13025" xr:uid="{A8E087BD-FADF-4920-9A0E-40085CA265FF}"/>
    <cellStyle name="SAPBEXheaderItem 13 4" xfId="13026" xr:uid="{153D2F98-F6E6-4E9A-814E-DE214B2DFB31}"/>
    <cellStyle name="SAPBEXheaderItem 13 4 10" xfId="13027" xr:uid="{C83AAA0F-C355-4B3A-B70A-6AA545059225}"/>
    <cellStyle name="SAPBEXheaderItem 13 4 11" xfId="13028" xr:uid="{FA4FF5F6-DC1C-42A0-B967-E0F4FE05E4EA}"/>
    <cellStyle name="SAPBEXheaderItem 13 4 12" xfId="13029" xr:uid="{4FF42709-C228-4A46-AE87-160DF1E07E35}"/>
    <cellStyle name="SAPBEXheaderItem 13 4 13" xfId="13030" xr:uid="{17048072-DBA0-4CC6-B6F5-928E27EC2B10}"/>
    <cellStyle name="SAPBEXheaderItem 13 4 14" xfId="13031" xr:uid="{73568F8F-76FA-4446-8AAE-384DADFD17EC}"/>
    <cellStyle name="SAPBEXheaderItem 13 4 2" xfId="13032" xr:uid="{5C10E6A2-D7EC-4958-A5DF-68852EF1F29A}"/>
    <cellStyle name="SAPBEXheaderItem 13 4 2 2" xfId="13033" xr:uid="{7A3D4EA4-5496-419E-8416-16CB3C4E9166}"/>
    <cellStyle name="SAPBEXheaderItem 13 4 3" xfId="13034" xr:uid="{BC7EA742-8255-4527-878D-8C1DAA618610}"/>
    <cellStyle name="SAPBEXheaderItem 13 4 3 2" xfId="13035" xr:uid="{C3D99A30-D701-4644-B240-4BEE30B7E62E}"/>
    <cellStyle name="SAPBEXheaderItem 13 4 4" xfId="13036" xr:uid="{1995F188-1508-48B2-A275-66B1097EDA07}"/>
    <cellStyle name="SAPBEXheaderItem 13 4 4 2" xfId="13037" xr:uid="{DF177735-278F-49A2-A7F7-D0043F18AA4D}"/>
    <cellStyle name="SAPBEXheaderItem 13 4 5" xfId="13038" xr:uid="{0CDE45BA-0E71-4C88-8A4D-C8BB4ABACD21}"/>
    <cellStyle name="SAPBEXheaderItem 13 4 5 2" xfId="13039" xr:uid="{82140848-F65A-4BC3-987E-446F45A42DA0}"/>
    <cellStyle name="SAPBEXheaderItem 13 4 6" xfId="13040" xr:uid="{53530BE6-30CB-4C16-8A23-B4C2F7FD79C6}"/>
    <cellStyle name="SAPBEXheaderItem 13 4 7" xfId="13041" xr:uid="{905F8F1D-9BC6-40BD-A5B4-57824E46D0CB}"/>
    <cellStyle name="SAPBEXheaderItem 13 4 8" xfId="13042" xr:uid="{5E7DA70C-A5C6-41AB-9B53-5BF33757BC2A}"/>
    <cellStyle name="SAPBEXheaderItem 13 4 9" xfId="13043" xr:uid="{EA2678BE-C8ED-4B92-9CE4-B05CB0AA79D5}"/>
    <cellStyle name="SAPBEXheaderItem 13 5" xfId="13044" xr:uid="{1E5CA056-CE27-49B7-BCBF-492FF82BA35F}"/>
    <cellStyle name="SAPBEXheaderItem 13 5 2" xfId="13045" xr:uid="{EE034E14-3A9A-4743-B9FD-35098F378AD1}"/>
    <cellStyle name="SAPBEXheaderItem 13 6" xfId="13046" xr:uid="{DF2C8B3C-3DD4-45ED-8E0E-785DF1B17CDF}"/>
    <cellStyle name="SAPBEXheaderItem 13 6 2" xfId="13047" xr:uid="{663E6BBC-E815-443C-9DF7-AE4435C338C5}"/>
    <cellStyle name="SAPBEXheaderItem 13 7" xfId="13048" xr:uid="{CD602A98-E016-4F2C-A533-9E599295E167}"/>
    <cellStyle name="SAPBEXheaderItem 13 7 2" xfId="13049" xr:uid="{B5531319-9559-4EEF-8B99-C872BC0E753B}"/>
    <cellStyle name="SAPBEXheaderItem 13 8" xfId="13050" xr:uid="{F9A05BE1-7938-448D-994C-CA46C928EB52}"/>
    <cellStyle name="SAPBEXheaderItem 13 8 2" xfId="13051" xr:uid="{88927A71-F217-4E4C-AA15-7CA0D0A5B254}"/>
    <cellStyle name="SAPBEXheaderItem 13 9" xfId="13052" xr:uid="{A7A31858-6CE4-4C32-B983-70632A73749D}"/>
    <cellStyle name="SAPBEXheaderItem 14" xfId="13053" xr:uid="{0EC21994-59B7-4B2C-8445-A9E23C367C86}"/>
    <cellStyle name="SAPBEXheaderItem 14 10" xfId="13054" xr:uid="{2CAEB95F-436E-48BE-A126-97EDA6257F22}"/>
    <cellStyle name="SAPBEXheaderItem 14 11" xfId="13055" xr:uid="{E1279046-1104-440F-9871-0E583A5B2E06}"/>
    <cellStyle name="SAPBEXheaderItem 14 12" xfId="13056" xr:uid="{578E589E-2D95-48D2-A21B-DC3E8B0141EE}"/>
    <cellStyle name="SAPBEXheaderItem 14 13" xfId="13057" xr:uid="{35EB83D2-1BB8-402F-98F0-4A82C2719901}"/>
    <cellStyle name="SAPBEXheaderItem 14 14" xfId="13058" xr:uid="{FFDEAB71-AA84-4D1F-891E-B6B4536E14B3}"/>
    <cellStyle name="SAPBEXheaderItem 14 15" xfId="13059" xr:uid="{6223B3A5-E49C-4960-A4AA-2D00B5A1ADF3}"/>
    <cellStyle name="SAPBEXheaderItem 14 16" xfId="13060" xr:uid="{1A374BE8-27CC-4291-ADF1-F77257E1C5F3}"/>
    <cellStyle name="SAPBEXheaderItem 14 17" xfId="13061" xr:uid="{E8312DB8-6072-49B5-8E2E-926BEE5D2916}"/>
    <cellStyle name="SAPBEXheaderItem 14 2" xfId="13062" xr:uid="{84F063B5-5FBF-49FA-9D2B-21ADA9CF77E2}"/>
    <cellStyle name="SAPBEXheaderItem 14 2 10" xfId="13063" xr:uid="{705F3F16-171F-4F0B-8BED-A98427F965E7}"/>
    <cellStyle name="SAPBEXheaderItem 14 2 11" xfId="13064" xr:uid="{301911FF-E0AB-4111-8C82-D7E9D4A1CC27}"/>
    <cellStyle name="SAPBEXheaderItem 14 2 12" xfId="13065" xr:uid="{8A7B337B-605C-4A28-BB1A-6230A7832C48}"/>
    <cellStyle name="SAPBEXheaderItem 14 2 13" xfId="13066" xr:uid="{FC09740A-DFCC-48D5-94D5-CEA384712BB6}"/>
    <cellStyle name="SAPBEXheaderItem 14 2 14" xfId="13067" xr:uid="{6189C546-1825-492E-B02A-A8E5EA92D8DE}"/>
    <cellStyle name="SAPBEXheaderItem 14 2 2" xfId="13068" xr:uid="{0811B86B-AAC9-477F-BF6C-0CE501A1E6AE}"/>
    <cellStyle name="SAPBEXheaderItem 14 2 2 2" xfId="13069" xr:uid="{77339197-B01D-4B5E-83CE-6782461450EF}"/>
    <cellStyle name="SAPBEXheaderItem 14 2 3" xfId="13070" xr:uid="{2E3A7011-6722-4B27-9E1B-D13D41F7D645}"/>
    <cellStyle name="SAPBEXheaderItem 14 2 3 2" xfId="13071" xr:uid="{3D17D204-62FA-41AA-B461-03ED217EA76C}"/>
    <cellStyle name="SAPBEXheaderItem 14 2 4" xfId="13072" xr:uid="{FE559010-8C06-40D0-B960-D0AF904DCA23}"/>
    <cellStyle name="SAPBEXheaderItem 14 2 4 2" xfId="13073" xr:uid="{D3976CAD-36E0-4737-A7C2-2C56D2B8E2E7}"/>
    <cellStyle name="SAPBEXheaderItem 14 2 5" xfId="13074" xr:uid="{71096D76-232C-43B5-9616-B139BDC82760}"/>
    <cellStyle name="SAPBEXheaderItem 14 2 5 2" xfId="13075" xr:uid="{2D96BBE0-286A-4C3D-99A7-BE03DB74384A}"/>
    <cellStyle name="SAPBEXheaderItem 14 2 6" xfId="13076" xr:uid="{7B3D7298-4F43-499D-A11A-AF4219D80A29}"/>
    <cellStyle name="SAPBEXheaderItem 14 2 7" xfId="13077" xr:uid="{5D856B32-B250-4DEB-A0CB-0C84EEDC1A11}"/>
    <cellStyle name="SAPBEXheaderItem 14 2 8" xfId="13078" xr:uid="{0404FDB9-7DF1-4BEC-ADFB-482CBD082947}"/>
    <cellStyle name="SAPBEXheaderItem 14 2 9" xfId="13079" xr:uid="{17BC03FE-C34D-438A-98B0-2A2A1C8D91AA}"/>
    <cellStyle name="SAPBEXheaderItem 14 3" xfId="13080" xr:uid="{0F9B0CD8-B7AA-4FB7-B7D4-8C5DE040AE44}"/>
    <cellStyle name="SAPBEXheaderItem 14 3 10" xfId="13081" xr:uid="{17FB3190-58C2-49CF-95D7-BF0118DCDFB7}"/>
    <cellStyle name="SAPBEXheaderItem 14 3 11" xfId="13082" xr:uid="{0AC023F5-CFA7-49F0-84EB-3DB636D5BEA0}"/>
    <cellStyle name="SAPBEXheaderItem 14 3 12" xfId="13083" xr:uid="{34F56AA4-0E5D-4492-B92D-718CC08B0F70}"/>
    <cellStyle name="SAPBEXheaderItem 14 3 13" xfId="13084" xr:uid="{7B1BBA4C-D742-4D70-9C92-5B6F3EE2D9C1}"/>
    <cellStyle name="SAPBEXheaderItem 14 3 14" xfId="13085" xr:uid="{2664919E-351A-471C-B781-648AF1C0EDAC}"/>
    <cellStyle name="SAPBEXheaderItem 14 3 2" xfId="13086" xr:uid="{847E54DD-2C13-4782-A9C6-7450DAA3D55B}"/>
    <cellStyle name="SAPBEXheaderItem 14 3 2 2" xfId="13087" xr:uid="{E2B66C0F-B658-4B4C-8AEA-CFCD68F97DAB}"/>
    <cellStyle name="SAPBEXheaderItem 14 3 3" xfId="13088" xr:uid="{7476F4F3-BC02-4E8F-A49D-993C7C2787CE}"/>
    <cellStyle name="SAPBEXheaderItem 14 3 3 2" xfId="13089" xr:uid="{A3A3B690-E5FA-421A-A25F-54CDFC1C5E28}"/>
    <cellStyle name="SAPBEXheaderItem 14 3 4" xfId="13090" xr:uid="{98A3C616-091B-4404-B286-9076D7A77656}"/>
    <cellStyle name="SAPBEXheaderItem 14 3 4 2" xfId="13091" xr:uid="{BFE1AA84-BFD2-4516-8135-E5FE877C1B16}"/>
    <cellStyle name="SAPBEXheaderItem 14 3 5" xfId="13092" xr:uid="{EA36CC74-8C4C-48F8-B113-AD140B7488EC}"/>
    <cellStyle name="SAPBEXheaderItem 14 3 5 2" xfId="13093" xr:uid="{1A511182-73AC-4C4B-8A7D-47204986F96C}"/>
    <cellStyle name="SAPBEXheaderItem 14 3 6" xfId="13094" xr:uid="{60F14EFE-2C12-4CFF-8EF1-E6B0DAA0E1E6}"/>
    <cellStyle name="SAPBEXheaderItem 14 3 7" xfId="13095" xr:uid="{24EE5845-FA48-4453-A833-9284B2C3336F}"/>
    <cellStyle name="SAPBEXheaderItem 14 3 8" xfId="13096" xr:uid="{88FEAB13-4051-43D0-9EE6-3AA419EE270C}"/>
    <cellStyle name="SAPBEXheaderItem 14 3 9" xfId="13097" xr:uid="{DC0C42B3-9D80-4CBB-AEE6-2CD734F5959F}"/>
    <cellStyle name="SAPBEXheaderItem 14 4" xfId="13098" xr:uid="{570B4CDC-2DFD-4F9F-8B0B-3DFB78190D47}"/>
    <cellStyle name="SAPBEXheaderItem 14 4 10" xfId="13099" xr:uid="{C7E297F5-5457-4FE3-BE92-C80F2472D898}"/>
    <cellStyle name="SAPBEXheaderItem 14 4 11" xfId="13100" xr:uid="{CD066B83-7202-4788-9B52-6493545F6E1E}"/>
    <cellStyle name="SAPBEXheaderItem 14 4 12" xfId="13101" xr:uid="{6FF35EDE-3E0C-4C1C-BEAD-71ECF1156EB7}"/>
    <cellStyle name="SAPBEXheaderItem 14 4 13" xfId="13102" xr:uid="{0F8F6D76-AE82-4505-84D7-263D50767F91}"/>
    <cellStyle name="SAPBEXheaderItem 14 4 14" xfId="13103" xr:uid="{03703EE2-07C1-4319-9076-F85744D14D13}"/>
    <cellStyle name="SAPBEXheaderItem 14 4 2" xfId="13104" xr:uid="{009370A9-9C53-407C-B9DE-358840D06F4E}"/>
    <cellStyle name="SAPBEXheaderItem 14 4 2 2" xfId="13105" xr:uid="{6A2515E8-1FD5-4023-B162-FD080747F367}"/>
    <cellStyle name="SAPBEXheaderItem 14 4 3" xfId="13106" xr:uid="{24A36D75-4396-48D2-A52A-911ADA50B253}"/>
    <cellStyle name="SAPBEXheaderItem 14 4 3 2" xfId="13107" xr:uid="{26620B00-1B30-4576-8E9B-B51525D489B3}"/>
    <cellStyle name="SAPBEXheaderItem 14 4 4" xfId="13108" xr:uid="{11B92819-C950-41F8-B927-D61D61D4A761}"/>
    <cellStyle name="SAPBEXheaderItem 14 4 4 2" xfId="13109" xr:uid="{78E9995B-54B1-44EB-8B84-D75468C388DD}"/>
    <cellStyle name="SAPBEXheaderItem 14 4 5" xfId="13110" xr:uid="{C3602E03-EE96-46D3-90CC-495859A6CB86}"/>
    <cellStyle name="SAPBEXheaderItem 14 4 5 2" xfId="13111" xr:uid="{BF781940-749F-4E4A-B161-325AD3F53061}"/>
    <cellStyle name="SAPBEXheaderItem 14 4 6" xfId="13112" xr:uid="{1F999015-6CB5-4487-8258-0B74654805E2}"/>
    <cellStyle name="SAPBEXheaderItem 14 4 7" xfId="13113" xr:uid="{8B7600B8-D60B-4BB6-8908-08A42311A5C7}"/>
    <cellStyle name="SAPBEXheaderItem 14 4 8" xfId="13114" xr:uid="{552BDE00-6371-4E3E-A6AC-3E202CF27CE4}"/>
    <cellStyle name="SAPBEXheaderItem 14 4 9" xfId="13115" xr:uid="{4FF39E87-82ED-408C-AF76-3D000604E579}"/>
    <cellStyle name="SAPBEXheaderItem 14 5" xfId="13116" xr:uid="{154B90CE-5EF9-40C6-BAFE-0A3461CD2FD8}"/>
    <cellStyle name="SAPBEXheaderItem 14 5 2" xfId="13117" xr:uid="{100DFD83-2DD6-4CA0-85A0-1610C77F1784}"/>
    <cellStyle name="SAPBEXheaderItem 14 6" xfId="13118" xr:uid="{B76E061C-B229-43DD-A6A5-F55E445DB4B2}"/>
    <cellStyle name="SAPBEXheaderItem 14 6 2" xfId="13119" xr:uid="{47B17CA8-D1E4-4BCE-A9FE-CBD9224264C7}"/>
    <cellStyle name="SAPBEXheaderItem 14 7" xfId="13120" xr:uid="{13FB010B-FEA3-43A8-AF01-F2E1EDE8D7F6}"/>
    <cellStyle name="SAPBEXheaderItem 14 7 2" xfId="13121" xr:uid="{24EBE271-AB15-4CF6-AFEE-152BA49A93B1}"/>
    <cellStyle name="SAPBEXheaderItem 14 8" xfId="13122" xr:uid="{CF877B3B-B71A-476C-BABE-75FFA5AEB9D0}"/>
    <cellStyle name="SAPBEXheaderItem 14 8 2" xfId="13123" xr:uid="{3FFB6836-49ED-4172-9732-95219EFAFE18}"/>
    <cellStyle name="SAPBEXheaderItem 14 9" xfId="13124" xr:uid="{E4009FF9-B0A3-4803-9F1F-A8BED8E93457}"/>
    <cellStyle name="SAPBEXheaderItem 15" xfId="13125" xr:uid="{4637934E-C23A-4374-B954-46258D9E37AF}"/>
    <cellStyle name="SAPBEXheaderItem 15 10" xfId="13126" xr:uid="{54AC464A-8897-4C56-8948-A4C42A36BF9C}"/>
    <cellStyle name="SAPBEXheaderItem 15 11" xfId="13127" xr:uid="{73B77E59-5F0D-4257-A34C-16BD59510D4C}"/>
    <cellStyle name="SAPBEXheaderItem 15 12" xfId="13128" xr:uid="{FDB0DD8A-66F6-478E-9840-9853E5BAF9C2}"/>
    <cellStyle name="SAPBEXheaderItem 15 13" xfId="13129" xr:uid="{621C1435-0233-4056-84B5-7A2460E7D85E}"/>
    <cellStyle name="SAPBEXheaderItem 15 14" xfId="13130" xr:uid="{F99CCF02-4D7F-4313-A76D-2B87FA469601}"/>
    <cellStyle name="SAPBEXheaderItem 15 2" xfId="13131" xr:uid="{84DA611D-4126-4F8F-9B4F-F7AA25536620}"/>
    <cellStyle name="SAPBEXheaderItem 15 2 2" xfId="13132" xr:uid="{E62DCC4B-D9B9-41CE-B27D-21DDAFFC7545}"/>
    <cellStyle name="SAPBEXheaderItem 15 3" xfId="13133" xr:uid="{C52D6DB5-0844-4309-891C-6D54FDD85EC0}"/>
    <cellStyle name="SAPBEXheaderItem 15 3 2" xfId="13134" xr:uid="{7B60D8E7-80AA-46E5-83EA-7B914C450562}"/>
    <cellStyle name="SAPBEXheaderItem 15 4" xfId="13135" xr:uid="{CFCE4596-6456-4335-9DCE-42724DD73033}"/>
    <cellStyle name="SAPBEXheaderItem 15 4 2" xfId="13136" xr:uid="{190DBB1C-032B-49B9-968D-1C55DADE0F6E}"/>
    <cellStyle name="SAPBEXheaderItem 15 5" xfId="13137" xr:uid="{4BE6848B-3301-45BB-8C0E-95F674D04428}"/>
    <cellStyle name="SAPBEXheaderItem 15 5 2" xfId="13138" xr:uid="{F0D02B05-1D83-4FD0-819E-EC68F2CED970}"/>
    <cellStyle name="SAPBEXheaderItem 15 6" xfId="13139" xr:uid="{7791BDA3-084E-42A2-89F9-3DE9BCD4ADD4}"/>
    <cellStyle name="SAPBEXheaderItem 15 7" xfId="13140" xr:uid="{E3874E45-579D-4AC7-A2AB-4EFF2F1BE44B}"/>
    <cellStyle name="SAPBEXheaderItem 15 8" xfId="13141" xr:uid="{DF963F52-CADC-4696-B604-7C76E2AAFE9F}"/>
    <cellStyle name="SAPBEXheaderItem 15 9" xfId="13142" xr:uid="{55D79103-096F-43E9-B81C-E11E0B0A9803}"/>
    <cellStyle name="SAPBEXheaderItem 16" xfId="13143" xr:uid="{480524CD-90A6-4BE8-9282-64F614C2503A}"/>
    <cellStyle name="SAPBEXheaderItem 16 10" xfId="13144" xr:uid="{65DE92CF-12BD-400C-9DD8-5078497702E8}"/>
    <cellStyle name="SAPBEXheaderItem 16 11" xfId="13145" xr:uid="{58EF739A-BC2B-46ED-9021-AFFAD582EE92}"/>
    <cellStyle name="SAPBEXheaderItem 16 12" xfId="13146" xr:uid="{8EE0554E-3510-45F8-B415-9202ED124E2C}"/>
    <cellStyle name="SAPBEXheaderItem 16 13" xfId="13147" xr:uid="{C1D725D4-9BCB-4154-B5CD-EE52B90FA90C}"/>
    <cellStyle name="SAPBEXheaderItem 16 14" xfId="13148" xr:uid="{084A09AB-BBBF-438B-A18E-C7718952F9F1}"/>
    <cellStyle name="SAPBEXheaderItem 16 2" xfId="13149" xr:uid="{80CA39E5-934D-4CA5-9FF3-42FC1BB2E984}"/>
    <cellStyle name="SAPBEXheaderItem 16 2 2" xfId="13150" xr:uid="{6ED7454A-E82D-4E35-812E-680138E504F0}"/>
    <cellStyle name="SAPBEXheaderItem 16 3" xfId="13151" xr:uid="{7E1684DF-3C72-44C1-827A-943846906D15}"/>
    <cellStyle name="SAPBEXheaderItem 16 3 2" xfId="13152" xr:uid="{D386B57D-39FE-430B-8EAD-6715CFA7E56B}"/>
    <cellStyle name="SAPBEXheaderItem 16 4" xfId="13153" xr:uid="{9D28D0E7-6541-461A-B28D-42F4051C925C}"/>
    <cellStyle name="SAPBEXheaderItem 16 4 2" xfId="13154" xr:uid="{BD51CD54-9D37-4FD7-8BE9-99531C5BB9A0}"/>
    <cellStyle name="SAPBEXheaderItem 16 5" xfId="13155" xr:uid="{6B7A1C62-1144-44A9-B78F-D2E85D0994B0}"/>
    <cellStyle name="SAPBEXheaderItem 16 5 2" xfId="13156" xr:uid="{75C847EF-A5B3-4BAB-A819-63413C414FE4}"/>
    <cellStyle name="SAPBEXheaderItem 16 6" xfId="13157" xr:uid="{67588977-A0BF-45F3-8DE4-A9171936B6C2}"/>
    <cellStyle name="SAPBEXheaderItem 16 7" xfId="13158" xr:uid="{1D2E59F2-D830-4D7A-8F7F-D21506DB6C01}"/>
    <cellStyle name="SAPBEXheaderItem 16 8" xfId="13159" xr:uid="{7B7149F1-6E92-44CD-AA6A-37BDB92F0D85}"/>
    <cellStyle name="SAPBEXheaderItem 16 9" xfId="13160" xr:uid="{4C80AC0F-5B2C-4112-A639-B7455373DF4C}"/>
    <cellStyle name="SAPBEXheaderItem 17" xfId="13161" xr:uid="{633D518F-310E-44A3-AFF2-A9E3185EF003}"/>
    <cellStyle name="SAPBEXheaderItem 17 10" xfId="13162" xr:uid="{E272C00D-C332-4E3B-AEB0-24C9DD2B9178}"/>
    <cellStyle name="SAPBEXheaderItem 17 11" xfId="13163" xr:uid="{7C498D8D-4A08-4D30-9E7E-7171099066D4}"/>
    <cellStyle name="SAPBEXheaderItem 17 12" xfId="13164" xr:uid="{5EC83AE0-96EB-4016-BBCC-3336ADE4A1BC}"/>
    <cellStyle name="SAPBEXheaderItem 17 13" xfId="13165" xr:uid="{FA7E3A5F-FEA5-4EF3-8AA9-E1C3E5009286}"/>
    <cellStyle name="SAPBEXheaderItem 17 14" xfId="13166" xr:uid="{2DFB9D7F-991A-4FFC-B38A-4500C7EF5063}"/>
    <cellStyle name="SAPBEXheaderItem 17 15" xfId="13167" xr:uid="{2C9E8613-776F-4503-A151-607AB1A42C12}"/>
    <cellStyle name="SAPBEXheaderItem 17 16" xfId="13168" xr:uid="{F7DB5DCA-DA7D-4ED6-80C4-D066FD867997}"/>
    <cellStyle name="SAPBEXheaderItem 17 2" xfId="13169" xr:uid="{19F2F1A7-1104-45C4-B754-D9AD4052BF80}"/>
    <cellStyle name="SAPBEXheaderItem 17 2 2" xfId="13170" xr:uid="{AC659637-3B36-46A4-B1FA-12A02E12F670}"/>
    <cellStyle name="SAPBEXheaderItem 17 3" xfId="13171" xr:uid="{020CA634-50C9-4017-BC6D-589D816E4AF8}"/>
    <cellStyle name="SAPBEXheaderItem 17 3 2" xfId="13172" xr:uid="{557E4D92-1827-41F0-8EFD-58337FC78190}"/>
    <cellStyle name="SAPBEXheaderItem 17 4" xfId="13173" xr:uid="{5C927FE7-9035-4A9D-9638-5C827FDA43D1}"/>
    <cellStyle name="SAPBEXheaderItem 17 4 2" xfId="13174" xr:uid="{DC9D88BE-EC23-4A51-8DCC-4EE296C39D7B}"/>
    <cellStyle name="SAPBEXheaderItem 17 5" xfId="13175" xr:uid="{1C513ED6-83D4-43E5-98C5-9D31BE78A7C6}"/>
    <cellStyle name="SAPBEXheaderItem 17 5 2" xfId="13176" xr:uid="{58E31896-A1BC-47EF-BF93-A854726F0CA0}"/>
    <cellStyle name="SAPBEXheaderItem 17 6" xfId="13177" xr:uid="{1D248F1B-827E-4388-888C-B9A90601BAC8}"/>
    <cellStyle name="SAPBEXheaderItem 17 7" xfId="13178" xr:uid="{4B61BDF3-B486-4A90-9159-6BD3B2FE44D2}"/>
    <cellStyle name="SAPBEXheaderItem 17 8" xfId="13179" xr:uid="{7BA9A381-A431-45CE-B86B-EC80FF111844}"/>
    <cellStyle name="SAPBEXheaderItem 17 9" xfId="13180" xr:uid="{E24D1DB1-5F22-4CAE-ACE6-3787FA84D0FA}"/>
    <cellStyle name="SAPBEXheaderItem 18" xfId="13181" xr:uid="{5EC9381A-3CD6-4D62-B4D7-95128C70A8B4}"/>
    <cellStyle name="SAPBEXheaderItem 18 2" xfId="13182" xr:uid="{694C678C-719E-4853-ABB9-19E392117DB2}"/>
    <cellStyle name="SAPBEXheaderItem 19" xfId="13183" xr:uid="{750DFFAD-881A-495C-A0AB-F3E0EE42E33F}"/>
    <cellStyle name="SAPBEXheaderItem 19 2" xfId="13184" xr:uid="{68841B7F-476D-4046-A187-73EBAE0BFCF2}"/>
    <cellStyle name="SAPBEXheaderItem 2" xfId="155" xr:uid="{00000000-0005-0000-0000-000092000000}"/>
    <cellStyle name="SAPBEXheaderItem 2 10" xfId="13186" xr:uid="{2028B679-A575-41D4-B6B6-9E0BD39B394D}"/>
    <cellStyle name="SAPBEXheaderItem 2 11" xfId="13187" xr:uid="{DE1E17E7-2A5E-4788-974E-F0A823E0A4EF}"/>
    <cellStyle name="SAPBEXheaderItem 2 12" xfId="13188" xr:uid="{52484D79-1963-41C1-877A-7056C70D8EB2}"/>
    <cellStyle name="SAPBEXheaderItem 2 13" xfId="13189" xr:uid="{4E309867-5CC2-4D0E-A5C4-DC81B2D16095}"/>
    <cellStyle name="SAPBEXheaderItem 2 2" xfId="13190" xr:uid="{7130EC36-0693-416E-A770-6143B6764AE7}"/>
    <cellStyle name="SAPBEXheaderItem 2 2 10" xfId="13191" xr:uid="{F56FA437-25D5-492A-BEA9-02CE59077B61}"/>
    <cellStyle name="SAPBEXheaderItem 2 2 11" xfId="13192" xr:uid="{9A4F4F2F-5C2C-4381-BF09-674BA6C5AD1C}"/>
    <cellStyle name="SAPBEXheaderItem 2 2 12" xfId="13193" xr:uid="{9BC650B0-E1AB-4E59-9A24-11245B41449C}"/>
    <cellStyle name="SAPBEXheaderItem 2 2 2" xfId="13194" xr:uid="{B1E03DC7-ACB2-4D3F-8A95-D93F0BB8C186}"/>
    <cellStyle name="SAPBEXheaderItem 2 2 2 10" xfId="13195" xr:uid="{53C19ECB-D416-43F3-B19F-3DE83D5AF890}"/>
    <cellStyle name="SAPBEXheaderItem 2 2 2 11" xfId="13196" xr:uid="{A48D014B-25AD-424D-A735-8DDA0A52EB50}"/>
    <cellStyle name="SAPBEXheaderItem 2 2 2 12" xfId="13197" xr:uid="{30B86714-8D37-4990-9FF2-E440D0EB320A}"/>
    <cellStyle name="SAPBEXheaderItem 2 2 2 13" xfId="13198" xr:uid="{DBE2142B-462E-479D-B600-27A6EE59A1FE}"/>
    <cellStyle name="SAPBEXheaderItem 2 2 2 14" xfId="13199" xr:uid="{78EC2ADD-1C96-4ACA-91F3-AC5884E3D709}"/>
    <cellStyle name="SAPBEXheaderItem 2 2 2 2" xfId="13200" xr:uid="{23F807B2-60B6-4017-A6D1-A073B6971F99}"/>
    <cellStyle name="SAPBEXheaderItem 2 2 2 2 2" xfId="13201" xr:uid="{90DFAC5B-4AA6-4F82-B9AF-58C20D943FAA}"/>
    <cellStyle name="SAPBEXheaderItem 2 2 2 3" xfId="13202" xr:uid="{86EA1794-3A40-4AF1-A3DE-469FCA13E4F9}"/>
    <cellStyle name="SAPBEXheaderItem 2 2 2 3 2" xfId="13203" xr:uid="{1455B344-D1E1-497D-9CCB-C7D7469520B8}"/>
    <cellStyle name="SAPBEXheaderItem 2 2 2 4" xfId="13204" xr:uid="{D59BF00D-18D2-4488-8E95-D724796FFA13}"/>
    <cellStyle name="SAPBEXheaderItem 2 2 2 4 2" xfId="13205" xr:uid="{102C5C20-2617-43EA-84C9-A1690039B646}"/>
    <cellStyle name="SAPBEXheaderItem 2 2 2 5" xfId="13206" xr:uid="{91A02D75-6D5A-4847-B8EB-88F47E8FE915}"/>
    <cellStyle name="SAPBEXheaderItem 2 2 2 5 2" xfId="13207" xr:uid="{4F73A67A-4D04-4D87-8D70-B916A44AECE5}"/>
    <cellStyle name="SAPBEXheaderItem 2 2 2 6" xfId="13208" xr:uid="{B537BAB0-8E3E-4B75-87D9-DC743A576683}"/>
    <cellStyle name="SAPBEXheaderItem 2 2 2 7" xfId="13209" xr:uid="{CE062352-60CE-42B9-884F-2DB4544D2CC5}"/>
    <cellStyle name="SAPBEXheaderItem 2 2 2 8" xfId="13210" xr:uid="{CC68DB43-3182-41C6-90C1-4F48C3DE3224}"/>
    <cellStyle name="SAPBEXheaderItem 2 2 2 9" xfId="13211" xr:uid="{1C771F1B-8679-4DC4-9FEF-48285745C24D}"/>
    <cellStyle name="SAPBEXheaderItem 2 2 3" xfId="13212" xr:uid="{B9EFE44C-624D-4CF3-B6EF-3904FBD51288}"/>
    <cellStyle name="SAPBEXheaderItem 2 2 3 10" xfId="13213" xr:uid="{375F3BE0-4E2E-41EA-B0C2-40E858A9A154}"/>
    <cellStyle name="SAPBEXheaderItem 2 2 3 11" xfId="13214" xr:uid="{FF93642E-7A75-42A1-B756-58A656B60C97}"/>
    <cellStyle name="SAPBEXheaderItem 2 2 3 12" xfId="13215" xr:uid="{A713FD10-9C58-4770-9B7C-09EE4FE9E927}"/>
    <cellStyle name="SAPBEXheaderItem 2 2 3 13" xfId="13216" xr:uid="{652F9360-DCE2-429F-B4A6-64A55F82F757}"/>
    <cellStyle name="SAPBEXheaderItem 2 2 3 14" xfId="13217" xr:uid="{59AA0ED9-4B11-44B4-AE74-A5BD507CA796}"/>
    <cellStyle name="SAPBEXheaderItem 2 2 3 2" xfId="13218" xr:uid="{8E30A699-E43B-47D9-B6D2-889450218FEE}"/>
    <cellStyle name="SAPBEXheaderItem 2 2 3 2 2" xfId="13219" xr:uid="{0CCCA02B-3458-4847-97D7-91BB06E550E1}"/>
    <cellStyle name="SAPBEXheaderItem 2 2 3 3" xfId="13220" xr:uid="{65A5D559-F49F-47AF-8691-3A52C338CE14}"/>
    <cellStyle name="SAPBEXheaderItem 2 2 3 3 2" xfId="13221" xr:uid="{6F567A2F-0DD8-40D5-B4B1-057FB8B44028}"/>
    <cellStyle name="SAPBEXheaderItem 2 2 3 4" xfId="13222" xr:uid="{BF054738-8504-40A5-98D9-3DEDF481259F}"/>
    <cellStyle name="SAPBEXheaderItem 2 2 3 4 2" xfId="13223" xr:uid="{DF583A8C-0E50-4C2E-A19E-EFD043386E2C}"/>
    <cellStyle name="SAPBEXheaderItem 2 2 3 5" xfId="13224" xr:uid="{8773C878-3A03-4FA6-8775-F8F08C1F1576}"/>
    <cellStyle name="SAPBEXheaderItem 2 2 3 5 2" xfId="13225" xr:uid="{5509CB8F-5C5F-4017-8ABA-51C7AD895048}"/>
    <cellStyle name="SAPBEXheaderItem 2 2 3 6" xfId="13226" xr:uid="{CE075293-6FE9-40DB-BE0B-4E6AC1E6F0E1}"/>
    <cellStyle name="SAPBEXheaderItem 2 2 3 7" xfId="13227" xr:uid="{E1D70A6A-98F5-4915-9E58-E464A9B9CB5A}"/>
    <cellStyle name="SAPBEXheaderItem 2 2 3 8" xfId="13228" xr:uid="{178037B1-306C-4EF7-8D13-020B4DB54650}"/>
    <cellStyle name="SAPBEXheaderItem 2 2 3 9" xfId="13229" xr:uid="{B4F81D5B-2610-4FD1-9E97-D7C784011AC4}"/>
    <cellStyle name="SAPBEXheaderItem 2 2 4" xfId="13230" xr:uid="{D26F578C-2D15-4BEC-B1B1-F44BB48F4C5D}"/>
    <cellStyle name="SAPBEXheaderItem 2 2 4 10" xfId="13231" xr:uid="{7BE738BC-423B-4497-8649-A177A9654340}"/>
    <cellStyle name="SAPBEXheaderItem 2 2 4 11" xfId="13232" xr:uid="{A41F498E-9DCE-47EE-B733-9E70D164A959}"/>
    <cellStyle name="SAPBEXheaderItem 2 2 4 12" xfId="13233" xr:uid="{629504ED-E2B2-4478-97CA-3D50DE8A1539}"/>
    <cellStyle name="SAPBEXheaderItem 2 2 4 13" xfId="13234" xr:uid="{17E745A9-50C1-4965-B822-987416EACA79}"/>
    <cellStyle name="SAPBEXheaderItem 2 2 4 14" xfId="13235" xr:uid="{6082E03E-012B-4C04-ADD6-5EC683DE4A66}"/>
    <cellStyle name="SAPBEXheaderItem 2 2 4 15" xfId="13236" xr:uid="{6DB5D83F-EAF1-4304-AD09-13A4503C4AAB}"/>
    <cellStyle name="SAPBEXheaderItem 2 2 4 16" xfId="13237" xr:uid="{0CB34C5A-10EF-49F3-8076-50B31DFA0C1E}"/>
    <cellStyle name="SAPBEXheaderItem 2 2 4 2" xfId="13238" xr:uid="{D2CB0582-A081-4AE4-A55A-823E39DB5B99}"/>
    <cellStyle name="SAPBEXheaderItem 2 2 4 2 2" xfId="13239" xr:uid="{ED0A5FD7-DF0C-4444-B58A-6D4023D77669}"/>
    <cellStyle name="SAPBEXheaderItem 2 2 4 3" xfId="13240" xr:uid="{3F22DAE7-99B8-4D28-AD8B-33EDCC6BC9E9}"/>
    <cellStyle name="SAPBEXheaderItem 2 2 4 3 2" xfId="13241" xr:uid="{778A7141-43FC-4161-984E-0A42DB5813D0}"/>
    <cellStyle name="SAPBEXheaderItem 2 2 4 4" xfId="13242" xr:uid="{6CB0F4EE-C0D8-4E91-B735-8AFBF994D03A}"/>
    <cellStyle name="SAPBEXheaderItem 2 2 4 4 2" xfId="13243" xr:uid="{5A023E03-C293-4EA8-B486-396546626E93}"/>
    <cellStyle name="SAPBEXheaderItem 2 2 4 5" xfId="13244" xr:uid="{26439FD3-887B-42E6-A244-1032782EC758}"/>
    <cellStyle name="SAPBEXheaderItem 2 2 4 5 2" xfId="13245" xr:uid="{B2D9B8D7-D567-46A8-858F-A207DA69D4E5}"/>
    <cellStyle name="SAPBEXheaderItem 2 2 4 6" xfId="13246" xr:uid="{EA1AB6E5-2DDE-438C-B819-54D139DA3AAA}"/>
    <cellStyle name="SAPBEXheaderItem 2 2 4 7" xfId="13247" xr:uid="{7EA07287-5AC1-426A-BB50-65A18A3E3BDF}"/>
    <cellStyle name="SAPBEXheaderItem 2 2 4 8" xfId="13248" xr:uid="{430A82F8-554E-4D00-BF59-E0D377475B47}"/>
    <cellStyle name="SAPBEXheaderItem 2 2 4 9" xfId="13249" xr:uid="{C2CA1B2A-E636-4D0C-8AB4-715612027DEB}"/>
    <cellStyle name="SAPBEXheaderItem 2 2 5" xfId="13250" xr:uid="{0BA58887-B748-4A76-91A4-EB709F1C9CDF}"/>
    <cellStyle name="SAPBEXheaderItem 2 2 5 2" xfId="13251" xr:uid="{FF83206F-2941-4939-9632-7D59D55AB9EB}"/>
    <cellStyle name="SAPBEXheaderItem 2 2 6" xfId="13252" xr:uid="{D48AE62D-B297-4EDC-A369-1A74444F2FB7}"/>
    <cellStyle name="SAPBEXheaderItem 2 2 6 2" xfId="13253" xr:uid="{1B852297-A9F7-41D6-B128-3E6229A6542E}"/>
    <cellStyle name="SAPBEXheaderItem 2 2 7" xfId="13254" xr:uid="{E74C2783-4DA3-4FFD-94AB-0480954F6524}"/>
    <cellStyle name="SAPBEXheaderItem 2 2 7 2" xfId="13255" xr:uid="{3BE4193A-742C-4978-8FE0-C965F4CA272B}"/>
    <cellStyle name="SAPBEXheaderItem 2 2 8" xfId="13256" xr:uid="{40259C8D-B7B1-4650-A853-4DF8FCE6848B}"/>
    <cellStyle name="SAPBEXheaderItem 2 2 8 2" xfId="13257" xr:uid="{53570188-3F83-4625-9F29-B630BB391187}"/>
    <cellStyle name="SAPBEXheaderItem 2 2 9" xfId="13258" xr:uid="{FF59FA8E-79D9-4B2F-B639-7612E21AD776}"/>
    <cellStyle name="SAPBEXheaderItem 2 3" xfId="13259" xr:uid="{163ABE24-4F1B-495C-86A3-E1572170B0AA}"/>
    <cellStyle name="SAPBEXheaderItem 2 3 10" xfId="13260" xr:uid="{37C3BE5C-0CBC-4FFE-843B-59BFD578B673}"/>
    <cellStyle name="SAPBEXheaderItem 2 3 2" xfId="13261" xr:uid="{15E6005E-FCEA-48EA-A0A8-369A1DB056D1}"/>
    <cellStyle name="SAPBEXheaderItem 2 3 2 10" xfId="13262" xr:uid="{4DDB9333-F7AC-48C6-A5C5-4806334E73DD}"/>
    <cellStyle name="SAPBEXheaderItem 2 3 2 11" xfId="13263" xr:uid="{1A2D7073-8EA2-4313-8B23-B76451595766}"/>
    <cellStyle name="SAPBEXheaderItem 2 3 2 12" xfId="13264" xr:uid="{51EB714A-8C26-4C6E-9399-19E635B09ABD}"/>
    <cellStyle name="SAPBEXheaderItem 2 3 2 13" xfId="13265" xr:uid="{25F6E2F2-FF11-4B4C-9031-FD5922EEF045}"/>
    <cellStyle name="SAPBEXheaderItem 2 3 2 14" xfId="13266" xr:uid="{7849948D-D4C1-4173-A30E-1E69356FED0F}"/>
    <cellStyle name="SAPBEXheaderItem 2 3 2 15" xfId="13267" xr:uid="{8C259CF7-4E34-46F6-9CCE-5F6A4DF0F1BD}"/>
    <cellStyle name="SAPBEXheaderItem 2 3 2 16" xfId="13268" xr:uid="{7FE2B60D-B410-43D8-A2B6-A62DF075C8DC}"/>
    <cellStyle name="SAPBEXheaderItem 2 3 2 2" xfId="13269" xr:uid="{F5AEFECB-37A7-4B44-BC02-54A4889C4432}"/>
    <cellStyle name="SAPBEXheaderItem 2 3 2 2 2" xfId="13270" xr:uid="{DAEB1112-3D2B-46F4-88EC-A84C81C25900}"/>
    <cellStyle name="SAPBEXheaderItem 2 3 2 3" xfId="13271" xr:uid="{87D44B9A-72F2-4151-9361-454E7E6BEBB7}"/>
    <cellStyle name="SAPBEXheaderItem 2 3 2 3 2" xfId="13272" xr:uid="{BCA5C946-FEE6-4993-8642-3241C2042E29}"/>
    <cellStyle name="SAPBEXheaderItem 2 3 2 4" xfId="13273" xr:uid="{EED1C731-C2EE-4646-BA2F-19CDE41EBE11}"/>
    <cellStyle name="SAPBEXheaderItem 2 3 2 4 2" xfId="13274" xr:uid="{2008EFBD-D138-4030-969A-01D0839D50E8}"/>
    <cellStyle name="SAPBEXheaderItem 2 3 2 5" xfId="13275" xr:uid="{59D37B1A-8B92-4983-BD58-6BAB56F3F209}"/>
    <cellStyle name="SAPBEXheaderItem 2 3 2 5 2" xfId="13276" xr:uid="{126AEABC-7B30-4038-B6BD-D6098C0E15CE}"/>
    <cellStyle name="SAPBEXheaderItem 2 3 2 6" xfId="13277" xr:uid="{81AD31C2-D3C8-430F-A1E6-3560EA02580F}"/>
    <cellStyle name="SAPBEXheaderItem 2 3 2 7" xfId="13278" xr:uid="{401DC78A-B219-4A56-BE7C-93646BBBC430}"/>
    <cellStyle name="SAPBEXheaderItem 2 3 2 8" xfId="13279" xr:uid="{444C6352-9C3C-4B95-B84F-BD21C5E838CA}"/>
    <cellStyle name="SAPBEXheaderItem 2 3 2 9" xfId="13280" xr:uid="{4343E2D1-0ADF-414F-9D0D-77AE82CC5188}"/>
    <cellStyle name="SAPBEXheaderItem 2 3 3" xfId="13281" xr:uid="{57167F23-4D02-4CB5-97B2-CD4F58146326}"/>
    <cellStyle name="SAPBEXheaderItem 2 3 3 2" xfId="13282" xr:uid="{7B6D9046-A508-4E5B-AA01-A20BCAEBC10E}"/>
    <cellStyle name="SAPBEXheaderItem 2 3 4" xfId="13283" xr:uid="{BAAAAF21-1ECD-4F0D-B08E-1E205E52DC52}"/>
    <cellStyle name="SAPBEXheaderItem 2 3 4 2" xfId="13284" xr:uid="{61501B85-3153-4107-B10D-38DC936F99A7}"/>
    <cellStyle name="SAPBEXheaderItem 2 3 5" xfId="13285" xr:uid="{08356625-9DD2-4451-B7F0-E58F2367156F}"/>
    <cellStyle name="SAPBEXheaderItem 2 3 5 2" xfId="13286" xr:uid="{33642D5E-CD68-482F-8CC4-592D1673AC66}"/>
    <cellStyle name="SAPBEXheaderItem 2 3 6" xfId="13287" xr:uid="{BD137BA0-104A-4187-94FE-0898DDDE852A}"/>
    <cellStyle name="SAPBEXheaderItem 2 3 6 2" xfId="13288" xr:uid="{44ABCCE6-015F-412C-B408-59A13BEA3707}"/>
    <cellStyle name="SAPBEXheaderItem 2 3 7" xfId="13289" xr:uid="{657A2CF1-4057-4BDB-BB22-93CA389AA0D6}"/>
    <cellStyle name="SAPBEXheaderItem 2 3 8" xfId="13290" xr:uid="{380A258C-A415-40EB-A2A9-E3522E66BE63}"/>
    <cellStyle name="SAPBEXheaderItem 2 3 9" xfId="13291" xr:uid="{9AF9BE9E-0AA8-440F-B6FE-6D16B91CED0E}"/>
    <cellStyle name="SAPBEXheaderItem 2 4" xfId="13292" xr:uid="{ED0DE116-9669-4CBE-B97B-956C036EC1F6}"/>
    <cellStyle name="SAPBEXheaderItem 2 4 10" xfId="13293" xr:uid="{511964FA-301A-429F-A675-B5459B494D92}"/>
    <cellStyle name="SAPBEXheaderItem 2 4 11" xfId="13294" xr:uid="{4051B0C6-CC30-44E5-8144-16A8779A6F8A}"/>
    <cellStyle name="SAPBEXheaderItem 2 4 12" xfId="13295" xr:uid="{C33041FC-DB7C-418E-B287-1F9A38608218}"/>
    <cellStyle name="SAPBEXheaderItem 2 4 13" xfId="13296" xr:uid="{48577B41-939E-4967-8F90-4C0A4D55AFB2}"/>
    <cellStyle name="SAPBEXheaderItem 2 4 14" xfId="13297" xr:uid="{23AEA048-594F-496A-8699-8FB47EFD50F3}"/>
    <cellStyle name="SAPBEXheaderItem 2 4 2" xfId="13298" xr:uid="{BABA272D-EF8F-4638-9C02-A90488436AFE}"/>
    <cellStyle name="SAPBEXheaderItem 2 4 2 2" xfId="13299" xr:uid="{AD49BBCC-55E5-41E6-8FF2-293611F55EE8}"/>
    <cellStyle name="SAPBEXheaderItem 2 4 3" xfId="13300" xr:uid="{A7358303-A687-4BE2-BC74-A62C9E614AE6}"/>
    <cellStyle name="SAPBEXheaderItem 2 4 3 2" xfId="13301" xr:uid="{CECA40AF-01D2-4AFA-B55C-1A7214D2DD0D}"/>
    <cellStyle name="SAPBEXheaderItem 2 4 4" xfId="13302" xr:uid="{5F684D2C-12BA-44A7-9665-D19F26270841}"/>
    <cellStyle name="SAPBEXheaderItem 2 4 4 2" xfId="13303" xr:uid="{D0A1AB39-7FF6-48EB-953C-BD5AB88F220F}"/>
    <cellStyle name="SAPBEXheaderItem 2 4 5" xfId="13304" xr:uid="{479389DE-D0D3-4E26-8CF6-0DA100C0E0F5}"/>
    <cellStyle name="SAPBEXheaderItem 2 4 5 2" xfId="13305" xr:uid="{DE10665A-80BF-4D88-A10E-CC2F137C3E42}"/>
    <cellStyle name="SAPBEXheaderItem 2 4 6" xfId="13306" xr:uid="{722C90E9-629A-4435-81A7-CBFD18F12D70}"/>
    <cellStyle name="SAPBEXheaderItem 2 4 7" xfId="13307" xr:uid="{6684FD4B-1BA3-49DA-B7DC-88C15C8C39EF}"/>
    <cellStyle name="SAPBEXheaderItem 2 4 8" xfId="13308" xr:uid="{74BD083E-D3E5-4E8D-952A-0EC76E602296}"/>
    <cellStyle name="SAPBEXheaderItem 2 4 9" xfId="13309" xr:uid="{53C73F84-D848-4C42-9494-861EBE3C817C}"/>
    <cellStyle name="SAPBEXheaderItem 2 5" xfId="13310" xr:uid="{F9535BCD-DB33-4764-926B-5A98D5DAEE89}"/>
    <cellStyle name="SAPBEXheaderItem 2 5 2" xfId="13311" xr:uid="{3330EDCC-3FAD-4FB8-99F4-A5DFC60DADD8}"/>
    <cellStyle name="SAPBEXheaderItem 2 5 3" xfId="13312" xr:uid="{94A622C9-A4F7-491D-8956-D5827598CC7E}"/>
    <cellStyle name="SAPBEXheaderItem 2 5 4" xfId="13313" xr:uid="{6B4AB4AA-113D-4B46-9A18-65CFC8531427}"/>
    <cellStyle name="SAPBEXheaderItem 2 5 5" xfId="13314" xr:uid="{19A6375D-3FC5-471F-9C16-476327849A03}"/>
    <cellStyle name="SAPBEXheaderItem 2 5 5 2" xfId="13315" xr:uid="{6CCD92F6-3ACF-451A-A17A-93EAD3108A20}"/>
    <cellStyle name="SAPBEXheaderItem 2 5 6" xfId="13316" xr:uid="{1A4E9A37-EC1C-42AE-97BA-794596484761}"/>
    <cellStyle name="SAPBEXheaderItem 2 5 7" xfId="13317" xr:uid="{F98AD579-372A-461B-AC2A-5B36A1B30095}"/>
    <cellStyle name="SAPBEXheaderItem 2 5 8" xfId="13318" xr:uid="{4319B4F0-2743-4778-AD0F-8089B284CE79}"/>
    <cellStyle name="SAPBEXheaderItem 2 6" xfId="13319" xr:uid="{416C8428-BAB6-495E-9CE6-4582737573F2}"/>
    <cellStyle name="SAPBEXheaderItem 2 6 2" xfId="13320" xr:uid="{B79BC88D-CBA4-4C53-82AF-930A6BA49ACB}"/>
    <cellStyle name="SAPBEXheaderItem 2 7" xfId="13321" xr:uid="{F0F1CEFF-F56D-4C5F-A98C-3ACF7B0E8C6B}"/>
    <cellStyle name="SAPBEXheaderItem 2 7 2" xfId="13322" xr:uid="{24407C1D-3804-42C0-B0C5-9FB21244E0A1}"/>
    <cellStyle name="SAPBEXheaderItem 2 8" xfId="13323" xr:uid="{8E76B6C6-7E0B-469D-A070-2195DE04BF57}"/>
    <cellStyle name="SAPBEXheaderItem 2 8 2" xfId="13324" xr:uid="{7F6B8F13-4E3F-4E44-B173-1CCB06A32442}"/>
    <cellStyle name="SAPBEXheaderItem 2 9" xfId="13325" xr:uid="{D8D3413D-19AB-43E1-A474-2FEC2CFA4B89}"/>
    <cellStyle name="SAPBEXheaderItem 2 9 2" xfId="13326" xr:uid="{5D13771E-FAD1-4144-9777-2594D7E91793}"/>
    <cellStyle name="SAPBEXheaderItem 2_Nordea Group" xfId="13185" xr:uid="{C0E7A1D3-739C-48E3-ACF1-CAAA55A828BA}"/>
    <cellStyle name="SAPBEXheaderItem 20" xfId="13327" xr:uid="{42477B48-BFD7-42D0-B8E3-85B436FAF727}"/>
    <cellStyle name="SAPBEXheaderItem 20 2" xfId="13328" xr:uid="{054150F1-3492-4C06-87A6-94362FF6F09E}"/>
    <cellStyle name="SAPBEXheaderItem 21" xfId="13329" xr:uid="{1A7059F0-9E1C-4DF1-93F2-031DEE8F20D9}"/>
    <cellStyle name="SAPBEXheaderItem 21 2" xfId="13330" xr:uid="{0E287BE7-FE42-4BA8-A05B-481E72121D70}"/>
    <cellStyle name="SAPBEXheaderItem 22" xfId="13331" xr:uid="{E07F07CE-4F47-4F15-9CF2-B284B2DABDC6}"/>
    <cellStyle name="SAPBEXheaderItem 23" xfId="13332" xr:uid="{DD2AA30E-950E-47CB-8AA1-CDC1D71C5308}"/>
    <cellStyle name="SAPBEXheaderItem 24" xfId="13333" xr:uid="{E1022520-9591-4FD0-8870-8D6D00245EDA}"/>
    <cellStyle name="SAPBEXheaderItem 25" xfId="13334" xr:uid="{1D05F7F5-60A1-4455-BDA4-D6272FF97850}"/>
    <cellStyle name="SAPBEXheaderItem 3" xfId="13335" xr:uid="{9CD3D849-124C-4FD6-A284-9BEFAA7E4F3F}"/>
    <cellStyle name="SAPBEXheaderItem 3 10" xfId="13336" xr:uid="{9DD4A1A5-08C5-4BE6-B1B8-8808CDCF8CA8}"/>
    <cellStyle name="SAPBEXheaderItem 3 11" xfId="13337" xr:uid="{B3BB46F4-6DE8-40E3-B6C3-0C2F6D7A931C}"/>
    <cellStyle name="SAPBEXheaderItem 3 12" xfId="13338" xr:uid="{9E7E2626-4D15-40AF-9511-57ADF8D5ECA4}"/>
    <cellStyle name="SAPBEXheaderItem 3 2" xfId="13339" xr:uid="{A903C17B-B99A-4226-A303-57C47FDDB5FF}"/>
    <cellStyle name="SAPBEXheaderItem 3 2 10" xfId="13340" xr:uid="{AD8C4A69-F17F-4131-93B7-6F003E52CB0F}"/>
    <cellStyle name="SAPBEXheaderItem 3 2 11" xfId="13341" xr:uid="{12B8B64F-6862-4084-84FA-35387374560B}"/>
    <cellStyle name="SAPBEXheaderItem 3 2 12" xfId="13342" xr:uid="{5B3AC636-CF8B-4F92-A27A-95CFBA8B60CB}"/>
    <cellStyle name="SAPBEXheaderItem 3 2 13" xfId="13343" xr:uid="{12EA6A5E-CE8D-4164-8814-0CC112F6E075}"/>
    <cellStyle name="SAPBEXheaderItem 3 2 14" xfId="13344" xr:uid="{FC1DD87A-6DDA-45F2-BAB9-59145960464E}"/>
    <cellStyle name="SAPBEXheaderItem 3 2 2" xfId="13345" xr:uid="{C2681342-A5CF-4ADE-A039-F10E3951C0F3}"/>
    <cellStyle name="SAPBEXheaderItem 3 2 2 2" xfId="13346" xr:uid="{897F4F50-1133-41ED-9CE2-B84F67AAFE62}"/>
    <cellStyle name="SAPBEXheaderItem 3 2 3" xfId="13347" xr:uid="{A2359155-C7CA-4636-B8C5-7A4745D20CFC}"/>
    <cellStyle name="SAPBEXheaderItem 3 2 3 2" xfId="13348" xr:uid="{41448ED9-0469-41FB-9AFC-86DF21AE6978}"/>
    <cellStyle name="SAPBEXheaderItem 3 2 4" xfId="13349" xr:uid="{468C8861-8330-4025-8D15-3F1B05494FFD}"/>
    <cellStyle name="SAPBEXheaderItem 3 2 4 2" xfId="13350" xr:uid="{CB74B106-DBE5-4EE5-907D-64926D4D2EDB}"/>
    <cellStyle name="SAPBEXheaderItem 3 2 5" xfId="13351" xr:uid="{8E3679BB-66D9-4D9B-B340-87B886C0683E}"/>
    <cellStyle name="SAPBEXheaderItem 3 2 5 2" xfId="13352" xr:uid="{38ED4C1E-FE7D-427E-8D23-23BC93FB489A}"/>
    <cellStyle name="SAPBEXheaderItem 3 2 6" xfId="13353" xr:uid="{52783879-0445-45E5-AA3A-E7E629A1DA51}"/>
    <cellStyle name="SAPBEXheaderItem 3 2 7" xfId="13354" xr:uid="{8AD90268-BBED-4617-A27A-CBB840BE600B}"/>
    <cellStyle name="SAPBEXheaderItem 3 2 8" xfId="13355" xr:uid="{D6A93D8D-61C4-464D-83F5-B8264B75B8DA}"/>
    <cellStyle name="SAPBEXheaderItem 3 2 9" xfId="13356" xr:uid="{B5DDA5F0-8697-4F3A-AE98-F40600988543}"/>
    <cellStyle name="SAPBEXheaderItem 3 3" xfId="13357" xr:uid="{1F0D16EF-BC7B-444B-8499-F64591CFE96E}"/>
    <cellStyle name="SAPBEXheaderItem 3 3 10" xfId="13358" xr:uid="{8AE73942-E877-48F7-AA37-930D35396BAA}"/>
    <cellStyle name="SAPBEXheaderItem 3 3 11" xfId="13359" xr:uid="{C36C4840-1CC5-4590-818D-DB06DB319EC0}"/>
    <cellStyle name="SAPBEXheaderItem 3 3 12" xfId="13360" xr:uid="{2415BDC3-0BA0-4D07-9134-C79C6B52B559}"/>
    <cellStyle name="SAPBEXheaderItem 3 3 13" xfId="13361" xr:uid="{0AFE1F23-6752-44BB-B2D1-2A1AC91F0A2E}"/>
    <cellStyle name="SAPBEXheaderItem 3 3 14" xfId="13362" xr:uid="{7DE68512-6B62-4FDD-A874-3D06880EE83E}"/>
    <cellStyle name="SAPBEXheaderItem 3 3 2" xfId="13363" xr:uid="{FD24DF78-0B09-42CC-B599-044785B5663C}"/>
    <cellStyle name="SAPBEXheaderItem 3 3 2 2" xfId="13364" xr:uid="{3B20D450-95A0-4772-A454-02083022CB09}"/>
    <cellStyle name="SAPBEXheaderItem 3 3 3" xfId="13365" xr:uid="{1531267D-586F-4AE1-BE58-33F367F6FDA3}"/>
    <cellStyle name="SAPBEXheaderItem 3 3 3 2" xfId="13366" xr:uid="{DC6CA797-3C67-4BCF-A235-313909EEC718}"/>
    <cellStyle name="SAPBEXheaderItem 3 3 4" xfId="13367" xr:uid="{3A525B1C-4687-4986-BF7C-8B0272FB1E48}"/>
    <cellStyle name="SAPBEXheaderItem 3 3 4 2" xfId="13368" xr:uid="{2C12F5AF-1366-4791-BEE2-CE1732B2CDF1}"/>
    <cellStyle name="SAPBEXheaderItem 3 3 5" xfId="13369" xr:uid="{FF50E04B-A00C-4CB1-8FA9-1EF0B5F88D29}"/>
    <cellStyle name="SAPBEXheaderItem 3 3 5 2" xfId="13370" xr:uid="{C04005DF-1792-47BB-A19F-6F7A2E6BAB35}"/>
    <cellStyle name="SAPBEXheaderItem 3 3 6" xfId="13371" xr:uid="{44DABF0C-FC0F-46E2-970E-9CDA37503B4E}"/>
    <cellStyle name="SAPBEXheaderItem 3 3 7" xfId="13372" xr:uid="{D7EB6C1F-99B9-4B05-BF37-E94669D1C304}"/>
    <cellStyle name="SAPBEXheaderItem 3 3 8" xfId="13373" xr:uid="{8A513704-E174-4A5A-9E9F-CA305896DA2A}"/>
    <cellStyle name="SAPBEXheaderItem 3 3 9" xfId="13374" xr:uid="{63426FEE-6358-44CA-8388-DC2EEAA3B73C}"/>
    <cellStyle name="SAPBEXheaderItem 3 4" xfId="13375" xr:uid="{3C10E1A2-8B1C-481F-BE99-E0C8A420A426}"/>
    <cellStyle name="SAPBEXheaderItem 3 4 10" xfId="13376" xr:uid="{A50B707A-A48B-471B-9961-35EFD8005A60}"/>
    <cellStyle name="SAPBEXheaderItem 3 4 11" xfId="13377" xr:uid="{8176C642-6D87-41AE-A5E8-2668797E2184}"/>
    <cellStyle name="SAPBEXheaderItem 3 4 12" xfId="13378" xr:uid="{0FF7ACC4-6184-4ED2-9FCC-87338DFE76BF}"/>
    <cellStyle name="SAPBEXheaderItem 3 4 13" xfId="13379" xr:uid="{213F2F3D-D6CB-4B6D-A5C0-76AEC12B8CD3}"/>
    <cellStyle name="SAPBEXheaderItem 3 4 14" xfId="13380" xr:uid="{0A8094EB-C5F1-44BD-B1F4-40452ECFF2CA}"/>
    <cellStyle name="SAPBEXheaderItem 3 4 15" xfId="13381" xr:uid="{96022B20-D7AC-436D-BA7D-E77C990AE3E5}"/>
    <cellStyle name="SAPBEXheaderItem 3 4 16" xfId="13382" xr:uid="{8C62F406-053F-4CAA-AF9C-E36D87A7C7AF}"/>
    <cellStyle name="SAPBEXheaderItem 3 4 2" xfId="13383" xr:uid="{A96FF6A1-10C1-416F-A121-F69FC2BB216A}"/>
    <cellStyle name="SAPBEXheaderItem 3 4 2 2" xfId="13384" xr:uid="{E00F7B4D-8130-435F-982B-CDD9217F8C4D}"/>
    <cellStyle name="SAPBEXheaderItem 3 4 3" xfId="13385" xr:uid="{5F3B378F-1BCC-4403-A426-13C128991CDE}"/>
    <cellStyle name="SAPBEXheaderItem 3 4 3 2" xfId="13386" xr:uid="{9F82D410-78D7-4600-AA2D-4EF2B7A31C1D}"/>
    <cellStyle name="SAPBEXheaderItem 3 4 4" xfId="13387" xr:uid="{A16B027E-F1CD-4B55-AF1D-DBF81E5861AC}"/>
    <cellStyle name="SAPBEXheaderItem 3 4 4 2" xfId="13388" xr:uid="{DB14DE2B-E03A-46F3-B5A9-513CABCEA242}"/>
    <cellStyle name="SAPBEXheaderItem 3 4 5" xfId="13389" xr:uid="{ED8DDD11-55D4-4E9C-BB46-FEBA9A0AD052}"/>
    <cellStyle name="SAPBEXheaderItem 3 4 5 2" xfId="13390" xr:uid="{A37A78E9-D7C4-4F8C-B6EF-3D581B104435}"/>
    <cellStyle name="SAPBEXheaderItem 3 4 6" xfId="13391" xr:uid="{06CC6F6E-C537-4BCC-B690-5CBBAA46DE96}"/>
    <cellStyle name="SAPBEXheaderItem 3 4 7" xfId="13392" xr:uid="{A582A6F0-88CB-412E-93B3-1C6B1B65C114}"/>
    <cellStyle name="SAPBEXheaderItem 3 4 8" xfId="13393" xr:uid="{5B62EBD7-352E-42B9-910D-886288A4D1B7}"/>
    <cellStyle name="SAPBEXheaderItem 3 4 9" xfId="13394" xr:uid="{E29081CB-C799-4A5C-88ED-729A5E0F3193}"/>
    <cellStyle name="SAPBEXheaderItem 3 5" xfId="13395" xr:uid="{E5FB02D1-659D-4696-906E-92717C46E5BF}"/>
    <cellStyle name="SAPBEXheaderItem 3 5 2" xfId="13396" xr:uid="{7D6135BE-B998-442E-B730-461A468FE4B4}"/>
    <cellStyle name="SAPBEXheaderItem 3 6" xfId="13397" xr:uid="{7D67E4A1-F67F-4DC1-8B98-9DFA070E2405}"/>
    <cellStyle name="SAPBEXheaderItem 3 6 2" xfId="13398" xr:uid="{620C1148-884B-4D78-BB2D-833AF3F772E1}"/>
    <cellStyle name="SAPBEXheaderItem 3 7" xfId="13399" xr:uid="{D7381C38-FEF9-4528-B7A5-97C308F8938B}"/>
    <cellStyle name="SAPBEXheaderItem 3 7 2" xfId="13400" xr:uid="{DA40704D-3466-43BC-BC05-ADAA677B911D}"/>
    <cellStyle name="SAPBEXheaderItem 3 8" xfId="13401" xr:uid="{389BBE24-AB6D-4E95-8AE6-EBC2BADABF6A}"/>
    <cellStyle name="SAPBEXheaderItem 3 8 2" xfId="13402" xr:uid="{C14AAAAC-FFA6-4522-BDE5-E6205D3F4DEC}"/>
    <cellStyle name="SAPBEXheaderItem 3 9" xfId="13403" xr:uid="{D139004D-D1A8-4D1B-86E9-1E747CFD44AD}"/>
    <cellStyle name="SAPBEXheaderItem 4" xfId="13404" xr:uid="{906DF90D-8699-4186-A6FD-166C605F4D63}"/>
    <cellStyle name="SAPBEXheaderItem 4 10" xfId="13405" xr:uid="{83C7FB8F-4770-4C31-816B-E23216A776DF}"/>
    <cellStyle name="SAPBEXheaderItem 4 11" xfId="13406" xr:uid="{05CF3F9A-1CCE-44ED-AE28-30959C111489}"/>
    <cellStyle name="SAPBEXheaderItem 4 12" xfId="13407" xr:uid="{59E10564-AB7D-43F2-8502-76696353A8B9}"/>
    <cellStyle name="SAPBEXheaderItem 4 13" xfId="13408" xr:uid="{DFAB34FC-B0F1-4DD9-A6BD-01E8715B9A35}"/>
    <cellStyle name="SAPBEXheaderItem 4 14" xfId="13409" xr:uid="{233DD531-5291-42E5-9E5B-BFF137E3346F}"/>
    <cellStyle name="SAPBEXheaderItem 4 15" xfId="13410" xr:uid="{9EB4766F-F1DB-4EEE-9CE1-65E9E4D68EE6}"/>
    <cellStyle name="SAPBEXheaderItem 4 16" xfId="13411" xr:uid="{3A058527-9AC1-4F2B-899D-760C09C46F14}"/>
    <cellStyle name="SAPBEXheaderItem 4 17" xfId="13412" xr:uid="{19D3D284-4467-4C23-B8A6-E7809ABDA2C0}"/>
    <cellStyle name="SAPBEXheaderItem 4 18" xfId="13413" xr:uid="{F7548D9A-B012-482D-B592-E8FC1234729E}"/>
    <cellStyle name="SAPBEXheaderItem 4 2" xfId="13414" xr:uid="{10D2D624-4CA4-4DDF-A773-4442D0787F87}"/>
    <cellStyle name="SAPBEXheaderItem 4 2 10" xfId="13415" xr:uid="{C92EE87F-6D81-4F99-9BD3-0A9F8E794E46}"/>
    <cellStyle name="SAPBEXheaderItem 4 2 11" xfId="13416" xr:uid="{EFD01653-401D-42A9-9C17-211FB8FD3EDD}"/>
    <cellStyle name="SAPBEXheaderItem 4 2 12" xfId="13417" xr:uid="{EC73466B-3ED3-4A7C-860F-85EFBFBA11F2}"/>
    <cellStyle name="SAPBEXheaderItem 4 2 13" xfId="13418" xr:uid="{A3467417-E19B-47BB-90C4-385FCCEB2A3A}"/>
    <cellStyle name="SAPBEXheaderItem 4 2 14" xfId="13419" xr:uid="{8A4BE02D-910B-4BF8-A774-75C7A3F89FAD}"/>
    <cellStyle name="SAPBEXheaderItem 4 2 2" xfId="13420" xr:uid="{2366A0DF-A9BA-4CD5-BD6C-3F13F97A59A7}"/>
    <cellStyle name="SAPBEXheaderItem 4 2 2 2" xfId="13421" xr:uid="{77C7773A-9956-4AFA-896B-72FF01D45A0F}"/>
    <cellStyle name="SAPBEXheaderItem 4 2 3" xfId="13422" xr:uid="{31FA139D-7FDC-4023-92C8-40E1EF34EB3E}"/>
    <cellStyle name="SAPBEXheaderItem 4 2 3 2" xfId="13423" xr:uid="{F1559610-5A44-4CF3-B47C-2B9598AF1566}"/>
    <cellStyle name="SAPBEXheaderItem 4 2 4" xfId="13424" xr:uid="{29C544F8-4638-4304-8F25-674AF76396AD}"/>
    <cellStyle name="SAPBEXheaderItem 4 2 4 2" xfId="13425" xr:uid="{C7FBBE21-B841-487E-9A71-8901A01C275E}"/>
    <cellStyle name="SAPBEXheaderItem 4 2 5" xfId="13426" xr:uid="{1CE0883F-B0A2-4891-83B9-C44345920AAE}"/>
    <cellStyle name="SAPBEXheaderItem 4 2 5 2" xfId="13427" xr:uid="{9CA22B0F-356F-47AB-A7EA-32D6B484E184}"/>
    <cellStyle name="SAPBEXheaderItem 4 2 6" xfId="13428" xr:uid="{73C22D77-963F-464F-B29F-21EDDD7B02DB}"/>
    <cellStyle name="SAPBEXheaderItem 4 2 7" xfId="13429" xr:uid="{158BDE10-8DE2-4030-A373-292FC25F1ECA}"/>
    <cellStyle name="SAPBEXheaderItem 4 2 8" xfId="13430" xr:uid="{7C88AA88-9CE3-4662-9D5A-35F42DA6CA23}"/>
    <cellStyle name="SAPBEXheaderItem 4 2 9" xfId="13431" xr:uid="{95DDD6E7-207E-40DF-9686-46FB4525D7BF}"/>
    <cellStyle name="SAPBEXheaderItem 4 3" xfId="13432" xr:uid="{7E6AB5BC-3D93-4FF1-B282-15999F986E87}"/>
    <cellStyle name="SAPBEXheaderItem 4 3 10" xfId="13433" xr:uid="{7951D913-FFD9-4D0D-B883-602AC762638F}"/>
    <cellStyle name="SAPBEXheaderItem 4 3 11" xfId="13434" xr:uid="{1D2B1B6D-6957-4F6E-8C21-C60722FFCBA4}"/>
    <cellStyle name="SAPBEXheaderItem 4 3 12" xfId="13435" xr:uid="{45A9D823-9D1A-4007-BE80-F1477773C057}"/>
    <cellStyle name="SAPBEXheaderItem 4 3 13" xfId="13436" xr:uid="{06AC159E-2C28-4DBA-A750-8214FA204849}"/>
    <cellStyle name="SAPBEXheaderItem 4 3 14" xfId="13437" xr:uid="{D5D8AD90-61AF-4CA9-9B5D-D0FD76EF4424}"/>
    <cellStyle name="SAPBEXheaderItem 4 3 2" xfId="13438" xr:uid="{C90A9FE2-EE61-44C0-B29A-C880272A7303}"/>
    <cellStyle name="SAPBEXheaderItem 4 3 2 2" xfId="13439" xr:uid="{248631DB-060C-400C-949D-3EFBB646534B}"/>
    <cellStyle name="SAPBEXheaderItem 4 3 3" xfId="13440" xr:uid="{9214F5D4-04FC-4CED-A8D8-A20C2AEDF6BD}"/>
    <cellStyle name="SAPBEXheaderItem 4 3 3 2" xfId="13441" xr:uid="{DB1CC11D-0196-4643-9779-02C62834981F}"/>
    <cellStyle name="SAPBEXheaderItem 4 3 4" xfId="13442" xr:uid="{1F7D6CAB-EAAE-4B1D-AEBD-81598A03DCF8}"/>
    <cellStyle name="SAPBEXheaderItem 4 3 4 2" xfId="13443" xr:uid="{972D9B57-71CD-4B0B-B85F-16494D1273B9}"/>
    <cellStyle name="SAPBEXheaderItem 4 3 5" xfId="13444" xr:uid="{71A21568-D276-4C3F-8AB9-3E9A4675F727}"/>
    <cellStyle name="SAPBEXheaderItem 4 3 5 2" xfId="13445" xr:uid="{A5542B00-21F7-476B-A470-EA9E7F05FC26}"/>
    <cellStyle name="SAPBEXheaderItem 4 3 6" xfId="13446" xr:uid="{1DE19DA2-6B24-4497-9AFC-4982D96C190D}"/>
    <cellStyle name="SAPBEXheaderItem 4 3 7" xfId="13447" xr:uid="{B478F0AB-94AC-4071-A36C-26AB419C8195}"/>
    <cellStyle name="SAPBEXheaderItem 4 3 8" xfId="13448" xr:uid="{D5110830-6BE8-4073-85E2-33579399F841}"/>
    <cellStyle name="SAPBEXheaderItem 4 3 9" xfId="13449" xr:uid="{94872688-85EE-4668-A162-93E29166A7E0}"/>
    <cellStyle name="SAPBEXheaderItem 4 4" xfId="13450" xr:uid="{F9C801D2-08BA-4BE9-94EE-3EC5B10A8AFB}"/>
    <cellStyle name="SAPBEXheaderItem 4 4 10" xfId="13451" xr:uid="{AEA2AB79-6AC5-4C80-8983-C202A4A71335}"/>
    <cellStyle name="SAPBEXheaderItem 4 4 11" xfId="13452" xr:uid="{4D27E283-85A6-40B3-A860-F73980E4A920}"/>
    <cellStyle name="SAPBEXheaderItem 4 4 12" xfId="13453" xr:uid="{D1FDC5AA-570A-4CA9-A4F1-314726C6CC98}"/>
    <cellStyle name="SAPBEXheaderItem 4 4 13" xfId="13454" xr:uid="{1365869D-FA4A-4091-9B42-08D542E3D8BD}"/>
    <cellStyle name="SAPBEXheaderItem 4 4 14" xfId="13455" xr:uid="{049504EE-8910-44DF-B5BF-C99CA11F9CB0}"/>
    <cellStyle name="SAPBEXheaderItem 4 4 2" xfId="13456" xr:uid="{C69E6739-4BA2-499D-BF7A-1490D7590F0B}"/>
    <cellStyle name="SAPBEXheaderItem 4 4 2 2" xfId="13457" xr:uid="{B01CD2D7-8366-4364-A5ED-F9E8970A7E8A}"/>
    <cellStyle name="SAPBEXheaderItem 4 4 3" xfId="13458" xr:uid="{B79C4034-CCAB-4D4D-8D58-0096E30AACAF}"/>
    <cellStyle name="SAPBEXheaderItem 4 4 3 2" xfId="13459" xr:uid="{1B4FF594-3F94-4D40-8DF9-78BA9621D850}"/>
    <cellStyle name="SAPBEXheaderItem 4 4 4" xfId="13460" xr:uid="{E3EE3D3E-CDAF-451B-9E75-636F520A701A}"/>
    <cellStyle name="SAPBEXheaderItem 4 4 4 2" xfId="13461" xr:uid="{D5786FA1-69D3-4B91-9A2B-A6EE929D5B5E}"/>
    <cellStyle name="SAPBEXheaderItem 4 4 5" xfId="13462" xr:uid="{008BF8FF-EFF7-408E-B6CC-0C57F589ADD9}"/>
    <cellStyle name="SAPBEXheaderItem 4 4 5 2" xfId="13463" xr:uid="{46DF4073-BFD0-40D6-AF91-4706BA5E84C8}"/>
    <cellStyle name="SAPBEXheaderItem 4 4 6" xfId="13464" xr:uid="{5E8DFC55-BC73-4B73-A19F-A891EFDEC751}"/>
    <cellStyle name="SAPBEXheaderItem 4 4 7" xfId="13465" xr:uid="{2DDE3140-680E-4194-901E-08739C2A9834}"/>
    <cellStyle name="SAPBEXheaderItem 4 4 8" xfId="13466" xr:uid="{D8A82756-2383-4C5A-B621-3AF07DF82AEB}"/>
    <cellStyle name="SAPBEXheaderItem 4 4 9" xfId="13467" xr:uid="{750516FB-B3EE-4270-9F50-43BDB28B66CF}"/>
    <cellStyle name="SAPBEXheaderItem 4 5" xfId="13468" xr:uid="{ECC072EF-AF8D-4891-BCE8-CBE1151E4463}"/>
    <cellStyle name="SAPBEXheaderItem 4 5 2" xfId="13469" xr:uid="{AB2EE838-9AA7-4BF3-8489-3EB9E3B1AEBB}"/>
    <cellStyle name="SAPBEXheaderItem 4 5 3" xfId="13470" xr:uid="{6112023B-6662-4344-8A30-5DB281097D3F}"/>
    <cellStyle name="SAPBEXheaderItem 4 5 4" xfId="13471" xr:uid="{EDE5214B-C873-4C8C-917F-57C5915731D5}"/>
    <cellStyle name="SAPBEXheaderItem 4 5 5" xfId="13472" xr:uid="{0E5029D7-4541-4D6E-BD42-D148043AEFF6}"/>
    <cellStyle name="SAPBEXheaderItem 4 5 5 2" xfId="13473" xr:uid="{5E21BE7F-F229-4D71-A2FF-193E9F9ECEFD}"/>
    <cellStyle name="SAPBEXheaderItem 4 5 6" xfId="13474" xr:uid="{8142C98C-B2A6-4C70-A5FD-AF15DD2CB6C4}"/>
    <cellStyle name="SAPBEXheaderItem 4 5 7" xfId="13475" xr:uid="{64E8E926-7E5F-4CB0-9FEF-1C67C01EBCE3}"/>
    <cellStyle name="SAPBEXheaderItem 4 5 8" xfId="13476" xr:uid="{64143252-A91E-4364-A036-CB5777A09A49}"/>
    <cellStyle name="SAPBEXheaderItem 4 6" xfId="13477" xr:uid="{E5DE5994-B07C-4165-98CD-6E6677ABE2F4}"/>
    <cellStyle name="SAPBEXheaderItem 4 6 2" xfId="13478" xr:uid="{A32877D0-78C1-4A54-BAF0-8FA118FFBFE5}"/>
    <cellStyle name="SAPBEXheaderItem 4 7" xfId="13479" xr:uid="{16689B63-75E8-4113-B63A-0EF6D4D73524}"/>
    <cellStyle name="SAPBEXheaderItem 4 7 2" xfId="13480" xr:uid="{FBF521F5-880F-4936-BCEC-ED82F8922D06}"/>
    <cellStyle name="SAPBEXheaderItem 4 8" xfId="13481" xr:uid="{53E0DC15-F569-4C0C-989E-DD12CA17C0DB}"/>
    <cellStyle name="SAPBEXheaderItem 4 8 2" xfId="13482" xr:uid="{1DB4CDCB-1206-4BCF-A439-53590EBE2DA9}"/>
    <cellStyle name="SAPBEXheaderItem 4 9" xfId="13483" xr:uid="{E6466717-761E-4F4E-B642-8215510052C8}"/>
    <cellStyle name="SAPBEXheaderItem 4 9 2" xfId="13484" xr:uid="{2251D0F2-477D-424B-86B8-041F7DDB40B2}"/>
    <cellStyle name="SAPBEXheaderItem 5" xfId="13485" xr:uid="{50F17A2A-ABC2-46D6-9C1A-FCE645BECF2C}"/>
    <cellStyle name="SAPBEXheaderItem 5 10" xfId="13486" xr:uid="{137EB3C5-F6B3-4515-818F-22744FA8C503}"/>
    <cellStyle name="SAPBEXheaderItem 5 11" xfId="13487" xr:uid="{5A639036-37CD-4135-8706-2A28611C6337}"/>
    <cellStyle name="SAPBEXheaderItem 5 12" xfId="13488" xr:uid="{187A9193-17CD-4B35-B352-44B53259C728}"/>
    <cellStyle name="SAPBEXheaderItem 5 13" xfId="13489" xr:uid="{F2AD26AC-8440-4996-BF51-662A1EACCD67}"/>
    <cellStyle name="SAPBEXheaderItem 5 14" xfId="13490" xr:uid="{039AC81C-27B5-4AF0-B130-A8D808FB11A9}"/>
    <cellStyle name="SAPBEXheaderItem 5 15" xfId="13491" xr:uid="{44AC5710-85DB-4E93-9EA5-773B343383FE}"/>
    <cellStyle name="SAPBEXheaderItem 5 16" xfId="13492" xr:uid="{2B8DA32A-11B8-4B0F-A3FC-96377AC3E826}"/>
    <cellStyle name="SAPBEXheaderItem 5 17" xfId="13493" xr:uid="{E4022361-DC25-4ABE-A45B-FA08F8D03D2B}"/>
    <cellStyle name="SAPBEXheaderItem 5 18" xfId="13494" xr:uid="{B3FCF46B-B204-401F-B6E5-46F82A45ECD5}"/>
    <cellStyle name="SAPBEXheaderItem 5 2" xfId="13495" xr:uid="{6BDDB742-0070-4E58-AD6D-DED9395D3A08}"/>
    <cellStyle name="SAPBEXheaderItem 5 2 10" xfId="13496" xr:uid="{D9D6C70C-F1A9-42D3-9A3B-9A6854BC00A9}"/>
    <cellStyle name="SAPBEXheaderItem 5 2 11" xfId="13497" xr:uid="{EE43C0EA-C602-4282-B140-F3C829E4B444}"/>
    <cellStyle name="SAPBEXheaderItem 5 2 12" xfId="13498" xr:uid="{CD64B970-820D-429E-AB0E-3292DEE000A0}"/>
    <cellStyle name="SAPBEXheaderItem 5 2 13" xfId="13499" xr:uid="{F3F33E58-F6D7-4436-AC83-0FFDF30DB128}"/>
    <cellStyle name="SAPBEXheaderItem 5 2 14" xfId="13500" xr:uid="{23B6DAE7-68B4-48AC-A600-C90A8EFFA906}"/>
    <cellStyle name="SAPBEXheaderItem 5 2 2" xfId="13501" xr:uid="{64064C9D-71C2-4671-930A-F3C71839D6B7}"/>
    <cellStyle name="SAPBEXheaderItem 5 2 2 2" xfId="13502" xr:uid="{50625565-7EA3-4615-9DFC-BD95563CF945}"/>
    <cellStyle name="SAPBEXheaderItem 5 2 3" xfId="13503" xr:uid="{A0FD52FF-774F-4EBE-9CBE-4C71732EF464}"/>
    <cellStyle name="SAPBEXheaderItem 5 2 3 2" xfId="13504" xr:uid="{37406FD8-1C41-4D08-9AFB-562251ACAE78}"/>
    <cellStyle name="SAPBEXheaderItem 5 2 4" xfId="13505" xr:uid="{F61DBEBD-7300-4B06-8385-89B6C69E0284}"/>
    <cellStyle name="SAPBEXheaderItem 5 2 4 2" xfId="13506" xr:uid="{1D26EAD3-BF1A-43B4-9E3B-4E303D532799}"/>
    <cellStyle name="SAPBEXheaderItem 5 2 5" xfId="13507" xr:uid="{CADBD734-857A-4818-AEB6-E5A2694D1924}"/>
    <cellStyle name="SAPBEXheaderItem 5 2 5 2" xfId="13508" xr:uid="{5D394815-99D3-4CCE-82B2-AD19EBDF8B2C}"/>
    <cellStyle name="SAPBEXheaderItem 5 2 6" xfId="13509" xr:uid="{C6D4C6B7-A6B8-473D-8178-4C3C0922B457}"/>
    <cellStyle name="SAPBEXheaderItem 5 2 7" xfId="13510" xr:uid="{F3CB8963-15EE-47B7-AC13-6A30BF1BB9D1}"/>
    <cellStyle name="SAPBEXheaderItem 5 2 8" xfId="13511" xr:uid="{851ECE3C-5557-4A0F-8A2F-90249CC295A2}"/>
    <cellStyle name="SAPBEXheaderItem 5 2 9" xfId="13512" xr:uid="{6200999F-9544-4E57-BCD8-AF1CFD7F86B7}"/>
    <cellStyle name="SAPBEXheaderItem 5 3" xfId="13513" xr:uid="{EF4E2FAE-28D4-4857-8A02-FF54AB692048}"/>
    <cellStyle name="SAPBEXheaderItem 5 3 10" xfId="13514" xr:uid="{B1D3A5DA-9716-43EB-9FD5-0E9DB36FD9BD}"/>
    <cellStyle name="SAPBEXheaderItem 5 3 11" xfId="13515" xr:uid="{B7ECD438-E3CC-4915-A8D6-C17AEEFC40EA}"/>
    <cellStyle name="SAPBEXheaderItem 5 3 12" xfId="13516" xr:uid="{72773FBE-B28E-4330-B9A0-E6E6C29BDF85}"/>
    <cellStyle name="SAPBEXheaderItem 5 3 13" xfId="13517" xr:uid="{063FC017-8ECD-46D7-AAC7-966174DF8531}"/>
    <cellStyle name="SAPBEXheaderItem 5 3 14" xfId="13518" xr:uid="{D84D6E12-DFB1-40B6-A6E0-D3A9E595322C}"/>
    <cellStyle name="SAPBEXheaderItem 5 3 2" xfId="13519" xr:uid="{37CC8A6A-85EF-4C9C-BAE5-4643DBE510D7}"/>
    <cellStyle name="SAPBEXheaderItem 5 3 2 2" xfId="13520" xr:uid="{F131A68B-6D05-45BD-B196-020897CD3D14}"/>
    <cellStyle name="SAPBEXheaderItem 5 3 3" xfId="13521" xr:uid="{A5E850E0-ADEC-4A6B-BAF8-EE563C38904D}"/>
    <cellStyle name="SAPBEXheaderItem 5 3 3 2" xfId="13522" xr:uid="{52193D5E-BF6C-4479-AD9F-CBD631F3F4C2}"/>
    <cellStyle name="SAPBEXheaderItem 5 3 4" xfId="13523" xr:uid="{88B5575B-44C8-44A8-8323-24FFA89EFE02}"/>
    <cellStyle name="SAPBEXheaderItem 5 3 4 2" xfId="13524" xr:uid="{5DE6C85B-5CC0-4280-A768-AD07AADF1320}"/>
    <cellStyle name="SAPBEXheaderItem 5 3 5" xfId="13525" xr:uid="{CC9E5FC0-77C0-4A77-804F-43F18F84E011}"/>
    <cellStyle name="SAPBEXheaderItem 5 3 5 2" xfId="13526" xr:uid="{24502D6C-1478-478C-8208-26C40ADB75F3}"/>
    <cellStyle name="SAPBEXheaderItem 5 3 6" xfId="13527" xr:uid="{CED0E04B-271D-44BF-BF9B-884881DB9D75}"/>
    <cellStyle name="SAPBEXheaderItem 5 3 7" xfId="13528" xr:uid="{DEAAE74C-3A9D-4D15-A577-08F577B53256}"/>
    <cellStyle name="SAPBEXheaderItem 5 3 8" xfId="13529" xr:uid="{C4BC9BDC-9486-4D8D-A603-35F9F9309F06}"/>
    <cellStyle name="SAPBEXheaderItem 5 3 9" xfId="13530" xr:uid="{24E39039-049F-40FD-8741-409303262D78}"/>
    <cellStyle name="SAPBEXheaderItem 5 4" xfId="13531" xr:uid="{44C93C6C-C150-46A8-AD6C-8D865BB5DEE1}"/>
    <cellStyle name="SAPBEXheaderItem 5 4 10" xfId="13532" xr:uid="{FC78E110-A409-4097-8FE8-B0BC9722AC3C}"/>
    <cellStyle name="SAPBEXheaderItem 5 4 11" xfId="13533" xr:uid="{3D018C6E-15D8-4E12-920A-AA6841CF914E}"/>
    <cellStyle name="SAPBEXheaderItem 5 4 12" xfId="13534" xr:uid="{CB3F4600-0F8D-46EA-8D7D-677882376B8A}"/>
    <cellStyle name="SAPBEXheaderItem 5 4 13" xfId="13535" xr:uid="{4263EC79-2908-4B58-8E8E-2C453E9EE4D2}"/>
    <cellStyle name="SAPBEXheaderItem 5 4 14" xfId="13536" xr:uid="{C2E7733E-21C6-4306-BC79-CED13068CB39}"/>
    <cellStyle name="SAPBEXheaderItem 5 4 2" xfId="13537" xr:uid="{94CE4AE7-D4FF-46A3-B45F-6709370AA1BC}"/>
    <cellStyle name="SAPBEXheaderItem 5 4 2 2" xfId="13538" xr:uid="{A8B29452-5C58-4E07-853C-9C8E1037419A}"/>
    <cellStyle name="SAPBEXheaderItem 5 4 3" xfId="13539" xr:uid="{233EC338-29A2-4497-A2D5-C4FF97FF3045}"/>
    <cellStyle name="SAPBEXheaderItem 5 4 3 2" xfId="13540" xr:uid="{21628E8E-021A-4440-B42F-B4507B46B05A}"/>
    <cellStyle name="SAPBEXheaderItem 5 4 4" xfId="13541" xr:uid="{BE0F5674-DE4C-4EAD-AF62-F4B3DFE92440}"/>
    <cellStyle name="SAPBEXheaderItem 5 4 4 2" xfId="13542" xr:uid="{DE14EC3A-EE1F-4BBF-AF07-58D89698814E}"/>
    <cellStyle name="SAPBEXheaderItem 5 4 5" xfId="13543" xr:uid="{520219AE-E1CC-452C-A4CD-746708567FA4}"/>
    <cellStyle name="SAPBEXheaderItem 5 4 5 2" xfId="13544" xr:uid="{C0AA3EA9-657E-4E46-BD3E-8EE60DF2E85D}"/>
    <cellStyle name="SAPBEXheaderItem 5 4 6" xfId="13545" xr:uid="{3E21A4AC-8AD3-4F9E-A72A-93B70BCF47CD}"/>
    <cellStyle name="SAPBEXheaderItem 5 4 7" xfId="13546" xr:uid="{D573F930-3DE9-4085-80D5-0A35FC201A49}"/>
    <cellStyle name="SAPBEXheaderItem 5 4 8" xfId="13547" xr:uid="{82ADF735-A2CA-4C86-B1AC-A49731B14756}"/>
    <cellStyle name="SAPBEXheaderItem 5 4 9" xfId="13548" xr:uid="{597B365D-7CFB-431F-87F1-5416AA0E09F7}"/>
    <cellStyle name="SAPBEXheaderItem 5 5" xfId="13549" xr:uid="{71E12B67-23E7-4EC1-B218-BA759F1070BD}"/>
    <cellStyle name="SAPBEXheaderItem 5 5 10" xfId="13550" xr:uid="{343A9ADE-8E4A-40BB-9589-616CEC1947AD}"/>
    <cellStyle name="SAPBEXheaderItem 5 5 11" xfId="13551" xr:uid="{946CE6C7-3A51-4C1F-9073-B0949DB8AA4D}"/>
    <cellStyle name="SAPBEXheaderItem 5 5 12" xfId="13552" xr:uid="{7BF14702-96F1-4F12-B77F-9C3CB970952B}"/>
    <cellStyle name="SAPBEXheaderItem 5 5 13" xfId="13553" xr:uid="{C45792DD-10A9-409A-96B2-44D52E5A020D}"/>
    <cellStyle name="SAPBEXheaderItem 5 5 14" xfId="13554" xr:uid="{B7D0C4CB-60E2-4396-BE49-CCC4CA3E8BFD}"/>
    <cellStyle name="SAPBEXheaderItem 5 5 15" xfId="13555" xr:uid="{F11CE838-FB94-43B4-A0EF-774160E8DC53}"/>
    <cellStyle name="SAPBEXheaderItem 5 5 2" xfId="13556" xr:uid="{CC5F7664-0880-40D2-8129-ECF393931833}"/>
    <cellStyle name="SAPBEXheaderItem 5 5 2 2" xfId="13557" xr:uid="{1BE8D204-7070-4F67-8EEC-04E83601A529}"/>
    <cellStyle name="SAPBEXheaderItem 5 5 3" xfId="13558" xr:uid="{6898D1E6-ACFE-4071-9AA8-99AD73B96374}"/>
    <cellStyle name="SAPBEXheaderItem 5 5 3 2" xfId="13559" xr:uid="{3A8AA6B0-01EA-4ACA-A898-1692C9FFD848}"/>
    <cellStyle name="SAPBEXheaderItem 5 5 4" xfId="13560" xr:uid="{D803B6C7-7712-46E3-B120-178A8EB2A11F}"/>
    <cellStyle name="SAPBEXheaderItem 5 5 4 2" xfId="13561" xr:uid="{AD52DAFD-D246-408E-8BA1-DD9DF877FD3E}"/>
    <cellStyle name="SAPBEXheaderItem 5 5 5" xfId="13562" xr:uid="{D409DD2A-9666-4A06-AC18-1D8D7FF565D5}"/>
    <cellStyle name="SAPBEXheaderItem 5 5 5 2" xfId="13563" xr:uid="{C23796BE-ACBC-44ED-9C78-C2BAC21D45B8}"/>
    <cellStyle name="SAPBEXheaderItem 5 5 6" xfId="13564" xr:uid="{E4A4F116-5C2C-4473-A29A-1FE01F846EFD}"/>
    <cellStyle name="SAPBEXheaderItem 5 5 7" xfId="13565" xr:uid="{27475A09-68FB-4606-8136-D8D7401E55F2}"/>
    <cellStyle name="SAPBEXheaderItem 5 5 8" xfId="13566" xr:uid="{0A585AB9-0ABF-43D0-8E1D-204EBC6986EA}"/>
    <cellStyle name="SAPBEXheaderItem 5 5 9" xfId="13567" xr:uid="{54540657-DBED-4083-A066-57821977A7AC}"/>
    <cellStyle name="SAPBEXheaderItem 5 6" xfId="13568" xr:uid="{1C1BEF81-C73D-44B9-9BEC-D6FD2C088569}"/>
    <cellStyle name="SAPBEXheaderItem 5 6 2" xfId="13569" xr:uid="{CC101F16-15FA-456C-A544-F1EB77113833}"/>
    <cellStyle name="SAPBEXheaderItem 5 7" xfId="13570" xr:uid="{16889C0E-8DBA-4FFE-9DC0-67E25461D69E}"/>
    <cellStyle name="SAPBEXheaderItem 5 7 2" xfId="13571" xr:uid="{E401AC0B-0F6B-4CF2-9FB7-F4730B845218}"/>
    <cellStyle name="SAPBEXheaderItem 5 8" xfId="13572" xr:uid="{BC4BE7DF-1220-42CE-9F15-D72AD41427B0}"/>
    <cellStyle name="SAPBEXheaderItem 5 8 2" xfId="13573" xr:uid="{0F950E64-348E-4614-93DF-B7D99B0DF51C}"/>
    <cellStyle name="SAPBEXheaderItem 5 9" xfId="13574" xr:uid="{3A1B53EA-7ABF-47EF-B990-3DEF1DBB8B31}"/>
    <cellStyle name="SAPBEXheaderItem 5 9 2" xfId="13575" xr:uid="{85111902-4E11-4B8B-9F19-C3547856CD56}"/>
    <cellStyle name="SAPBEXheaderItem 6" xfId="13576" xr:uid="{BA6F5450-5C51-4E94-AA4A-68EF2B6F004E}"/>
    <cellStyle name="SAPBEXheaderItem 6 10" xfId="13577" xr:uid="{DED1B51A-560A-4A3C-B0D1-1C61C62382FF}"/>
    <cellStyle name="SAPBEXheaderItem 6 11" xfId="13578" xr:uid="{40AF79B6-CB2E-4068-8A65-C9CF299DD860}"/>
    <cellStyle name="SAPBEXheaderItem 6 12" xfId="13579" xr:uid="{04F6EAC9-F29A-447E-B9DC-0711731F8402}"/>
    <cellStyle name="SAPBEXheaderItem 6 13" xfId="13580" xr:uid="{D39C6473-542A-4F2F-978C-112E4801AD70}"/>
    <cellStyle name="SAPBEXheaderItem 6 14" xfId="13581" xr:uid="{0FFF6B63-BDDC-44A5-977F-C2FD8D5A9E9E}"/>
    <cellStyle name="SAPBEXheaderItem 6 15" xfId="13582" xr:uid="{72F3ECEF-9415-40A3-AA0C-E6F22286EC73}"/>
    <cellStyle name="SAPBEXheaderItem 6 16" xfId="13583" xr:uid="{C7BC9CB4-777F-405E-A4AD-38BC9BF25E08}"/>
    <cellStyle name="SAPBEXheaderItem 6 17" xfId="13584" xr:uid="{C360020A-3336-403D-9C04-4C0F6201F461}"/>
    <cellStyle name="SAPBEXheaderItem 6 2" xfId="13585" xr:uid="{8B01A0F9-03D8-415B-9091-6F5F7C797B6F}"/>
    <cellStyle name="SAPBEXheaderItem 6 2 10" xfId="13586" xr:uid="{020B906E-5676-4E40-AB8F-6DA279040D28}"/>
    <cellStyle name="SAPBEXheaderItem 6 2 11" xfId="13587" xr:uid="{1D253B21-F86F-4EDA-944C-AD6A35489E31}"/>
    <cellStyle name="SAPBEXheaderItem 6 2 12" xfId="13588" xr:uid="{E668C044-D89B-421B-A899-DEB794553C0E}"/>
    <cellStyle name="SAPBEXheaderItem 6 2 13" xfId="13589" xr:uid="{F1CC3234-A84D-4111-A173-40FA893A74A9}"/>
    <cellStyle name="SAPBEXheaderItem 6 2 14" xfId="13590" xr:uid="{4146B3A7-10D1-476D-86D7-434122DC16D7}"/>
    <cellStyle name="SAPBEXheaderItem 6 2 2" xfId="13591" xr:uid="{B01CBB9D-D549-47C9-B781-95CE952D0A16}"/>
    <cellStyle name="SAPBEXheaderItem 6 2 2 2" xfId="13592" xr:uid="{BDAA57DA-0F0F-46D8-866A-4726C5629EA0}"/>
    <cellStyle name="SAPBEXheaderItem 6 2 3" xfId="13593" xr:uid="{6EDA7FDB-B98C-4134-BF35-3D2F46F5845F}"/>
    <cellStyle name="SAPBEXheaderItem 6 2 3 2" xfId="13594" xr:uid="{57C6F3EF-1833-4BB7-BB88-DE1B9D0F8EB6}"/>
    <cellStyle name="SAPBEXheaderItem 6 2 4" xfId="13595" xr:uid="{519BBE3E-18EB-40E2-AD97-1FABD158F56F}"/>
    <cellStyle name="SAPBEXheaderItem 6 2 4 2" xfId="13596" xr:uid="{AA36B516-EE15-4061-8BD3-95D385116595}"/>
    <cellStyle name="SAPBEXheaderItem 6 2 5" xfId="13597" xr:uid="{99CE9288-9D31-4336-B025-2D5EDF148B32}"/>
    <cellStyle name="SAPBEXheaderItem 6 2 5 2" xfId="13598" xr:uid="{1893B5E5-621D-4535-828D-DCB3016642D9}"/>
    <cellStyle name="SAPBEXheaderItem 6 2 6" xfId="13599" xr:uid="{18ED59DF-BB92-4118-93C0-120FDCAC893A}"/>
    <cellStyle name="SAPBEXheaderItem 6 2 7" xfId="13600" xr:uid="{40649026-DD9E-453C-82D8-8C8C83DB2A91}"/>
    <cellStyle name="SAPBEXheaderItem 6 2 8" xfId="13601" xr:uid="{109515E1-BB59-40DC-8F4E-C1AAB2A1D257}"/>
    <cellStyle name="SAPBEXheaderItem 6 2 9" xfId="13602" xr:uid="{3B8E1340-90E8-402A-A1D9-D5B5A14B907F}"/>
    <cellStyle name="SAPBEXheaderItem 6 3" xfId="13603" xr:uid="{C8304985-C1F2-4CD5-8CC4-BC268BF7D726}"/>
    <cellStyle name="SAPBEXheaderItem 6 3 10" xfId="13604" xr:uid="{81F0D2A2-6448-4D8B-9B42-F00E8E903D56}"/>
    <cellStyle name="SAPBEXheaderItem 6 3 11" xfId="13605" xr:uid="{7C3D0BF1-F1A6-453C-9324-894873888490}"/>
    <cellStyle name="SAPBEXheaderItem 6 3 12" xfId="13606" xr:uid="{02CDA820-DB3E-47DF-9194-06478BF73222}"/>
    <cellStyle name="SAPBEXheaderItem 6 3 13" xfId="13607" xr:uid="{C7D6CDF4-39F3-4122-95BA-C06F00851D72}"/>
    <cellStyle name="SAPBEXheaderItem 6 3 14" xfId="13608" xr:uid="{C931285A-4FAE-426B-BA48-2EF01D42965F}"/>
    <cellStyle name="SAPBEXheaderItem 6 3 2" xfId="13609" xr:uid="{EE60E6A6-D24F-4A18-91B5-269A6784DC60}"/>
    <cellStyle name="SAPBEXheaderItem 6 3 2 2" xfId="13610" xr:uid="{AB9C04AB-8EEF-4413-8878-2CC80AC85C1A}"/>
    <cellStyle name="SAPBEXheaderItem 6 3 3" xfId="13611" xr:uid="{265F0560-756A-45A1-996E-2CEF5F9267B8}"/>
    <cellStyle name="SAPBEXheaderItem 6 3 3 2" xfId="13612" xr:uid="{7F8434B6-CC6F-4274-8563-659A6B387E3B}"/>
    <cellStyle name="SAPBEXheaderItem 6 3 4" xfId="13613" xr:uid="{2A9B29CF-D70F-49CF-AAC6-C397DF3BE5B9}"/>
    <cellStyle name="SAPBEXheaderItem 6 3 4 2" xfId="13614" xr:uid="{0E0630CB-FB1E-467E-BCFA-2D7F6E7A6440}"/>
    <cellStyle name="SAPBEXheaderItem 6 3 5" xfId="13615" xr:uid="{A2AAB8CF-C1FE-49A5-AFB4-E9D16B09EA26}"/>
    <cellStyle name="SAPBEXheaderItem 6 3 5 2" xfId="13616" xr:uid="{F1946CCF-80B1-4C43-8012-8109784BC523}"/>
    <cellStyle name="SAPBEXheaderItem 6 3 6" xfId="13617" xr:uid="{2E805CC5-71A7-466A-A510-3EF4F8634169}"/>
    <cellStyle name="SAPBEXheaderItem 6 3 7" xfId="13618" xr:uid="{EAE4149A-CEE3-4374-8B54-3EB9F86C4568}"/>
    <cellStyle name="SAPBEXheaderItem 6 3 8" xfId="13619" xr:uid="{613E4D9F-90C3-4FFA-9BF3-644B0BEE8D0D}"/>
    <cellStyle name="SAPBEXheaderItem 6 3 9" xfId="13620" xr:uid="{35F3E8CC-543E-4959-BF8D-9140FF6D4A05}"/>
    <cellStyle name="SAPBEXheaderItem 6 4" xfId="13621" xr:uid="{7A197AC5-CB2D-4E0D-93B8-49A8A845E7CF}"/>
    <cellStyle name="SAPBEXheaderItem 6 4 10" xfId="13622" xr:uid="{F88BC82D-EF2B-404A-912F-E578B7E446B5}"/>
    <cellStyle name="SAPBEXheaderItem 6 4 11" xfId="13623" xr:uid="{97D4F5CD-E480-4939-8CD6-2CE2A3F27783}"/>
    <cellStyle name="SAPBEXheaderItem 6 4 12" xfId="13624" xr:uid="{E8BB75F7-0E1A-422C-9721-2EAE0B160B8D}"/>
    <cellStyle name="SAPBEXheaderItem 6 4 13" xfId="13625" xr:uid="{F6FAEEFF-6BEA-4789-9B6D-79A2CC75EF49}"/>
    <cellStyle name="SAPBEXheaderItem 6 4 14" xfId="13626" xr:uid="{9E2DA394-AC5D-4ED2-BFD4-C9DBD21E13AB}"/>
    <cellStyle name="SAPBEXheaderItem 6 4 2" xfId="13627" xr:uid="{05B76B7F-F963-44CE-93B3-AC45B835B972}"/>
    <cellStyle name="SAPBEXheaderItem 6 4 2 2" xfId="13628" xr:uid="{DD761299-FE65-49CA-A696-65AAD230ED0D}"/>
    <cellStyle name="SAPBEXheaderItem 6 4 3" xfId="13629" xr:uid="{C9707E07-95EA-40C4-8F45-B7A9D30D6AC2}"/>
    <cellStyle name="SAPBEXheaderItem 6 4 3 2" xfId="13630" xr:uid="{1D00E954-477C-4522-9C34-55EEA540202A}"/>
    <cellStyle name="SAPBEXheaderItem 6 4 4" xfId="13631" xr:uid="{F1FE949C-EF25-4E84-8AB3-6C4090485F7A}"/>
    <cellStyle name="SAPBEXheaderItem 6 4 4 2" xfId="13632" xr:uid="{81E78AF1-3551-4C76-BF44-025CB788009E}"/>
    <cellStyle name="SAPBEXheaderItem 6 4 5" xfId="13633" xr:uid="{47A1238A-BC55-4468-B296-4EBDF8DB898E}"/>
    <cellStyle name="SAPBEXheaderItem 6 4 5 2" xfId="13634" xr:uid="{4F46E952-DFF9-4FA9-B588-C4DAC75B9A3C}"/>
    <cellStyle name="SAPBEXheaderItem 6 4 6" xfId="13635" xr:uid="{E57DCC24-F8AE-46CE-849D-671433E4B0BB}"/>
    <cellStyle name="SAPBEXheaderItem 6 4 7" xfId="13636" xr:uid="{69992F4B-ED08-43EA-9ACF-28CC9C32C56D}"/>
    <cellStyle name="SAPBEXheaderItem 6 4 8" xfId="13637" xr:uid="{8DC14843-7852-4380-9FCE-5B07D6887689}"/>
    <cellStyle name="SAPBEXheaderItem 6 4 9" xfId="13638" xr:uid="{67AECA6B-40DE-4F17-BEDB-179F6E25D326}"/>
    <cellStyle name="SAPBEXheaderItem 6 5" xfId="13639" xr:uid="{6C6D525A-CA58-49CB-A12C-099BF390F3C0}"/>
    <cellStyle name="SAPBEXheaderItem 6 5 2" xfId="13640" xr:uid="{F9F20F2A-4BD1-42B1-8369-D26E9C431D13}"/>
    <cellStyle name="SAPBEXheaderItem 6 6" xfId="13641" xr:uid="{58915CD1-1C38-46C7-938D-306486EAB314}"/>
    <cellStyle name="SAPBEXheaderItem 6 6 2" xfId="13642" xr:uid="{DA77D509-0061-45D6-A027-C3845B8A5FAE}"/>
    <cellStyle name="SAPBEXheaderItem 6 7" xfId="13643" xr:uid="{37272B72-7AEB-41DC-BE04-6DB3A81D5867}"/>
    <cellStyle name="SAPBEXheaderItem 6 7 2" xfId="13644" xr:uid="{2DA05CC3-8C64-4264-BE2F-35E320572E88}"/>
    <cellStyle name="SAPBEXheaderItem 6 8" xfId="13645" xr:uid="{B862277C-7A33-442F-818C-33521013141C}"/>
    <cellStyle name="SAPBEXheaderItem 6 8 2" xfId="13646" xr:uid="{FAC0185A-F046-4591-9949-144BE356988D}"/>
    <cellStyle name="SAPBEXheaderItem 6 9" xfId="13647" xr:uid="{5D56DDF2-5CDD-431E-92E2-EA6362043083}"/>
    <cellStyle name="SAPBEXheaderItem 7" xfId="13648" xr:uid="{53885298-89A4-44F2-9E93-3F31FD616C7F}"/>
    <cellStyle name="SAPBEXheaderItem 7 10" xfId="13649" xr:uid="{7ECD4E98-ABDE-4A46-BDA4-07D5505C09EE}"/>
    <cellStyle name="SAPBEXheaderItem 7 11" xfId="13650" xr:uid="{8BD038DA-68A9-4666-8681-B3157D83FD41}"/>
    <cellStyle name="SAPBEXheaderItem 7 12" xfId="13651" xr:uid="{A2780756-A5EC-4D59-B96C-53A06054E599}"/>
    <cellStyle name="SAPBEXheaderItem 7 13" xfId="13652" xr:uid="{149111CA-42E0-406E-B271-52273C0D1342}"/>
    <cellStyle name="SAPBEXheaderItem 7 14" xfId="13653" xr:uid="{5DC46C3D-80C5-47C7-A885-C81D510FC159}"/>
    <cellStyle name="SAPBEXheaderItem 7 15" xfId="13654" xr:uid="{13A35A57-12A1-4409-8130-5AFEE24FB978}"/>
    <cellStyle name="SAPBEXheaderItem 7 16" xfId="13655" xr:uid="{2F5009D7-E638-4F0C-9332-7F06B3FE1893}"/>
    <cellStyle name="SAPBEXheaderItem 7 17" xfId="13656" xr:uid="{A0056451-7287-4844-9760-BB844CDFB616}"/>
    <cellStyle name="SAPBEXheaderItem 7 2" xfId="13657" xr:uid="{BFD1328E-2125-49DD-9DD8-DD156B45530B}"/>
    <cellStyle name="SAPBEXheaderItem 7 2 10" xfId="13658" xr:uid="{11538C98-C4AA-4A24-8E0C-29C4A5E94A60}"/>
    <cellStyle name="SAPBEXheaderItem 7 2 11" xfId="13659" xr:uid="{8D56DE54-E080-48A6-89E1-12875B26F1BD}"/>
    <cellStyle name="SAPBEXheaderItem 7 2 12" xfId="13660" xr:uid="{7E70F372-7D21-45EA-AFA2-85B923E20BC8}"/>
    <cellStyle name="SAPBEXheaderItem 7 2 13" xfId="13661" xr:uid="{7CFC9C2F-0E57-469D-AA89-7A811DA95342}"/>
    <cellStyle name="SAPBEXheaderItem 7 2 14" xfId="13662" xr:uid="{7FC8CC10-AD77-49A8-88E6-009E81CFDDA2}"/>
    <cellStyle name="SAPBEXheaderItem 7 2 2" xfId="13663" xr:uid="{DB8EB33A-DFB3-4F96-A6E7-B3BDC0C26DA0}"/>
    <cellStyle name="SAPBEXheaderItem 7 2 2 2" xfId="13664" xr:uid="{4A3826B9-C764-41D9-9E06-CB7228295BA4}"/>
    <cellStyle name="SAPBEXheaderItem 7 2 3" xfId="13665" xr:uid="{6F00A73E-213F-40B1-A9BA-BCB526E9AEB2}"/>
    <cellStyle name="SAPBEXheaderItem 7 2 3 2" xfId="13666" xr:uid="{6E709C5F-C962-4A22-8022-1EC38DB96688}"/>
    <cellStyle name="SAPBEXheaderItem 7 2 4" xfId="13667" xr:uid="{5E39203A-BAD4-48C1-A653-7B237C707098}"/>
    <cellStyle name="SAPBEXheaderItem 7 2 4 2" xfId="13668" xr:uid="{1ABBA851-5A64-43A1-8F6C-2D4EE997ECE0}"/>
    <cellStyle name="SAPBEXheaderItem 7 2 5" xfId="13669" xr:uid="{2940C56E-2D0D-4011-B122-ABA4DF30D836}"/>
    <cellStyle name="SAPBEXheaderItem 7 2 5 2" xfId="13670" xr:uid="{00CCE6BE-3C53-46DB-BE5F-E40CA5688729}"/>
    <cellStyle name="SAPBEXheaderItem 7 2 6" xfId="13671" xr:uid="{45DFDCE3-6DD3-4A8A-80A1-6E6D8F1AB5BB}"/>
    <cellStyle name="SAPBEXheaderItem 7 2 7" xfId="13672" xr:uid="{11A168CD-5F79-4D4C-9C82-59949BAC41D2}"/>
    <cellStyle name="SAPBEXheaderItem 7 2 8" xfId="13673" xr:uid="{8E989D8F-024E-4745-84A1-49B9B4DF8D62}"/>
    <cellStyle name="SAPBEXheaderItem 7 2 9" xfId="13674" xr:uid="{158C38AD-B57A-47F0-B8BF-138011A178BA}"/>
    <cellStyle name="SAPBEXheaderItem 7 3" xfId="13675" xr:uid="{ECB6E8EC-BFD4-42E3-B831-3D0FFD2BD118}"/>
    <cellStyle name="SAPBEXheaderItem 7 3 10" xfId="13676" xr:uid="{87E20E05-B507-44C6-ADB8-446E70220FE3}"/>
    <cellStyle name="SAPBEXheaderItem 7 3 11" xfId="13677" xr:uid="{568122C4-9EB1-4CE6-B2A7-BA6EB248729D}"/>
    <cellStyle name="SAPBEXheaderItem 7 3 12" xfId="13678" xr:uid="{0FD6936F-FD77-4348-A6DA-AA9536A8CD00}"/>
    <cellStyle name="SAPBEXheaderItem 7 3 13" xfId="13679" xr:uid="{9FCBCDFF-A7A8-4B1E-B597-A7CF91BBA2F3}"/>
    <cellStyle name="SAPBEXheaderItem 7 3 14" xfId="13680" xr:uid="{5EC6DCE3-F66D-4BC6-8378-47872831BCD5}"/>
    <cellStyle name="SAPBEXheaderItem 7 3 2" xfId="13681" xr:uid="{0BE00022-E3CF-4184-94C6-A2D8BD9D8CBB}"/>
    <cellStyle name="SAPBEXheaderItem 7 3 2 2" xfId="13682" xr:uid="{29F6577C-9B17-41D6-A1B9-EFB43D46CDEB}"/>
    <cellStyle name="SAPBEXheaderItem 7 3 3" xfId="13683" xr:uid="{59E09FF1-7149-453B-AABE-C73888500542}"/>
    <cellStyle name="SAPBEXheaderItem 7 3 3 2" xfId="13684" xr:uid="{CC48E772-9BA0-4C7D-ACC7-5D66DD94BB24}"/>
    <cellStyle name="SAPBEXheaderItem 7 3 4" xfId="13685" xr:uid="{2B23A37A-B1EB-4762-9C2B-838B6FB0CE4B}"/>
    <cellStyle name="SAPBEXheaderItem 7 3 4 2" xfId="13686" xr:uid="{807FCBC7-EBBB-4BA5-A87F-998E43004183}"/>
    <cellStyle name="SAPBEXheaderItem 7 3 5" xfId="13687" xr:uid="{9B72C7BB-EBF4-400D-B9D9-7F28A25243AA}"/>
    <cellStyle name="SAPBEXheaderItem 7 3 5 2" xfId="13688" xr:uid="{18D3FCF1-51BA-4FAC-A996-AD807443AA6D}"/>
    <cellStyle name="SAPBEXheaderItem 7 3 6" xfId="13689" xr:uid="{A2BBEEDC-5EA8-4976-9974-B1CB77E3769A}"/>
    <cellStyle name="SAPBEXheaderItem 7 3 7" xfId="13690" xr:uid="{6A1F95D7-8D99-4E82-9EE6-44A7360D62E6}"/>
    <cellStyle name="SAPBEXheaderItem 7 3 8" xfId="13691" xr:uid="{0920CCC3-4940-4415-A3CD-BBCEB29E9B83}"/>
    <cellStyle name="SAPBEXheaderItem 7 3 9" xfId="13692" xr:uid="{7C4E5590-CACC-4087-812F-09DB2D6A94E1}"/>
    <cellStyle name="SAPBEXheaderItem 7 4" xfId="13693" xr:uid="{47A5FEDB-19F0-4AE3-8A31-2CAE3A4F30E6}"/>
    <cellStyle name="SAPBEXheaderItem 7 4 10" xfId="13694" xr:uid="{0FB4DC87-F0EE-4062-BA90-37A5BCFB6D87}"/>
    <cellStyle name="SAPBEXheaderItem 7 4 11" xfId="13695" xr:uid="{B867CDD8-F111-41E4-9A34-79ADFED9BFEC}"/>
    <cellStyle name="SAPBEXheaderItem 7 4 12" xfId="13696" xr:uid="{E4586D65-B3A8-46C6-8ACC-0EF5A1F979FC}"/>
    <cellStyle name="SAPBEXheaderItem 7 4 13" xfId="13697" xr:uid="{D9679187-C416-460B-937C-0F0535A577F1}"/>
    <cellStyle name="SAPBEXheaderItem 7 4 14" xfId="13698" xr:uid="{9CC9A460-C7B8-4191-B420-DA119E9B540E}"/>
    <cellStyle name="SAPBEXheaderItem 7 4 2" xfId="13699" xr:uid="{EF9FE58B-3A64-453E-B9FB-73294460CA59}"/>
    <cellStyle name="SAPBEXheaderItem 7 4 2 2" xfId="13700" xr:uid="{FED5ECE9-0AC9-4B77-8C50-909D5C648204}"/>
    <cellStyle name="SAPBEXheaderItem 7 4 3" xfId="13701" xr:uid="{D7E66A24-4FB5-4342-B773-8D11126FE6B4}"/>
    <cellStyle name="SAPBEXheaderItem 7 4 3 2" xfId="13702" xr:uid="{AA03A6D4-534B-4268-8BDD-FAA2AD85E4DF}"/>
    <cellStyle name="SAPBEXheaderItem 7 4 4" xfId="13703" xr:uid="{F00E7209-B390-44EC-B319-238B40CB7235}"/>
    <cellStyle name="SAPBEXheaderItem 7 4 4 2" xfId="13704" xr:uid="{D188D1F3-B2D7-4665-B8B2-E39FDC515B50}"/>
    <cellStyle name="SAPBEXheaderItem 7 4 5" xfId="13705" xr:uid="{B5D166A4-174C-4F75-B39E-494E4CB341FA}"/>
    <cellStyle name="SAPBEXheaderItem 7 4 5 2" xfId="13706" xr:uid="{11FD80B7-063C-4765-A3A4-DA46513EA500}"/>
    <cellStyle name="SAPBEXheaderItem 7 4 6" xfId="13707" xr:uid="{482F5561-7725-4828-A729-B7D0EAD4D966}"/>
    <cellStyle name="SAPBEXheaderItem 7 4 7" xfId="13708" xr:uid="{F818778E-B2A5-43C8-8749-155B0DEF7C89}"/>
    <cellStyle name="SAPBEXheaderItem 7 4 8" xfId="13709" xr:uid="{0650F958-5B80-41AE-8B93-48175E028E77}"/>
    <cellStyle name="SAPBEXheaderItem 7 4 9" xfId="13710" xr:uid="{3C7FA35E-A9E6-468B-AD08-5CC8967586B2}"/>
    <cellStyle name="SAPBEXheaderItem 7 5" xfId="13711" xr:uid="{6A391A7D-1EAF-4115-B0C2-7D7F44456FCC}"/>
    <cellStyle name="SAPBEXheaderItem 7 5 2" xfId="13712" xr:uid="{C513254E-B72D-4774-A5A1-57F675B7639F}"/>
    <cellStyle name="SAPBEXheaderItem 7 6" xfId="13713" xr:uid="{48E3D7D7-FAAD-414A-9B6C-78945B626AC3}"/>
    <cellStyle name="SAPBEXheaderItem 7 6 2" xfId="13714" xr:uid="{8F71E8A6-BE9E-4BA9-9AFC-18AED50F1844}"/>
    <cellStyle name="SAPBEXheaderItem 7 7" xfId="13715" xr:uid="{4A764915-7B49-4D50-8218-04CD104AE14F}"/>
    <cellStyle name="SAPBEXheaderItem 7 7 2" xfId="13716" xr:uid="{E027A471-C9D3-40A3-A59A-197A98FB4324}"/>
    <cellStyle name="SAPBEXheaderItem 7 8" xfId="13717" xr:uid="{9E3F1032-31A8-49E5-8FBC-DB900C9A7C82}"/>
    <cellStyle name="SAPBEXheaderItem 7 8 2" xfId="13718" xr:uid="{6B9C9ACB-91F9-4738-A6EF-EFE53447BDE9}"/>
    <cellStyle name="SAPBEXheaderItem 7 9" xfId="13719" xr:uid="{473DF114-15E3-4E29-BC1B-42228060E1FE}"/>
    <cellStyle name="SAPBEXheaderItem 8" xfId="13720" xr:uid="{F4EBD779-DE1A-4E1E-84BA-DF015C53997B}"/>
    <cellStyle name="SAPBEXheaderItem 8 10" xfId="13721" xr:uid="{6956149D-C455-4248-84F3-FE11C84C0253}"/>
    <cellStyle name="SAPBEXheaderItem 8 11" xfId="13722" xr:uid="{6D6FAD51-1681-4F40-85DA-5BE18A4B017F}"/>
    <cellStyle name="SAPBEXheaderItem 8 12" xfId="13723" xr:uid="{AA03556B-9BEE-467C-8C4E-C69B83DDF90B}"/>
    <cellStyle name="SAPBEXheaderItem 8 13" xfId="13724" xr:uid="{060C8BCD-21BF-4B92-AB9B-1EC865D44D0D}"/>
    <cellStyle name="SAPBEXheaderItem 8 14" xfId="13725" xr:uid="{A2CD10A0-D04A-4C7E-87EE-8A281B811C10}"/>
    <cellStyle name="SAPBEXheaderItem 8 15" xfId="13726" xr:uid="{0CDB4C23-710C-44C5-8BC5-C7BE61EC06A0}"/>
    <cellStyle name="SAPBEXheaderItem 8 16" xfId="13727" xr:uid="{35BD63B4-4763-4FBD-AE98-71E994957779}"/>
    <cellStyle name="SAPBEXheaderItem 8 17" xfId="13728" xr:uid="{2F9F5B76-5EBF-4E0C-BF04-F2AE7EE0F1F4}"/>
    <cellStyle name="SAPBEXheaderItem 8 2" xfId="13729" xr:uid="{C3BCB16A-0A17-44DD-9A39-2F2EAE9F0343}"/>
    <cellStyle name="SAPBEXheaderItem 8 2 10" xfId="13730" xr:uid="{700CED1A-7C49-4FF2-BA70-64131BC28B52}"/>
    <cellStyle name="SAPBEXheaderItem 8 2 11" xfId="13731" xr:uid="{BA542F0B-CED4-439C-A8C3-CBF523F11A7F}"/>
    <cellStyle name="SAPBEXheaderItem 8 2 12" xfId="13732" xr:uid="{5C1BCD64-ED28-4576-B903-0BC7331AF0B1}"/>
    <cellStyle name="SAPBEXheaderItem 8 2 13" xfId="13733" xr:uid="{48BBE9F1-E751-49CB-8CCF-C2112383C8A1}"/>
    <cellStyle name="SAPBEXheaderItem 8 2 14" xfId="13734" xr:uid="{1686E205-8653-473C-B798-C17527F620F6}"/>
    <cellStyle name="SAPBEXheaderItem 8 2 2" xfId="13735" xr:uid="{CE0B827E-20A3-4519-B37F-D5AC916A92C3}"/>
    <cellStyle name="SAPBEXheaderItem 8 2 2 2" xfId="13736" xr:uid="{3AE76579-85DE-4DFA-BFC6-805EE840571B}"/>
    <cellStyle name="SAPBEXheaderItem 8 2 3" xfId="13737" xr:uid="{6DB1BE87-BD5E-4E86-9B53-189BA9EFC7B4}"/>
    <cellStyle name="SAPBEXheaderItem 8 2 3 2" xfId="13738" xr:uid="{EEFFF8EA-06F1-496E-9B23-B4F622D2727F}"/>
    <cellStyle name="SAPBEXheaderItem 8 2 4" xfId="13739" xr:uid="{1DE3B5F3-53F4-4329-8410-28A5F0CE243E}"/>
    <cellStyle name="SAPBEXheaderItem 8 2 4 2" xfId="13740" xr:uid="{B27C7EDC-C5DC-4936-A0E3-68CA54C7647A}"/>
    <cellStyle name="SAPBEXheaderItem 8 2 5" xfId="13741" xr:uid="{AC0916CC-1B6F-4036-8012-A6EA5BB0F17A}"/>
    <cellStyle name="SAPBEXheaderItem 8 2 5 2" xfId="13742" xr:uid="{62DA503B-DE66-47D5-8FEB-A158A8BBD31D}"/>
    <cellStyle name="SAPBEXheaderItem 8 2 6" xfId="13743" xr:uid="{38ABA007-C784-4271-8959-361F9AE5E00C}"/>
    <cellStyle name="SAPBEXheaderItem 8 2 7" xfId="13744" xr:uid="{85950742-1ABD-4075-A051-EFEFBD6D0D17}"/>
    <cellStyle name="SAPBEXheaderItem 8 2 8" xfId="13745" xr:uid="{69CC9860-22D1-4421-B1F7-F36BA0949ADB}"/>
    <cellStyle name="SAPBEXheaderItem 8 2 9" xfId="13746" xr:uid="{5B4D7E96-E73F-4A9B-A14D-EB7D0BD72922}"/>
    <cellStyle name="SAPBEXheaderItem 8 3" xfId="13747" xr:uid="{DD430DC5-B79D-44D0-86F8-F63BB17A5CD7}"/>
    <cellStyle name="SAPBEXheaderItem 8 3 10" xfId="13748" xr:uid="{90B03FAF-0492-45C7-AE08-277B2355A7E3}"/>
    <cellStyle name="SAPBEXheaderItem 8 3 11" xfId="13749" xr:uid="{6270416C-0E3A-4C16-9697-BA112E13A499}"/>
    <cellStyle name="SAPBEXheaderItem 8 3 12" xfId="13750" xr:uid="{D7E5EB1A-7FB9-4758-B6F6-88D7BFFC4FA7}"/>
    <cellStyle name="SAPBEXheaderItem 8 3 13" xfId="13751" xr:uid="{B37E0CE8-6D37-495E-9F8F-27ED8E718918}"/>
    <cellStyle name="SAPBEXheaderItem 8 3 14" xfId="13752" xr:uid="{FC1D1E6A-FCAC-4C7D-9DC6-29EBAD4309A7}"/>
    <cellStyle name="SAPBEXheaderItem 8 3 2" xfId="13753" xr:uid="{97F65441-211D-414B-A035-124221F6C2AF}"/>
    <cellStyle name="SAPBEXheaderItem 8 3 2 2" xfId="13754" xr:uid="{7031224B-1FA9-4EC7-B837-2534493AD963}"/>
    <cellStyle name="SAPBEXheaderItem 8 3 3" xfId="13755" xr:uid="{750082A6-0A11-4DF9-A557-362D3139F7FA}"/>
    <cellStyle name="SAPBEXheaderItem 8 3 3 2" xfId="13756" xr:uid="{DB33A6E1-B80F-48D5-97FE-9DE896A83514}"/>
    <cellStyle name="SAPBEXheaderItem 8 3 4" xfId="13757" xr:uid="{B05622FC-663C-4261-B017-C9FFECACBFD0}"/>
    <cellStyle name="SAPBEXheaderItem 8 3 4 2" xfId="13758" xr:uid="{A0CCF5E6-D130-44AA-A3B9-639EB9B4B99C}"/>
    <cellStyle name="SAPBEXheaderItem 8 3 5" xfId="13759" xr:uid="{07AA168A-C4BB-420B-BAC0-F3C3E597168F}"/>
    <cellStyle name="SAPBEXheaderItem 8 3 5 2" xfId="13760" xr:uid="{C1BF9248-21DD-4C63-9AFD-985D278514E3}"/>
    <cellStyle name="SAPBEXheaderItem 8 3 6" xfId="13761" xr:uid="{31649C37-153B-46A0-AE2E-8B584D05F1FA}"/>
    <cellStyle name="SAPBEXheaderItem 8 3 7" xfId="13762" xr:uid="{8ED0C5E0-34EF-4322-A1EA-F078D35E1252}"/>
    <cellStyle name="SAPBEXheaderItem 8 3 8" xfId="13763" xr:uid="{309D3B01-3BF8-4588-9F2D-A8CEE6B510B5}"/>
    <cellStyle name="SAPBEXheaderItem 8 3 9" xfId="13764" xr:uid="{6961ACD6-22EC-4F41-A310-C381E6923C53}"/>
    <cellStyle name="SAPBEXheaderItem 8 4" xfId="13765" xr:uid="{C01824F8-4213-448C-96D4-59D84ABD46C9}"/>
    <cellStyle name="SAPBEXheaderItem 8 4 10" xfId="13766" xr:uid="{B8672BF0-CC67-4F4E-AD39-A759B3F0243C}"/>
    <cellStyle name="SAPBEXheaderItem 8 4 11" xfId="13767" xr:uid="{A095399C-FAAF-4EA4-91A6-65AF04ED98FE}"/>
    <cellStyle name="SAPBEXheaderItem 8 4 12" xfId="13768" xr:uid="{0B00A53C-80E4-4A5F-B51C-26C49BDB4758}"/>
    <cellStyle name="SAPBEXheaderItem 8 4 13" xfId="13769" xr:uid="{E7C45669-F353-4E7F-BD30-59F4463CB8E1}"/>
    <cellStyle name="SAPBEXheaderItem 8 4 14" xfId="13770" xr:uid="{91626185-4EAD-4C3E-B1F4-5FE93B83641A}"/>
    <cellStyle name="SAPBEXheaderItem 8 4 2" xfId="13771" xr:uid="{4E854DED-7DC4-4865-A4E6-F121CE969215}"/>
    <cellStyle name="SAPBEXheaderItem 8 4 2 2" xfId="13772" xr:uid="{BE02A4C1-F9AD-4F64-A022-F39D894F5F14}"/>
    <cellStyle name="SAPBEXheaderItem 8 4 3" xfId="13773" xr:uid="{FA1ACE15-BB68-4D41-87DA-B6630453F77F}"/>
    <cellStyle name="SAPBEXheaderItem 8 4 3 2" xfId="13774" xr:uid="{DED0302E-923E-4B6E-A530-F2EA8515BDDC}"/>
    <cellStyle name="SAPBEXheaderItem 8 4 4" xfId="13775" xr:uid="{E752C58B-5D31-4F39-95BE-8BCBD291D506}"/>
    <cellStyle name="SAPBEXheaderItem 8 4 4 2" xfId="13776" xr:uid="{1379E6BD-274D-4AEC-9DAE-E31CD2B0C1CD}"/>
    <cellStyle name="SAPBEXheaderItem 8 4 5" xfId="13777" xr:uid="{3212E4EA-4D2F-48F4-AE07-258CFC73C687}"/>
    <cellStyle name="SAPBEXheaderItem 8 4 5 2" xfId="13778" xr:uid="{15ACC1E8-DFCD-40D0-B82B-AF506A87684E}"/>
    <cellStyle name="SAPBEXheaderItem 8 4 6" xfId="13779" xr:uid="{8DB52314-4BFE-4C0D-808A-A8A33D1BD425}"/>
    <cellStyle name="SAPBEXheaderItem 8 4 7" xfId="13780" xr:uid="{EEB92EA2-D442-4B6C-B510-2BD0A5CFC1B0}"/>
    <cellStyle name="SAPBEXheaderItem 8 4 8" xfId="13781" xr:uid="{410E07C5-C8C1-4242-917A-A0ADC47CB274}"/>
    <cellStyle name="SAPBEXheaderItem 8 4 9" xfId="13782" xr:uid="{935765EE-7473-48C0-835A-3A0EA4580D5D}"/>
    <cellStyle name="SAPBEXheaderItem 8 5" xfId="13783" xr:uid="{071B31BD-C757-4A21-8CA1-C25A9AE03CBC}"/>
    <cellStyle name="SAPBEXheaderItem 8 5 2" xfId="13784" xr:uid="{E9035935-76EC-43B4-8B75-9A776CBB0A18}"/>
    <cellStyle name="SAPBEXheaderItem 8 6" xfId="13785" xr:uid="{99CD7682-E11D-46CE-A03E-9A09E4D97AAB}"/>
    <cellStyle name="SAPBEXheaderItem 8 6 2" xfId="13786" xr:uid="{5D719DDB-B464-4288-9362-8A9FF69FD87B}"/>
    <cellStyle name="SAPBEXheaderItem 8 7" xfId="13787" xr:uid="{A5E7023E-C5B9-4B07-B844-50A3EDEEF2E5}"/>
    <cellStyle name="SAPBEXheaderItem 8 7 2" xfId="13788" xr:uid="{DA0BCCAF-00B3-4B97-B669-01EDFB7D5618}"/>
    <cellStyle name="SAPBEXheaderItem 8 8" xfId="13789" xr:uid="{AF0C52AB-390E-4612-A2B7-5DDE53CA5D5B}"/>
    <cellStyle name="SAPBEXheaderItem 8 8 2" xfId="13790" xr:uid="{3E7038CB-5C9C-4557-B51F-675CECAC4342}"/>
    <cellStyle name="SAPBEXheaderItem 8 9" xfId="13791" xr:uid="{990859CD-1090-44C4-91D1-0E9F77C171DE}"/>
    <cellStyle name="SAPBEXheaderItem 9" xfId="13792" xr:uid="{A87D273C-6D34-41BF-B092-0C379E7931DD}"/>
    <cellStyle name="SAPBEXheaderItem 9 10" xfId="13793" xr:uid="{F899CC95-698C-4D45-8EA7-3EAB11CB072D}"/>
    <cellStyle name="SAPBEXheaderItem 9 11" xfId="13794" xr:uid="{C75D8B13-7EAB-4015-97C0-4714775DD0DF}"/>
    <cellStyle name="SAPBEXheaderItem 9 12" xfId="13795" xr:uid="{B115E4BC-1B06-44B1-B07C-F43767531A11}"/>
    <cellStyle name="SAPBEXheaderItem 9 13" xfId="13796" xr:uid="{34033D50-4C60-4EFD-BD7C-1A1C4BCDE570}"/>
    <cellStyle name="SAPBEXheaderItem 9 14" xfId="13797" xr:uid="{2134124C-2375-472A-9D17-48A2534E888B}"/>
    <cellStyle name="SAPBEXheaderItem 9 15" xfId="13798" xr:uid="{F2DA4900-B6E9-44FA-8A01-B9CBDA9AE93A}"/>
    <cellStyle name="SAPBEXheaderItem 9 16" xfId="13799" xr:uid="{66A146F3-8959-4FAD-8977-89E81ABC34A3}"/>
    <cellStyle name="SAPBEXheaderItem 9 17" xfId="13800" xr:uid="{EE963871-4206-49A1-9ADB-09FD27560123}"/>
    <cellStyle name="SAPBEXheaderItem 9 2" xfId="13801" xr:uid="{CF4DA59C-2D28-479C-9F68-7CE905E83634}"/>
    <cellStyle name="SAPBEXheaderItem 9 2 10" xfId="13802" xr:uid="{B4553E87-D7A6-47B8-8980-2FD6BC610688}"/>
    <cellStyle name="SAPBEXheaderItem 9 2 11" xfId="13803" xr:uid="{96C2454B-A58A-409F-806D-E21ADD56F1A2}"/>
    <cellStyle name="SAPBEXheaderItem 9 2 12" xfId="13804" xr:uid="{26B58194-D723-4550-AC6D-B9DB8D3D1DBA}"/>
    <cellStyle name="SAPBEXheaderItem 9 2 13" xfId="13805" xr:uid="{6E00037B-734D-46CD-A134-E9D7CB76BD67}"/>
    <cellStyle name="SAPBEXheaderItem 9 2 14" xfId="13806" xr:uid="{7506CFA9-CF33-40C4-8110-9E68B816F592}"/>
    <cellStyle name="SAPBEXheaderItem 9 2 2" xfId="13807" xr:uid="{2AC2C2D2-28DC-42DF-8CBC-6EFDEF590C27}"/>
    <cellStyle name="SAPBEXheaderItem 9 2 2 2" xfId="13808" xr:uid="{E2550856-7E44-4C08-9FCB-1AC033E08ADF}"/>
    <cellStyle name="SAPBEXheaderItem 9 2 3" xfId="13809" xr:uid="{F8CE4773-E48B-49B5-B95F-E50FAA810B17}"/>
    <cellStyle name="SAPBEXheaderItem 9 2 3 2" xfId="13810" xr:uid="{CAF4F6DC-E122-4FA0-B6C5-F48332982549}"/>
    <cellStyle name="SAPBEXheaderItem 9 2 4" xfId="13811" xr:uid="{1C2F66CC-EF4A-4B78-B587-865D16DD83BD}"/>
    <cellStyle name="SAPBEXheaderItem 9 2 4 2" xfId="13812" xr:uid="{D1545791-C421-480C-B1A4-52C27FD83B8A}"/>
    <cellStyle name="SAPBEXheaderItem 9 2 5" xfId="13813" xr:uid="{BF72C061-6CED-4537-8359-859CF4AFE1DC}"/>
    <cellStyle name="SAPBEXheaderItem 9 2 5 2" xfId="13814" xr:uid="{0D3D2AD3-1DA6-4ACA-8612-67E020335138}"/>
    <cellStyle name="SAPBEXheaderItem 9 2 6" xfId="13815" xr:uid="{B95EF995-EDA6-4E16-AC1B-9AE6636A37D3}"/>
    <cellStyle name="SAPBEXheaderItem 9 2 7" xfId="13816" xr:uid="{5C0F1E36-EA2A-4C41-8539-1F6E3ED8DE96}"/>
    <cellStyle name="SAPBEXheaderItem 9 2 8" xfId="13817" xr:uid="{17FB6BCC-44AC-480B-9F57-4E6359E679D8}"/>
    <cellStyle name="SAPBEXheaderItem 9 2 9" xfId="13818" xr:uid="{6B7ACB45-C0A2-4FB2-93DF-86C268D5655B}"/>
    <cellStyle name="SAPBEXheaderItem 9 3" xfId="13819" xr:uid="{7D15C313-4F9C-4797-B9D5-425CB1699462}"/>
    <cellStyle name="SAPBEXheaderItem 9 3 10" xfId="13820" xr:uid="{AC094109-C2BF-4D21-BCAA-7B66FEB10B68}"/>
    <cellStyle name="SAPBEXheaderItem 9 3 11" xfId="13821" xr:uid="{172B90AC-4059-4C2F-9746-96ACB740AD8A}"/>
    <cellStyle name="SAPBEXheaderItem 9 3 12" xfId="13822" xr:uid="{26AFA393-C37E-4772-89F2-91B1A79A35A1}"/>
    <cellStyle name="SAPBEXheaderItem 9 3 13" xfId="13823" xr:uid="{8321A9E3-8FDF-41C9-B1E2-85EFD3D609E3}"/>
    <cellStyle name="SAPBEXheaderItem 9 3 14" xfId="13824" xr:uid="{C98FF91A-93F0-4678-A3B6-6037447D4668}"/>
    <cellStyle name="SAPBEXheaderItem 9 3 2" xfId="13825" xr:uid="{E1BEF822-6997-461C-B495-8F49F8791655}"/>
    <cellStyle name="SAPBEXheaderItem 9 3 2 2" xfId="13826" xr:uid="{310754AF-4BB6-4D68-AF7A-E76690C426F1}"/>
    <cellStyle name="SAPBEXheaderItem 9 3 3" xfId="13827" xr:uid="{51EC19AB-E8DB-425B-AFD2-E53DD1DE072A}"/>
    <cellStyle name="SAPBEXheaderItem 9 3 3 2" xfId="13828" xr:uid="{B8BC5EE6-7F67-4802-9CBB-BD0D66E92050}"/>
    <cellStyle name="SAPBEXheaderItem 9 3 4" xfId="13829" xr:uid="{1D8713E4-F7D6-4699-976A-FFC2FA642D72}"/>
    <cellStyle name="SAPBEXheaderItem 9 3 4 2" xfId="13830" xr:uid="{D839A0C7-479E-46A7-95EE-1962B4822EFC}"/>
    <cellStyle name="SAPBEXheaderItem 9 3 5" xfId="13831" xr:uid="{B97750B5-270A-482D-B46F-D5195C01466E}"/>
    <cellStyle name="SAPBEXheaderItem 9 3 5 2" xfId="13832" xr:uid="{379F943D-79D4-4B38-8EB0-56BE7AEED999}"/>
    <cellStyle name="SAPBEXheaderItem 9 3 6" xfId="13833" xr:uid="{4A7EED9B-7A19-4E1A-A92F-8E9C81F78987}"/>
    <cellStyle name="SAPBEXheaderItem 9 3 7" xfId="13834" xr:uid="{3CC74A65-B083-48EA-8707-4766BC5BDC11}"/>
    <cellStyle name="SAPBEXheaderItem 9 3 8" xfId="13835" xr:uid="{FB41C547-7088-48B8-B0CC-E37C7AF14978}"/>
    <cellStyle name="SAPBEXheaderItem 9 3 9" xfId="13836" xr:uid="{B24EFC4D-B23C-4AEA-9096-1FF38B5E7E8F}"/>
    <cellStyle name="SAPBEXheaderItem 9 4" xfId="13837" xr:uid="{47771E3C-0AB2-4966-AEA8-AB97B4898FBC}"/>
    <cellStyle name="SAPBEXheaderItem 9 4 10" xfId="13838" xr:uid="{316424DF-B951-4A93-871E-0BB9ECF6E59B}"/>
    <cellStyle name="SAPBEXheaderItem 9 4 11" xfId="13839" xr:uid="{0BF3D83E-49E9-4DE6-93D0-EE2DFAC31343}"/>
    <cellStyle name="SAPBEXheaderItem 9 4 12" xfId="13840" xr:uid="{F9683646-ABEE-4D67-9665-2540D0DB2FA2}"/>
    <cellStyle name="SAPBEXheaderItem 9 4 13" xfId="13841" xr:uid="{9F64D145-2B92-46E5-BA7E-488D5FF22AA4}"/>
    <cellStyle name="SAPBEXheaderItem 9 4 14" xfId="13842" xr:uid="{8757913E-6638-4ADF-94E9-1CFE64FFE0C0}"/>
    <cellStyle name="SAPBEXheaderItem 9 4 2" xfId="13843" xr:uid="{3AA9C8DE-7249-42DB-9A5A-123E7605A698}"/>
    <cellStyle name="SAPBEXheaderItem 9 4 2 2" xfId="13844" xr:uid="{59E7D28E-CBC6-40B2-9DCD-21B0DD445839}"/>
    <cellStyle name="SAPBEXheaderItem 9 4 3" xfId="13845" xr:uid="{743B46C7-8C1D-4BCE-B604-7DCE06F20494}"/>
    <cellStyle name="SAPBEXheaderItem 9 4 3 2" xfId="13846" xr:uid="{F397CB4A-B10E-461A-A1A4-D71C88D356A2}"/>
    <cellStyle name="SAPBEXheaderItem 9 4 4" xfId="13847" xr:uid="{BAA7E978-DDF1-4263-AB23-98463F055E7F}"/>
    <cellStyle name="SAPBEXheaderItem 9 4 4 2" xfId="13848" xr:uid="{23A3779E-988C-448E-9CFE-C1B7E1F2CA99}"/>
    <cellStyle name="SAPBEXheaderItem 9 4 5" xfId="13849" xr:uid="{C3614BB7-F114-41A3-AB69-E1E40FB1D10F}"/>
    <cellStyle name="SAPBEXheaderItem 9 4 5 2" xfId="13850" xr:uid="{9EC8C395-E1D1-4181-AD90-1198A5DBA8ED}"/>
    <cellStyle name="SAPBEXheaderItem 9 4 6" xfId="13851" xr:uid="{D5C54CB8-8A89-4E5A-8E7C-8D417509CEA2}"/>
    <cellStyle name="SAPBEXheaderItem 9 4 7" xfId="13852" xr:uid="{187A8E60-3720-4254-9367-141A76237917}"/>
    <cellStyle name="SAPBEXheaderItem 9 4 8" xfId="13853" xr:uid="{87F5D8A3-7610-479F-8F99-3E7B91625768}"/>
    <cellStyle name="SAPBEXheaderItem 9 4 9" xfId="13854" xr:uid="{E261A2E2-8513-47F6-A1BA-0F3562C076D6}"/>
    <cellStyle name="SAPBEXheaderItem 9 5" xfId="13855" xr:uid="{BAAB643D-31F7-42CB-B3B0-9A159335AE4C}"/>
    <cellStyle name="SAPBEXheaderItem 9 5 2" xfId="13856" xr:uid="{9D2F6025-B38D-4D11-A7FB-7B8FDF7432D9}"/>
    <cellStyle name="SAPBEXheaderItem 9 6" xfId="13857" xr:uid="{377A5354-F129-4DAE-AF48-9499DD34D8D5}"/>
    <cellStyle name="SAPBEXheaderItem 9 6 2" xfId="13858" xr:uid="{1FCB79CA-2FAE-49F6-94F9-89ADA2621B30}"/>
    <cellStyle name="SAPBEXheaderItem 9 7" xfId="13859" xr:uid="{FD74BB3C-7705-471D-A023-F8997B21CEB2}"/>
    <cellStyle name="SAPBEXheaderItem 9 7 2" xfId="13860" xr:uid="{A1C0BE76-71C8-4CE4-931A-C9CC859078B3}"/>
    <cellStyle name="SAPBEXheaderItem 9 8" xfId="13861" xr:uid="{96D2FA96-4FF0-495D-ABF8-02161FEF7A09}"/>
    <cellStyle name="SAPBEXheaderItem 9 8 2" xfId="13862" xr:uid="{E3C846A5-7BB2-4A58-B3EA-E614C7640C49}"/>
    <cellStyle name="SAPBEXheaderItem 9 9" xfId="13863" xr:uid="{EB8A46A3-9057-44DF-B1AB-42BC84798F43}"/>
    <cellStyle name="SAPBEXheaderItem_Nordea Group" xfId="12764" xr:uid="{5624250A-FCA6-4BA3-AF44-3CCDFDF400C7}"/>
    <cellStyle name="SAPBEXheaderText" xfId="19" xr:uid="{00000000-0005-0000-0000-000093000000}"/>
    <cellStyle name="SAPBEXheaderText 10" xfId="13865" xr:uid="{2C1CEB2A-F42A-4F8D-8069-8E2996C6A70F}"/>
    <cellStyle name="SAPBEXheaderText 10 10" xfId="13866" xr:uid="{155CF94A-BF12-40AD-B358-4A23398095FF}"/>
    <cellStyle name="SAPBEXheaderText 10 11" xfId="13867" xr:uid="{93745C13-AAA6-4743-9262-3A0659F2943C}"/>
    <cellStyle name="SAPBEXheaderText 10 12" xfId="13868" xr:uid="{BAC571C2-00E0-463E-B8B6-4533CF27F7A4}"/>
    <cellStyle name="SAPBEXheaderText 10 13" xfId="13869" xr:uid="{F8B4ACCD-1612-403A-864C-19367BBCB0B0}"/>
    <cellStyle name="SAPBEXheaderText 10 14" xfId="13870" xr:uid="{3DCA67C8-595E-488A-8452-2B51C3D491F9}"/>
    <cellStyle name="SAPBEXheaderText 10 15" xfId="13871" xr:uid="{0F717994-1799-4FD9-8114-C95D8C8880A2}"/>
    <cellStyle name="SAPBEXheaderText 10 16" xfId="13872" xr:uid="{813E91A1-C1B9-4C1B-8234-7A92ED3268A9}"/>
    <cellStyle name="SAPBEXheaderText 10 17" xfId="13873" xr:uid="{420EA183-EF61-4C13-B339-E30D64CD4D01}"/>
    <cellStyle name="SAPBEXheaderText 10 2" xfId="13874" xr:uid="{5DC3E97A-2DC7-4D86-A686-D061A4D49B1E}"/>
    <cellStyle name="SAPBEXheaderText 10 2 10" xfId="13875" xr:uid="{32E73585-D95D-49D4-ABF6-EDE23B68CFC4}"/>
    <cellStyle name="SAPBEXheaderText 10 2 11" xfId="13876" xr:uid="{1C306A77-B06E-4FDE-A037-732E078B4842}"/>
    <cellStyle name="SAPBEXheaderText 10 2 12" xfId="13877" xr:uid="{6C98CE69-9D06-478B-8C2E-207E39CD2FFF}"/>
    <cellStyle name="SAPBEXheaderText 10 2 13" xfId="13878" xr:uid="{ACA13B10-5A7B-4D0D-BC13-5370157CA116}"/>
    <cellStyle name="SAPBEXheaderText 10 2 14" xfId="13879" xr:uid="{4A0BA542-40C5-4461-AED0-79AE927CA8F7}"/>
    <cellStyle name="SAPBEXheaderText 10 2 2" xfId="13880" xr:uid="{D3C948F7-F002-400E-82AF-263265033351}"/>
    <cellStyle name="SAPBEXheaderText 10 2 2 2" xfId="13881" xr:uid="{1C96318E-0023-401C-8D7A-66009E24FA3B}"/>
    <cellStyle name="SAPBEXheaderText 10 2 3" xfId="13882" xr:uid="{8BBB5BD9-0E68-4B16-B6AA-2F42B991EBC7}"/>
    <cellStyle name="SAPBEXheaderText 10 2 3 2" xfId="13883" xr:uid="{5902A500-D1C7-4C0C-8A67-518CC59E8879}"/>
    <cellStyle name="SAPBEXheaderText 10 2 4" xfId="13884" xr:uid="{58DB3086-C480-4BB0-96B8-72AFE4B4B866}"/>
    <cellStyle name="SAPBEXheaderText 10 2 4 2" xfId="13885" xr:uid="{1299DD81-4AD4-4359-A786-1387003B1DBE}"/>
    <cellStyle name="SAPBEXheaderText 10 2 5" xfId="13886" xr:uid="{D438D30C-DB92-4129-B9C4-442436D8DB12}"/>
    <cellStyle name="SAPBEXheaderText 10 2 5 2" xfId="13887" xr:uid="{65DCCC7A-3C75-48C4-9589-8A6FE6DA2C70}"/>
    <cellStyle name="SAPBEXheaderText 10 2 6" xfId="13888" xr:uid="{CE577CD7-2529-46FE-81F9-CF7BAD36101B}"/>
    <cellStyle name="SAPBEXheaderText 10 2 7" xfId="13889" xr:uid="{0C8019DE-2C66-4421-AF81-FDA648FA129D}"/>
    <cellStyle name="SAPBEXheaderText 10 2 8" xfId="13890" xr:uid="{4490ADC3-0CD1-4094-8FA5-23A41C3D57CC}"/>
    <cellStyle name="SAPBEXheaderText 10 2 9" xfId="13891" xr:uid="{EE0F8FD1-1C07-4C37-9AD4-058567581F7E}"/>
    <cellStyle name="SAPBEXheaderText 10 3" xfId="13892" xr:uid="{D9BD5CA5-E472-44B4-A775-A2466BA5C0D5}"/>
    <cellStyle name="SAPBEXheaderText 10 3 10" xfId="13893" xr:uid="{5DE8253A-2265-496C-A1F5-C7B5363DFAD0}"/>
    <cellStyle name="SAPBEXheaderText 10 3 11" xfId="13894" xr:uid="{B60D7BB2-3ACD-4EA1-AC0D-AD90BC2139BE}"/>
    <cellStyle name="SAPBEXheaderText 10 3 12" xfId="13895" xr:uid="{E7F61658-FB8A-4F97-A922-850BA4A9A513}"/>
    <cellStyle name="SAPBEXheaderText 10 3 13" xfId="13896" xr:uid="{E010CD22-304C-485B-898F-87DBC88D39C8}"/>
    <cellStyle name="SAPBEXheaderText 10 3 14" xfId="13897" xr:uid="{6DC4BA5F-9880-4ED1-B9EB-EC63BA03B90A}"/>
    <cellStyle name="SAPBEXheaderText 10 3 2" xfId="13898" xr:uid="{948AA858-3F7F-497D-B848-F890805A0745}"/>
    <cellStyle name="SAPBEXheaderText 10 3 2 2" xfId="13899" xr:uid="{2D1A8E5D-CD33-412C-910E-86519796D0D3}"/>
    <cellStyle name="SAPBEXheaderText 10 3 3" xfId="13900" xr:uid="{45CA69C1-AEFD-4DD0-8300-FC0FA1D93E03}"/>
    <cellStyle name="SAPBEXheaderText 10 3 3 2" xfId="13901" xr:uid="{A9FC2902-C42C-4EC6-9C48-FA45C1CB5F01}"/>
    <cellStyle name="SAPBEXheaderText 10 3 4" xfId="13902" xr:uid="{91F78169-020B-4393-84D7-9B7201D63BCF}"/>
    <cellStyle name="SAPBEXheaderText 10 3 4 2" xfId="13903" xr:uid="{2E5B482E-188F-4418-8280-D900024D26D6}"/>
    <cellStyle name="SAPBEXheaderText 10 3 5" xfId="13904" xr:uid="{E3BE2FFE-02BF-4C08-8AF0-11E179871E5C}"/>
    <cellStyle name="SAPBEXheaderText 10 3 5 2" xfId="13905" xr:uid="{8413565F-37D7-4D3D-8CCF-436F5251017E}"/>
    <cellStyle name="SAPBEXheaderText 10 3 6" xfId="13906" xr:uid="{8456F04F-5C5C-429F-9093-0FCE9CE68AB3}"/>
    <cellStyle name="SAPBEXheaderText 10 3 7" xfId="13907" xr:uid="{EEB77434-617C-47D7-9829-8E021D3B0F2D}"/>
    <cellStyle name="SAPBEXheaderText 10 3 8" xfId="13908" xr:uid="{433E827D-82B3-48F6-B3ED-EA4BB0C7969F}"/>
    <cellStyle name="SAPBEXheaderText 10 3 9" xfId="13909" xr:uid="{104BBA76-9633-4B1F-AF95-6F43A2AEADAA}"/>
    <cellStyle name="SAPBEXheaderText 10 4" xfId="13910" xr:uid="{5DCFCD95-55FA-4BB7-B6D3-5C4C06634002}"/>
    <cellStyle name="SAPBEXheaderText 10 4 10" xfId="13911" xr:uid="{4146813C-DAD8-4B1A-8110-EAE24398FFBE}"/>
    <cellStyle name="SAPBEXheaderText 10 4 11" xfId="13912" xr:uid="{61CEEDBE-29F2-4AC7-B50B-C1A3DAE0D812}"/>
    <cellStyle name="SAPBEXheaderText 10 4 12" xfId="13913" xr:uid="{29D8918D-377D-4ECB-8575-C170D5D1BD78}"/>
    <cellStyle name="SAPBEXheaderText 10 4 13" xfId="13914" xr:uid="{404EC569-02E4-45A3-9451-560DA73E7644}"/>
    <cellStyle name="SAPBEXheaderText 10 4 14" xfId="13915" xr:uid="{961ADF04-8954-4FA9-8201-1B763D18D1A8}"/>
    <cellStyle name="SAPBEXheaderText 10 4 2" xfId="13916" xr:uid="{D816A6EC-55C6-485A-8BF8-53C16BEB392F}"/>
    <cellStyle name="SAPBEXheaderText 10 4 2 2" xfId="13917" xr:uid="{108A7EC6-BF58-45A9-9ECF-AAB467C707BD}"/>
    <cellStyle name="SAPBEXheaderText 10 4 3" xfId="13918" xr:uid="{C59FDCA1-5019-40DB-82B7-CAD835BA6C36}"/>
    <cellStyle name="SAPBEXheaderText 10 4 3 2" xfId="13919" xr:uid="{D10250E1-9090-4FCA-8E37-EC428F1F2542}"/>
    <cellStyle name="SAPBEXheaderText 10 4 4" xfId="13920" xr:uid="{7CD79EF4-3981-4825-9933-9CBF2C233F67}"/>
    <cellStyle name="SAPBEXheaderText 10 4 4 2" xfId="13921" xr:uid="{A26DD1A7-78CB-46BE-B803-ACE3B7E84DC3}"/>
    <cellStyle name="SAPBEXheaderText 10 4 5" xfId="13922" xr:uid="{4CCEA961-054D-4EF3-9AF1-61DDC5B87C6C}"/>
    <cellStyle name="SAPBEXheaderText 10 4 5 2" xfId="13923" xr:uid="{C8BEB713-0620-4544-BFE1-A645D5074E4B}"/>
    <cellStyle name="SAPBEXheaderText 10 4 6" xfId="13924" xr:uid="{B38E4ED5-ECED-41A7-B195-E479F2B7468D}"/>
    <cellStyle name="SAPBEXheaderText 10 4 7" xfId="13925" xr:uid="{6B844388-0FF0-4BB6-81C4-ECE7D68D49D1}"/>
    <cellStyle name="SAPBEXheaderText 10 4 8" xfId="13926" xr:uid="{846C26E5-63BB-422F-83D0-244F5CC8B7B0}"/>
    <cellStyle name="SAPBEXheaderText 10 4 9" xfId="13927" xr:uid="{C13765C9-7E56-46C1-BA1A-B2E05ACE3136}"/>
    <cellStyle name="SAPBEXheaderText 10 5" xfId="13928" xr:uid="{76A8B05F-A09C-4A2C-AAF7-04606ABACBE7}"/>
    <cellStyle name="SAPBEXheaderText 10 5 2" xfId="13929" xr:uid="{F353159F-EF68-433E-BFCB-B10762A53505}"/>
    <cellStyle name="SAPBEXheaderText 10 6" xfId="13930" xr:uid="{35A0B77D-3C60-41F2-B3C0-13E8249ACA3F}"/>
    <cellStyle name="SAPBEXheaderText 10 6 2" xfId="13931" xr:uid="{9E8B648D-7170-4879-A436-3B0B7B69396A}"/>
    <cellStyle name="SAPBEXheaderText 10 7" xfId="13932" xr:uid="{03787546-16DE-4CAE-ACF3-5EC2402B16B3}"/>
    <cellStyle name="SAPBEXheaderText 10 7 2" xfId="13933" xr:uid="{3457A242-8616-4C7B-82B3-3031BE643174}"/>
    <cellStyle name="SAPBEXheaderText 10 8" xfId="13934" xr:uid="{01C3BF43-1375-4D6C-B929-8DAAA4F810E5}"/>
    <cellStyle name="SAPBEXheaderText 10 8 2" xfId="13935" xr:uid="{B774090C-9108-4F54-9711-CEEBE24FDF77}"/>
    <cellStyle name="SAPBEXheaderText 10 9" xfId="13936" xr:uid="{568F19F2-D847-4988-92AF-795F124EA343}"/>
    <cellStyle name="SAPBEXheaderText 11" xfId="13937" xr:uid="{3E544058-53E0-42C9-A788-D8048FEC3E4B}"/>
    <cellStyle name="SAPBEXheaderText 11 10" xfId="13938" xr:uid="{857FF40D-39C0-42D6-8DC2-0AFFBFB187A3}"/>
    <cellStyle name="SAPBEXheaderText 11 11" xfId="13939" xr:uid="{119D3810-C50A-457F-B318-0C0A11615214}"/>
    <cellStyle name="SAPBEXheaderText 11 12" xfId="13940" xr:uid="{086FF393-AE91-466D-9C2C-C73EBFA2B5D4}"/>
    <cellStyle name="SAPBEXheaderText 11 13" xfId="13941" xr:uid="{ACFEF562-CD65-4402-9AC3-A191CAA9A9A4}"/>
    <cellStyle name="SAPBEXheaderText 11 14" xfId="13942" xr:uid="{FA881843-4161-4F00-A504-89B08E040544}"/>
    <cellStyle name="SAPBEXheaderText 11 15" xfId="13943" xr:uid="{E6BBC4DF-E467-4E4C-B4C5-517E4DFC8862}"/>
    <cellStyle name="SAPBEXheaderText 11 16" xfId="13944" xr:uid="{CDBA74CD-931F-4466-A76D-AA579EB5333E}"/>
    <cellStyle name="SAPBEXheaderText 11 17" xfId="13945" xr:uid="{3D1B5555-9016-4179-BE03-7D7F53B939D3}"/>
    <cellStyle name="SAPBEXheaderText 11 2" xfId="13946" xr:uid="{8C9A6004-97E8-410F-9D7F-B3EFA662D435}"/>
    <cellStyle name="SAPBEXheaderText 11 2 10" xfId="13947" xr:uid="{4A89C9CB-A78A-481A-AA59-83D2FCCA10A6}"/>
    <cellStyle name="SAPBEXheaderText 11 2 11" xfId="13948" xr:uid="{0E4B46AE-54D3-4FBF-A808-2E7D6E62BDB4}"/>
    <cellStyle name="SAPBEXheaderText 11 2 12" xfId="13949" xr:uid="{F73632D4-CA99-4571-95F7-ABF8FE2441FB}"/>
    <cellStyle name="SAPBEXheaderText 11 2 13" xfId="13950" xr:uid="{7647AEE8-C339-4224-93BB-9EB36BA54799}"/>
    <cellStyle name="SAPBEXheaderText 11 2 14" xfId="13951" xr:uid="{2DA15E54-0209-4DD8-93CA-47083A3A723B}"/>
    <cellStyle name="SAPBEXheaderText 11 2 2" xfId="13952" xr:uid="{B72F028B-14AD-4B8B-8C4E-B7A3188E919D}"/>
    <cellStyle name="SAPBEXheaderText 11 2 2 2" xfId="13953" xr:uid="{7347134D-EDBB-429E-B872-AFAA24B55DF6}"/>
    <cellStyle name="SAPBEXheaderText 11 2 3" xfId="13954" xr:uid="{0D560398-9A8F-40BA-908D-AFB281AAACEE}"/>
    <cellStyle name="SAPBEXheaderText 11 2 3 2" xfId="13955" xr:uid="{06FB0DB8-8F7C-4B11-9A2C-71B433528E71}"/>
    <cellStyle name="SAPBEXheaderText 11 2 4" xfId="13956" xr:uid="{0E19E3D9-8AB1-4E29-91E2-6F0E9EC1699B}"/>
    <cellStyle name="SAPBEXheaderText 11 2 4 2" xfId="13957" xr:uid="{A93D9FD8-2B81-4077-B2A2-1D9ADADC4BF7}"/>
    <cellStyle name="SAPBEXheaderText 11 2 5" xfId="13958" xr:uid="{47C345AD-09C8-47D2-A003-2C3C1D74982B}"/>
    <cellStyle name="SAPBEXheaderText 11 2 5 2" xfId="13959" xr:uid="{144F471F-827D-4F35-8070-48EAC468A147}"/>
    <cellStyle name="SAPBEXheaderText 11 2 6" xfId="13960" xr:uid="{BC1C6F8A-2028-4F56-ADB5-C31656F31157}"/>
    <cellStyle name="SAPBEXheaderText 11 2 7" xfId="13961" xr:uid="{1B2B89A7-50AB-4A64-A5A3-F006132861EB}"/>
    <cellStyle name="SAPBEXheaderText 11 2 8" xfId="13962" xr:uid="{F6FE6673-D57F-450E-8979-BCD83AE0CEA6}"/>
    <cellStyle name="SAPBEXheaderText 11 2 9" xfId="13963" xr:uid="{A909001C-06A7-48CB-B709-481B1D684713}"/>
    <cellStyle name="SAPBEXheaderText 11 3" xfId="13964" xr:uid="{DAFE6C1A-1C56-4DAF-B96C-E595E7503FB7}"/>
    <cellStyle name="SAPBEXheaderText 11 3 10" xfId="13965" xr:uid="{CF4C63CC-5C63-44AA-8DA0-68C7580E7E02}"/>
    <cellStyle name="SAPBEXheaderText 11 3 11" xfId="13966" xr:uid="{E137B703-A38B-4EE2-A822-442B3C14F04D}"/>
    <cellStyle name="SAPBEXheaderText 11 3 12" xfId="13967" xr:uid="{FB30CC1B-931D-4F7C-95BE-A35E20F9F990}"/>
    <cellStyle name="SAPBEXheaderText 11 3 13" xfId="13968" xr:uid="{41475E04-3B3C-45A3-AA95-5EA1328D5D70}"/>
    <cellStyle name="SAPBEXheaderText 11 3 14" xfId="13969" xr:uid="{84D66BCA-5D26-4007-910F-A0542559E21F}"/>
    <cellStyle name="SAPBEXheaderText 11 3 2" xfId="13970" xr:uid="{3A46782A-09F6-429A-A672-B9C773330A66}"/>
    <cellStyle name="SAPBEXheaderText 11 3 2 2" xfId="13971" xr:uid="{541CF3FA-C04C-4438-AD40-6AA90B2136AB}"/>
    <cellStyle name="SAPBEXheaderText 11 3 3" xfId="13972" xr:uid="{1DECA39F-97A4-4046-BC21-2BB15DB4D4F1}"/>
    <cellStyle name="SAPBEXheaderText 11 3 3 2" xfId="13973" xr:uid="{D207BA63-C592-4CB0-B36B-1E5CB150BFC1}"/>
    <cellStyle name="SAPBEXheaderText 11 3 4" xfId="13974" xr:uid="{A34701BB-5930-435A-9623-D556D10292D5}"/>
    <cellStyle name="SAPBEXheaderText 11 3 4 2" xfId="13975" xr:uid="{E31AC0AA-0FE0-45E2-B68B-3B0EA5947AD5}"/>
    <cellStyle name="SAPBEXheaderText 11 3 5" xfId="13976" xr:uid="{A6B4612A-1190-4B6D-A978-5B0A8AB39E04}"/>
    <cellStyle name="SAPBEXheaderText 11 3 5 2" xfId="13977" xr:uid="{858D33F5-4C0B-483C-A50C-B6A2997C6741}"/>
    <cellStyle name="SAPBEXheaderText 11 3 6" xfId="13978" xr:uid="{91D3D309-8EFA-42E1-9DA8-806A06B8292B}"/>
    <cellStyle name="SAPBEXheaderText 11 3 7" xfId="13979" xr:uid="{7CCB4168-FB35-42AF-A18F-7C4CD0D99896}"/>
    <cellStyle name="SAPBEXheaderText 11 3 8" xfId="13980" xr:uid="{97FC5264-7A49-4654-A0AF-139B66581783}"/>
    <cellStyle name="SAPBEXheaderText 11 3 9" xfId="13981" xr:uid="{7CD8E517-2149-4EF7-89E7-17629C7BE7B4}"/>
    <cellStyle name="SAPBEXheaderText 11 4" xfId="13982" xr:uid="{CABB5A56-BC14-483F-AEBD-F8F006DD7F13}"/>
    <cellStyle name="SAPBEXheaderText 11 4 10" xfId="13983" xr:uid="{85D29FF4-F69E-476D-9507-5B448819F511}"/>
    <cellStyle name="SAPBEXheaderText 11 4 11" xfId="13984" xr:uid="{7320B687-4174-4D7E-ABE7-1164AECAC5CC}"/>
    <cellStyle name="SAPBEXheaderText 11 4 12" xfId="13985" xr:uid="{E6471E3F-1668-457B-9199-48B8D54CAF61}"/>
    <cellStyle name="SAPBEXheaderText 11 4 13" xfId="13986" xr:uid="{F806A2D9-F1D8-48C7-8B0D-78BD8CCA92D0}"/>
    <cellStyle name="SAPBEXheaderText 11 4 14" xfId="13987" xr:uid="{67B57153-0A3E-4F82-8D8E-43CD951DED33}"/>
    <cellStyle name="SAPBEXheaderText 11 4 2" xfId="13988" xr:uid="{B5D22671-7B2D-428B-9BC7-3EEE8BD6D27D}"/>
    <cellStyle name="SAPBEXheaderText 11 4 2 2" xfId="13989" xr:uid="{B3DEE38F-B2CE-4903-AC76-C6990B8BF14F}"/>
    <cellStyle name="SAPBEXheaderText 11 4 3" xfId="13990" xr:uid="{574C31E7-92D4-4DCB-B4E1-7BA100D955CC}"/>
    <cellStyle name="SAPBEXheaderText 11 4 3 2" xfId="13991" xr:uid="{01EC3B0B-4832-499E-B782-BDE25B73512C}"/>
    <cellStyle name="SAPBEXheaderText 11 4 4" xfId="13992" xr:uid="{30AB0AE7-7566-47D8-8F9A-CF2914168FFE}"/>
    <cellStyle name="SAPBEXheaderText 11 4 4 2" xfId="13993" xr:uid="{A90016CE-5318-4BD4-BBDE-4706080D6448}"/>
    <cellStyle name="SAPBEXheaderText 11 4 5" xfId="13994" xr:uid="{1F984F18-2ABE-47F4-8CEA-DEF8CFA4B1FB}"/>
    <cellStyle name="SAPBEXheaderText 11 4 5 2" xfId="13995" xr:uid="{3C853261-C2D0-4BFA-9987-F423E83822F6}"/>
    <cellStyle name="SAPBEXheaderText 11 4 6" xfId="13996" xr:uid="{54B98E38-3966-490F-8590-E220C910303A}"/>
    <cellStyle name="SAPBEXheaderText 11 4 7" xfId="13997" xr:uid="{A3F1BDBE-DD8F-40A9-9B18-19204747C32C}"/>
    <cellStyle name="SAPBEXheaderText 11 4 8" xfId="13998" xr:uid="{B54C12C2-4C05-49F7-B211-092A6294A429}"/>
    <cellStyle name="SAPBEXheaderText 11 4 9" xfId="13999" xr:uid="{6E1CD8B4-6E25-48F8-A575-5BEBF814B637}"/>
    <cellStyle name="SAPBEXheaderText 11 5" xfId="14000" xr:uid="{8072C834-D440-4AF0-A95B-21EAA02939E6}"/>
    <cellStyle name="SAPBEXheaderText 11 5 2" xfId="14001" xr:uid="{312A49E3-6073-4A1D-B265-E9250432969C}"/>
    <cellStyle name="SAPBEXheaderText 11 6" xfId="14002" xr:uid="{97A2B6FE-4E24-4F92-A6EE-8474B3F5EEE9}"/>
    <cellStyle name="SAPBEXheaderText 11 6 2" xfId="14003" xr:uid="{DAF49FCD-74C6-4166-BB33-6DE0D6ACA999}"/>
    <cellStyle name="SAPBEXheaderText 11 7" xfId="14004" xr:uid="{A777F5E6-15C9-4A36-BB10-F355ACFB9B94}"/>
    <cellStyle name="SAPBEXheaderText 11 7 2" xfId="14005" xr:uid="{9A57E20A-A871-4CB0-BF82-1CF95BD8BE10}"/>
    <cellStyle name="SAPBEXheaderText 11 8" xfId="14006" xr:uid="{D842D9C8-5E0F-4508-B78C-E512B9943087}"/>
    <cellStyle name="SAPBEXheaderText 11 8 2" xfId="14007" xr:uid="{CE55E640-3CB3-44C3-9773-AAE944A4BA9C}"/>
    <cellStyle name="SAPBEXheaderText 11 9" xfId="14008" xr:uid="{8EAB6FC3-C95D-454E-B346-F488F582B74C}"/>
    <cellStyle name="SAPBEXheaderText 12" xfId="14009" xr:uid="{313F4CF9-499C-4251-B235-AB987FB29BEA}"/>
    <cellStyle name="SAPBEXheaderText 12 10" xfId="14010" xr:uid="{48EB532B-4666-4D1F-863C-58855F9F86C9}"/>
    <cellStyle name="SAPBEXheaderText 12 11" xfId="14011" xr:uid="{13F53987-C3B8-46BC-BE85-E0C9AE521C16}"/>
    <cellStyle name="SAPBEXheaderText 12 12" xfId="14012" xr:uid="{F6609177-0673-4C79-BD3A-E33E5CED8869}"/>
    <cellStyle name="SAPBEXheaderText 12 13" xfId="14013" xr:uid="{B8324F50-393D-4EBE-9C73-85486F7DD3C3}"/>
    <cellStyle name="SAPBEXheaderText 12 14" xfId="14014" xr:uid="{3678DA36-2B08-4540-92E3-54CBFD7D248D}"/>
    <cellStyle name="SAPBEXheaderText 12 15" xfId="14015" xr:uid="{047D0B54-9874-41C7-BE55-755D7B298E6D}"/>
    <cellStyle name="SAPBEXheaderText 12 16" xfId="14016" xr:uid="{39F8DD25-EBF8-4198-88BD-ED8800F71005}"/>
    <cellStyle name="SAPBEXheaderText 12 17" xfId="14017" xr:uid="{27C0B308-9399-41D1-98F7-E1132E1C7437}"/>
    <cellStyle name="SAPBEXheaderText 12 2" xfId="14018" xr:uid="{657A0281-C3F8-43E4-828B-86A5DDE958CB}"/>
    <cellStyle name="SAPBEXheaderText 12 2 10" xfId="14019" xr:uid="{72B6EB30-6BC2-4407-AEA6-A543DB0AB464}"/>
    <cellStyle name="SAPBEXheaderText 12 2 11" xfId="14020" xr:uid="{16F63D05-AF29-4FC5-BD7E-1B0ACDA11473}"/>
    <cellStyle name="SAPBEXheaderText 12 2 12" xfId="14021" xr:uid="{43CDE515-93B2-4BD8-85AE-B63BEC1703FD}"/>
    <cellStyle name="SAPBEXheaderText 12 2 13" xfId="14022" xr:uid="{A304AF00-D5D7-4184-866B-CA9B1DAA4309}"/>
    <cellStyle name="SAPBEXheaderText 12 2 14" xfId="14023" xr:uid="{51E50CFD-E64B-4EF4-A9CE-C50B67838D91}"/>
    <cellStyle name="SAPBEXheaderText 12 2 2" xfId="14024" xr:uid="{FDD4313D-0FAF-4700-ABB6-1DD2D7DF267C}"/>
    <cellStyle name="SAPBEXheaderText 12 2 2 2" xfId="14025" xr:uid="{1FB633FB-9A35-4E0E-B544-259A7C1967FF}"/>
    <cellStyle name="SAPBEXheaderText 12 2 3" xfId="14026" xr:uid="{97926B33-B9BA-412C-B907-42C5186C0F71}"/>
    <cellStyle name="SAPBEXheaderText 12 2 3 2" xfId="14027" xr:uid="{57C54528-9614-4A32-82E5-10A1DB237C2F}"/>
    <cellStyle name="SAPBEXheaderText 12 2 4" xfId="14028" xr:uid="{1132DE30-E90E-475C-AA6E-612D7D7E788F}"/>
    <cellStyle name="SAPBEXheaderText 12 2 4 2" xfId="14029" xr:uid="{351ACF03-7175-456B-B5D7-60633676E755}"/>
    <cellStyle name="SAPBEXheaderText 12 2 5" xfId="14030" xr:uid="{C44EC840-3EB2-4D67-AF56-52C5D002BA64}"/>
    <cellStyle name="SAPBEXheaderText 12 2 5 2" xfId="14031" xr:uid="{7D83DF9D-04DE-4C2C-8244-969500ED6995}"/>
    <cellStyle name="SAPBEXheaderText 12 2 6" xfId="14032" xr:uid="{462C296C-7184-465F-94D3-8D225F083957}"/>
    <cellStyle name="SAPBEXheaderText 12 2 7" xfId="14033" xr:uid="{B9C12A63-C54E-45BA-B4FE-2B46E1BC0C73}"/>
    <cellStyle name="SAPBEXheaderText 12 2 8" xfId="14034" xr:uid="{3A264824-F254-42D1-AE1E-5A64A91893E0}"/>
    <cellStyle name="SAPBEXheaderText 12 2 9" xfId="14035" xr:uid="{F5280F91-FB02-439A-BE69-DECF709196BD}"/>
    <cellStyle name="SAPBEXheaderText 12 3" xfId="14036" xr:uid="{0A6B3C7D-282F-4D24-A920-D7B9B8ADB3E6}"/>
    <cellStyle name="SAPBEXheaderText 12 3 10" xfId="14037" xr:uid="{9F63F35F-5B31-49BA-A9AB-74EE6F2F33A8}"/>
    <cellStyle name="SAPBEXheaderText 12 3 11" xfId="14038" xr:uid="{9A78B239-AE85-4EA4-9C06-57979919E348}"/>
    <cellStyle name="SAPBEXheaderText 12 3 12" xfId="14039" xr:uid="{5395B4E1-DE0B-4C02-BBAB-A86A10A67960}"/>
    <cellStyle name="SAPBEXheaderText 12 3 13" xfId="14040" xr:uid="{AFB82C54-B35F-4F1F-BEC0-84786566F96F}"/>
    <cellStyle name="SAPBEXheaderText 12 3 14" xfId="14041" xr:uid="{0271122B-ED8E-4560-8F8D-42C4634F4444}"/>
    <cellStyle name="SAPBEXheaderText 12 3 2" xfId="14042" xr:uid="{454D3613-A916-438B-B350-734B0116B923}"/>
    <cellStyle name="SAPBEXheaderText 12 3 2 2" xfId="14043" xr:uid="{82136A30-4E66-40EE-ABC9-820939450785}"/>
    <cellStyle name="SAPBEXheaderText 12 3 3" xfId="14044" xr:uid="{5EAA187E-D4D5-4B14-8804-4C06934FE531}"/>
    <cellStyle name="SAPBEXheaderText 12 3 3 2" xfId="14045" xr:uid="{701C6AF5-A778-4219-B43D-447C518FE464}"/>
    <cellStyle name="SAPBEXheaderText 12 3 4" xfId="14046" xr:uid="{E0F7BD1A-B6DC-4960-B67F-6AFE3D8DA801}"/>
    <cellStyle name="SAPBEXheaderText 12 3 4 2" xfId="14047" xr:uid="{F9DB4473-CA4C-4882-B308-8D52FE18166B}"/>
    <cellStyle name="SAPBEXheaderText 12 3 5" xfId="14048" xr:uid="{768E51F8-A45D-454F-B8D5-864D2CA485DE}"/>
    <cellStyle name="SAPBEXheaderText 12 3 5 2" xfId="14049" xr:uid="{85B1873B-2EEE-45CE-BFB7-2CABD97FC405}"/>
    <cellStyle name="SAPBEXheaderText 12 3 6" xfId="14050" xr:uid="{AD42DF8A-85C0-41DE-B024-7ECFEDC85226}"/>
    <cellStyle name="SAPBEXheaderText 12 3 7" xfId="14051" xr:uid="{AD0E99EB-8A7E-411A-A2A0-87BE30C35B7E}"/>
    <cellStyle name="SAPBEXheaderText 12 3 8" xfId="14052" xr:uid="{D0BC4CE8-8950-4ADA-B3DF-722746D5D94F}"/>
    <cellStyle name="SAPBEXheaderText 12 3 9" xfId="14053" xr:uid="{2F09D630-96A9-4484-8E76-A140CB25F7AA}"/>
    <cellStyle name="SAPBEXheaderText 12 4" xfId="14054" xr:uid="{7BB3CE69-86F1-414A-9F58-513FA52152F6}"/>
    <cellStyle name="SAPBEXheaderText 12 4 10" xfId="14055" xr:uid="{4A98544D-C7D9-4DBA-A3CE-490D77C5754A}"/>
    <cellStyle name="SAPBEXheaderText 12 4 11" xfId="14056" xr:uid="{91EA4243-A476-41B9-8419-829F03608345}"/>
    <cellStyle name="SAPBEXheaderText 12 4 12" xfId="14057" xr:uid="{FD94CBAA-3ECA-45A8-B719-92FE26E467D4}"/>
    <cellStyle name="SAPBEXheaderText 12 4 13" xfId="14058" xr:uid="{3A1A5E24-69FE-40A8-8B73-8873B4AB6BC5}"/>
    <cellStyle name="SAPBEXheaderText 12 4 14" xfId="14059" xr:uid="{141C4C2C-30E4-40FD-A43F-40C790AF33E8}"/>
    <cellStyle name="SAPBEXheaderText 12 4 2" xfId="14060" xr:uid="{E78CC257-E651-4923-86B1-1E125165C9FA}"/>
    <cellStyle name="SAPBEXheaderText 12 4 2 2" xfId="14061" xr:uid="{4AA684B1-8C44-48DC-A066-41B5AC3ADD27}"/>
    <cellStyle name="SAPBEXheaderText 12 4 3" xfId="14062" xr:uid="{BB7CBF3E-BC3C-41C2-BB9C-FAB7113EB896}"/>
    <cellStyle name="SAPBEXheaderText 12 4 3 2" xfId="14063" xr:uid="{8471731F-F6FC-4FDF-99F6-27735BA368F9}"/>
    <cellStyle name="SAPBEXheaderText 12 4 4" xfId="14064" xr:uid="{9B0FC3A5-2B7A-4567-B2D6-6A72D56E8058}"/>
    <cellStyle name="SAPBEXheaderText 12 4 4 2" xfId="14065" xr:uid="{7C42CD6F-D459-4B0B-AA98-A90EC1192754}"/>
    <cellStyle name="SAPBEXheaderText 12 4 5" xfId="14066" xr:uid="{3B9F4DD7-1F81-431F-8960-25C68C9DA6B5}"/>
    <cellStyle name="SAPBEXheaderText 12 4 5 2" xfId="14067" xr:uid="{C8D9B940-507A-48F1-B40D-D27F4EAD1F1E}"/>
    <cellStyle name="SAPBEXheaderText 12 4 6" xfId="14068" xr:uid="{B22F0A38-C4FB-4857-A206-C06369DE1C4F}"/>
    <cellStyle name="SAPBEXheaderText 12 4 7" xfId="14069" xr:uid="{AD1C1315-4A22-4F01-A1C9-D3CC9556B62A}"/>
    <cellStyle name="SAPBEXheaderText 12 4 8" xfId="14070" xr:uid="{4D6C02F9-8EFD-45FD-9B9E-702A23E3B314}"/>
    <cellStyle name="SAPBEXheaderText 12 4 9" xfId="14071" xr:uid="{A51F8843-C92D-49EF-88CD-195271B0E33E}"/>
    <cellStyle name="SAPBEXheaderText 12 5" xfId="14072" xr:uid="{AB45F434-2911-4658-8646-4DA7471EA3C0}"/>
    <cellStyle name="SAPBEXheaderText 12 5 2" xfId="14073" xr:uid="{FE4AAD00-3B3D-4BB3-9C8C-6F8F981E131D}"/>
    <cellStyle name="SAPBEXheaderText 12 6" xfId="14074" xr:uid="{A2FBE372-B334-493A-A725-90FB2112ED8F}"/>
    <cellStyle name="SAPBEXheaderText 12 6 2" xfId="14075" xr:uid="{DE65CBFA-56A4-473C-9DA8-01D71A945EC7}"/>
    <cellStyle name="SAPBEXheaderText 12 7" xfId="14076" xr:uid="{271AE7A6-DBCC-4198-8E7A-6DD713DD905B}"/>
    <cellStyle name="SAPBEXheaderText 12 7 2" xfId="14077" xr:uid="{126683AC-F636-4283-AFA0-B6A2C410CF43}"/>
    <cellStyle name="SAPBEXheaderText 12 8" xfId="14078" xr:uid="{FBF86282-5272-40BD-94E6-A40C39C4CE19}"/>
    <cellStyle name="SAPBEXheaderText 12 8 2" xfId="14079" xr:uid="{81A921F6-239C-45BD-BFE4-F69C9E7F2757}"/>
    <cellStyle name="SAPBEXheaderText 12 9" xfId="14080" xr:uid="{41E9E662-8CB7-49FD-AC4B-BFF89F00C11F}"/>
    <cellStyle name="SAPBEXheaderText 13" xfId="14081" xr:uid="{63D3C26A-573B-4472-B981-26631AC9705D}"/>
    <cellStyle name="SAPBEXheaderText 13 10" xfId="14082" xr:uid="{213FE03D-A613-4D0F-8C2C-DDE181EA96E1}"/>
    <cellStyle name="SAPBEXheaderText 13 11" xfId="14083" xr:uid="{600B3013-D39B-4526-94FF-8EAF9B616289}"/>
    <cellStyle name="SAPBEXheaderText 13 12" xfId="14084" xr:uid="{89C943B7-8AE6-49EA-86AD-85F913E0A36C}"/>
    <cellStyle name="SAPBEXheaderText 13 13" xfId="14085" xr:uid="{606AE34C-DF49-4D8C-8CBC-3E356135A03F}"/>
    <cellStyle name="SAPBEXheaderText 13 14" xfId="14086" xr:uid="{8DD7D6DF-00BC-49A1-B915-1EF86050100C}"/>
    <cellStyle name="SAPBEXheaderText 13 15" xfId="14087" xr:uid="{C1064B05-7BE2-4797-8F57-98DC54BCD924}"/>
    <cellStyle name="SAPBEXheaderText 13 16" xfId="14088" xr:uid="{07DA5E78-0E2C-4188-A033-D6C6286DE21A}"/>
    <cellStyle name="SAPBEXheaderText 13 17" xfId="14089" xr:uid="{5FA8EEB3-82A9-48AA-9B7A-EF56DAB222F6}"/>
    <cellStyle name="SAPBEXheaderText 13 2" xfId="14090" xr:uid="{E3B3C2B4-F92A-46C8-8D54-68545FC2BB90}"/>
    <cellStyle name="SAPBEXheaderText 13 2 10" xfId="14091" xr:uid="{D9E216A6-41D6-46C7-8307-26C8831D46EF}"/>
    <cellStyle name="SAPBEXheaderText 13 2 11" xfId="14092" xr:uid="{996D936D-1847-4E4F-BA3A-A3CC48BE6F2D}"/>
    <cellStyle name="SAPBEXheaderText 13 2 12" xfId="14093" xr:uid="{272D5614-90B2-49DE-A874-318207DACA49}"/>
    <cellStyle name="SAPBEXheaderText 13 2 13" xfId="14094" xr:uid="{F2C7A5EC-F182-45A0-8224-085119C7AA49}"/>
    <cellStyle name="SAPBEXheaderText 13 2 14" xfId="14095" xr:uid="{FC3C7707-88F2-41EF-83F1-D53187D9BF0F}"/>
    <cellStyle name="SAPBEXheaderText 13 2 2" xfId="14096" xr:uid="{62935E45-28AC-4827-B239-D8C58DE31067}"/>
    <cellStyle name="SAPBEXheaderText 13 2 2 2" xfId="14097" xr:uid="{25A639B3-B557-4AE4-8DA3-8AD4751E26F4}"/>
    <cellStyle name="SAPBEXheaderText 13 2 3" xfId="14098" xr:uid="{2AC233A5-4FA6-46B5-96BC-0BBEFFF03C9C}"/>
    <cellStyle name="SAPBEXheaderText 13 2 3 2" xfId="14099" xr:uid="{5BC45135-7565-481E-9381-1B8EACBD2847}"/>
    <cellStyle name="SAPBEXheaderText 13 2 4" xfId="14100" xr:uid="{D922385B-FE3F-4DB6-A85A-A7097BCAA8F2}"/>
    <cellStyle name="SAPBEXheaderText 13 2 4 2" xfId="14101" xr:uid="{E27C7446-303A-46F1-ACBF-2F0F4012D8FF}"/>
    <cellStyle name="SAPBEXheaderText 13 2 5" xfId="14102" xr:uid="{B852055C-D1E0-46EE-A754-0024D6B713FB}"/>
    <cellStyle name="SAPBEXheaderText 13 2 5 2" xfId="14103" xr:uid="{E8822C9B-61BC-49DE-9890-112154EF25C0}"/>
    <cellStyle name="SAPBEXheaderText 13 2 6" xfId="14104" xr:uid="{7A78236B-99A5-47DD-BB51-EB2F986995CC}"/>
    <cellStyle name="SAPBEXheaderText 13 2 7" xfId="14105" xr:uid="{76FB8DFA-F57D-4712-8E9A-5A98646252C5}"/>
    <cellStyle name="SAPBEXheaderText 13 2 8" xfId="14106" xr:uid="{FE51E7A6-310C-4801-BC85-A1D948C3C329}"/>
    <cellStyle name="SAPBEXheaderText 13 2 9" xfId="14107" xr:uid="{FB3B4B8A-1F32-4DF4-B6C1-EBDAAB8FB0B9}"/>
    <cellStyle name="SAPBEXheaderText 13 3" xfId="14108" xr:uid="{09D08AE3-D4ED-4633-B9BE-77C84DCAA0E1}"/>
    <cellStyle name="SAPBEXheaderText 13 3 10" xfId="14109" xr:uid="{EE947C84-7F5B-45C0-ABF4-57B15CBC5EA7}"/>
    <cellStyle name="SAPBEXheaderText 13 3 11" xfId="14110" xr:uid="{68CCCFC5-C124-4792-97C6-26621A8AE676}"/>
    <cellStyle name="SAPBEXheaderText 13 3 12" xfId="14111" xr:uid="{6AB6A49B-40CD-44A9-A90E-2627F9EBD842}"/>
    <cellStyle name="SAPBEXheaderText 13 3 13" xfId="14112" xr:uid="{D96CB777-7898-4880-B57F-DA29D75DE0F2}"/>
    <cellStyle name="SAPBEXheaderText 13 3 14" xfId="14113" xr:uid="{684E24A5-94F9-4607-81DF-2E83477F5946}"/>
    <cellStyle name="SAPBEXheaderText 13 3 2" xfId="14114" xr:uid="{208FFF5E-713D-4EA9-A318-A72AB4DECEF5}"/>
    <cellStyle name="SAPBEXheaderText 13 3 2 2" xfId="14115" xr:uid="{4C25003C-1554-408C-B5E3-CA2C5A3B4DD4}"/>
    <cellStyle name="SAPBEXheaderText 13 3 3" xfId="14116" xr:uid="{08CE90FA-8A9C-4298-A748-D4A8AFC300C3}"/>
    <cellStyle name="SAPBEXheaderText 13 3 3 2" xfId="14117" xr:uid="{061E1183-F0CF-4890-AEDB-E49A7D67A8A3}"/>
    <cellStyle name="SAPBEXheaderText 13 3 4" xfId="14118" xr:uid="{5F1E6A45-51E0-4B6E-B8F1-CDFEC805DF82}"/>
    <cellStyle name="SAPBEXheaderText 13 3 4 2" xfId="14119" xr:uid="{BC50358E-6107-426D-95B5-CE9E210041CF}"/>
    <cellStyle name="SAPBEXheaderText 13 3 5" xfId="14120" xr:uid="{86026D2A-CADF-4BBD-8B9D-FA06C3D25DC3}"/>
    <cellStyle name="SAPBEXheaderText 13 3 5 2" xfId="14121" xr:uid="{88859573-EF62-467C-94D5-3542E12B523F}"/>
    <cellStyle name="SAPBEXheaderText 13 3 6" xfId="14122" xr:uid="{D9CE07CD-D665-4187-89EE-DB2AB027F6BA}"/>
    <cellStyle name="SAPBEXheaderText 13 3 7" xfId="14123" xr:uid="{F737AD07-CF51-46BD-9EB4-2DB887E1F08A}"/>
    <cellStyle name="SAPBEXheaderText 13 3 8" xfId="14124" xr:uid="{75CDDFDB-CAA6-4965-A830-E4304D605C4B}"/>
    <cellStyle name="SAPBEXheaderText 13 3 9" xfId="14125" xr:uid="{36A1F86F-4ADB-4DE6-9868-3DA52C2AB9DC}"/>
    <cellStyle name="SAPBEXheaderText 13 4" xfId="14126" xr:uid="{3FB92E22-120D-4142-8739-532B5B50D2D0}"/>
    <cellStyle name="SAPBEXheaderText 13 4 10" xfId="14127" xr:uid="{A19ACF58-201B-448B-82B3-1F4D9EA9EA32}"/>
    <cellStyle name="SAPBEXheaderText 13 4 11" xfId="14128" xr:uid="{149315E0-E986-4418-8EFC-4D2F2F8F92AE}"/>
    <cellStyle name="SAPBEXheaderText 13 4 12" xfId="14129" xr:uid="{BCBB2CF2-D794-4263-A51E-3F110738BD9B}"/>
    <cellStyle name="SAPBEXheaderText 13 4 13" xfId="14130" xr:uid="{9C7A34AA-DCEF-4226-93A0-724E4E7EEC77}"/>
    <cellStyle name="SAPBEXheaderText 13 4 14" xfId="14131" xr:uid="{CAF0169D-ABDC-4A23-83A6-ABC96C1B0B13}"/>
    <cellStyle name="SAPBEXheaderText 13 4 2" xfId="14132" xr:uid="{E097070C-3583-4BA1-AC0C-B916F5FABDBA}"/>
    <cellStyle name="SAPBEXheaderText 13 4 2 2" xfId="14133" xr:uid="{2F65E152-9106-4B68-BC6F-C04789E96002}"/>
    <cellStyle name="SAPBEXheaderText 13 4 3" xfId="14134" xr:uid="{F9BF0CA6-FCC8-49B1-8F99-5A4FFE496649}"/>
    <cellStyle name="SAPBEXheaderText 13 4 3 2" xfId="14135" xr:uid="{D15DBA46-DFD8-47C8-A15C-B80437218C6E}"/>
    <cellStyle name="SAPBEXheaderText 13 4 4" xfId="14136" xr:uid="{13F36339-0DA5-4F75-90F8-38F5AB57FBF9}"/>
    <cellStyle name="SAPBEXheaderText 13 4 4 2" xfId="14137" xr:uid="{BF89E4A2-0650-4BC3-94AD-97D6326F638F}"/>
    <cellStyle name="SAPBEXheaderText 13 4 5" xfId="14138" xr:uid="{762FCE58-53AB-4893-A5E4-1DCC91EC33CD}"/>
    <cellStyle name="SAPBEXheaderText 13 4 5 2" xfId="14139" xr:uid="{04707A75-3A17-414E-9BF1-43D9148816F2}"/>
    <cellStyle name="SAPBEXheaderText 13 4 6" xfId="14140" xr:uid="{E366A105-1ACB-4648-84FF-C60E15CFC4C4}"/>
    <cellStyle name="SAPBEXheaderText 13 4 7" xfId="14141" xr:uid="{80DF9D3D-E7D1-4D58-BD48-377F9860EEEA}"/>
    <cellStyle name="SAPBEXheaderText 13 4 8" xfId="14142" xr:uid="{3B0D845F-A8DF-4814-9201-0C8B658531DE}"/>
    <cellStyle name="SAPBEXheaderText 13 4 9" xfId="14143" xr:uid="{AF0D51FA-E943-4A0E-8FC4-AA2E9EE5C362}"/>
    <cellStyle name="SAPBEXheaderText 13 5" xfId="14144" xr:uid="{978DABBD-2CC9-4CBF-A4F7-F317082E26FB}"/>
    <cellStyle name="SAPBEXheaderText 13 5 2" xfId="14145" xr:uid="{9771D9A1-52FC-479A-B66D-023A9350A4A3}"/>
    <cellStyle name="SAPBEXheaderText 13 6" xfId="14146" xr:uid="{408D7864-9F53-42D2-8E69-09CD7F134371}"/>
    <cellStyle name="SAPBEXheaderText 13 6 2" xfId="14147" xr:uid="{8EECD92B-5BF5-4EBE-BE00-516FEDD913C6}"/>
    <cellStyle name="SAPBEXheaderText 13 7" xfId="14148" xr:uid="{DE230FDF-64F5-4F18-9C49-599E0A63615B}"/>
    <cellStyle name="SAPBEXheaderText 13 7 2" xfId="14149" xr:uid="{8FA3DAFA-248F-401A-B10D-60F7413A5D4C}"/>
    <cellStyle name="SAPBEXheaderText 13 8" xfId="14150" xr:uid="{1C012033-1ABF-4886-BD6C-A1F6104EB144}"/>
    <cellStyle name="SAPBEXheaderText 13 8 2" xfId="14151" xr:uid="{7D82B7EC-F53D-4D9A-9D5F-A5387881ED0C}"/>
    <cellStyle name="SAPBEXheaderText 13 9" xfId="14152" xr:uid="{DA064EED-72A3-4D9A-99CD-698C19381D50}"/>
    <cellStyle name="SAPBEXheaderText 14" xfId="14153" xr:uid="{A1CC83A0-1B91-4617-BC31-0070AC82D02F}"/>
    <cellStyle name="SAPBEXheaderText 14 10" xfId="14154" xr:uid="{373E6EB5-42FB-43D5-8A24-E42181A937D0}"/>
    <cellStyle name="SAPBEXheaderText 14 11" xfId="14155" xr:uid="{32294A1F-9CCF-47BE-AA92-7BA6DBBAD053}"/>
    <cellStyle name="SAPBEXheaderText 14 12" xfId="14156" xr:uid="{CD762275-F461-4CC2-B52A-00A9447F0A15}"/>
    <cellStyle name="SAPBEXheaderText 14 13" xfId="14157" xr:uid="{1BAEB0B0-CF88-41F3-BA5C-9ECEC85EF157}"/>
    <cellStyle name="SAPBEXheaderText 14 14" xfId="14158" xr:uid="{1BC73A54-5E80-4A02-B763-B8A2717A5A27}"/>
    <cellStyle name="SAPBEXheaderText 14 15" xfId="14159" xr:uid="{3C699545-ADAA-48C0-A380-EA6E48C41A2C}"/>
    <cellStyle name="SAPBEXheaderText 14 16" xfId="14160" xr:uid="{92A6C102-D164-4421-A92D-8A54A162EEBC}"/>
    <cellStyle name="SAPBEXheaderText 14 17" xfId="14161" xr:uid="{293D80C7-988B-42BF-AFEC-6701D5FBCBFB}"/>
    <cellStyle name="SAPBEXheaderText 14 2" xfId="14162" xr:uid="{F36DA88B-4E79-4BA5-A4BF-C84B54394449}"/>
    <cellStyle name="SAPBEXheaderText 14 2 10" xfId="14163" xr:uid="{B824606E-64BC-411A-8D98-825498946B32}"/>
    <cellStyle name="SAPBEXheaderText 14 2 11" xfId="14164" xr:uid="{15B7B6E9-BEAD-4C7E-A2D6-E23F6B45493A}"/>
    <cellStyle name="SAPBEXheaderText 14 2 12" xfId="14165" xr:uid="{8B83618C-CC45-46B4-A559-5FC351E04DCD}"/>
    <cellStyle name="SAPBEXheaderText 14 2 13" xfId="14166" xr:uid="{C2861825-5952-4FC0-BAEC-2BF4EB431ADF}"/>
    <cellStyle name="SAPBEXheaderText 14 2 14" xfId="14167" xr:uid="{7854F606-5289-4703-9084-FB6412CF01FC}"/>
    <cellStyle name="SAPBEXheaderText 14 2 2" xfId="14168" xr:uid="{814DA903-2C34-4158-82DC-798A01CF6798}"/>
    <cellStyle name="SAPBEXheaderText 14 2 2 2" xfId="14169" xr:uid="{CA82E828-4D8F-489B-95AC-63A4D0A67E95}"/>
    <cellStyle name="SAPBEXheaderText 14 2 3" xfId="14170" xr:uid="{18D70A50-5871-4161-B234-063C6A14E5F5}"/>
    <cellStyle name="SAPBEXheaderText 14 2 3 2" xfId="14171" xr:uid="{40A2FD56-DDC8-4C08-8F58-92BFC803CF76}"/>
    <cellStyle name="SAPBEXheaderText 14 2 4" xfId="14172" xr:uid="{64043D06-8855-40D0-8565-26C880BC67C2}"/>
    <cellStyle name="SAPBEXheaderText 14 2 4 2" xfId="14173" xr:uid="{4F3511FF-6BE9-49F7-85BF-2F34BE2FF90F}"/>
    <cellStyle name="SAPBEXheaderText 14 2 5" xfId="14174" xr:uid="{4ECC6124-718D-48E6-AAB5-E8C879383CB1}"/>
    <cellStyle name="SAPBEXheaderText 14 2 5 2" xfId="14175" xr:uid="{14F74036-4045-4A52-BB7C-01F8B3590132}"/>
    <cellStyle name="SAPBEXheaderText 14 2 6" xfId="14176" xr:uid="{13BB5A88-967E-4A0A-8A97-75F1E24BC80A}"/>
    <cellStyle name="SAPBEXheaderText 14 2 7" xfId="14177" xr:uid="{F0A9B344-71FD-4FDC-95FB-EDCC4F2F5844}"/>
    <cellStyle name="SAPBEXheaderText 14 2 8" xfId="14178" xr:uid="{ADA6F803-80C0-4AB2-BDA2-80F5CB27FEC5}"/>
    <cellStyle name="SAPBEXheaderText 14 2 9" xfId="14179" xr:uid="{D217716F-C3E6-41D5-BB85-7B9ED9B66CDD}"/>
    <cellStyle name="SAPBEXheaderText 14 3" xfId="14180" xr:uid="{CDE6093D-A3B6-463F-A9AC-05E9A44CEC6E}"/>
    <cellStyle name="SAPBEXheaderText 14 3 10" xfId="14181" xr:uid="{25C90F11-AC66-4CB7-BC8C-E4BD9347086E}"/>
    <cellStyle name="SAPBEXheaderText 14 3 11" xfId="14182" xr:uid="{D97B875B-85B6-4D90-B9B6-275AADD006BC}"/>
    <cellStyle name="SAPBEXheaderText 14 3 12" xfId="14183" xr:uid="{B4580F37-BE0E-491C-964E-AE3F8AD8A95F}"/>
    <cellStyle name="SAPBEXheaderText 14 3 13" xfId="14184" xr:uid="{C6ADC0DF-81F3-4C7B-A1CF-A2EB4D644D2D}"/>
    <cellStyle name="SAPBEXheaderText 14 3 14" xfId="14185" xr:uid="{B1E1A34D-623D-4F91-9F82-254578FA2A62}"/>
    <cellStyle name="SAPBEXheaderText 14 3 2" xfId="14186" xr:uid="{BD97404E-AFAA-4558-87D8-7C6AECC3FC6A}"/>
    <cellStyle name="SAPBEXheaderText 14 3 2 2" xfId="14187" xr:uid="{2134135E-003C-401C-9F10-240951A8F337}"/>
    <cellStyle name="SAPBEXheaderText 14 3 3" xfId="14188" xr:uid="{D67AA923-D7D0-4884-989C-83523BCBF880}"/>
    <cellStyle name="SAPBEXheaderText 14 3 3 2" xfId="14189" xr:uid="{12211252-2C11-41F3-8D71-83808B3413C4}"/>
    <cellStyle name="SAPBEXheaderText 14 3 4" xfId="14190" xr:uid="{71ED71C5-07A1-4C91-92E0-E96C67CCDF60}"/>
    <cellStyle name="SAPBEXheaderText 14 3 4 2" xfId="14191" xr:uid="{931C1FB2-C1C3-4C5D-9147-7FE34C81AB32}"/>
    <cellStyle name="SAPBEXheaderText 14 3 5" xfId="14192" xr:uid="{B68E704A-A9A2-4EAD-BC1B-8D8DCC1E8B8D}"/>
    <cellStyle name="SAPBEXheaderText 14 3 5 2" xfId="14193" xr:uid="{1B5A5CE3-C936-421C-BC1C-4AD7E8B0E7B7}"/>
    <cellStyle name="SAPBEXheaderText 14 3 6" xfId="14194" xr:uid="{AEAE2E21-C5EB-4F27-B220-EB7BE8D87418}"/>
    <cellStyle name="SAPBEXheaderText 14 3 7" xfId="14195" xr:uid="{71A835DB-B3E7-4CA7-AA9D-6A2DC52B5507}"/>
    <cellStyle name="SAPBEXheaderText 14 3 8" xfId="14196" xr:uid="{AEACB577-89C6-436F-A500-806538A25E36}"/>
    <cellStyle name="SAPBEXheaderText 14 3 9" xfId="14197" xr:uid="{84230B6C-1C5C-4B7C-B78E-3075780375B3}"/>
    <cellStyle name="SAPBEXheaderText 14 4" xfId="14198" xr:uid="{A1CD3FBB-DB2A-41CD-9A42-E3FFB07792BA}"/>
    <cellStyle name="SAPBEXheaderText 14 4 10" xfId="14199" xr:uid="{33E40593-1FE1-4C49-855E-917E2D9A7E72}"/>
    <cellStyle name="SAPBEXheaderText 14 4 11" xfId="14200" xr:uid="{07F4A27A-9BBB-4DFE-A8E5-DF8B0338D19E}"/>
    <cellStyle name="SAPBEXheaderText 14 4 12" xfId="14201" xr:uid="{B008D3B8-BC18-4B91-9F7A-1DFEB1B85487}"/>
    <cellStyle name="SAPBEXheaderText 14 4 13" xfId="14202" xr:uid="{6BAB60FE-3BF1-4F35-AC69-3D7B6BD43FFF}"/>
    <cellStyle name="SAPBEXheaderText 14 4 14" xfId="14203" xr:uid="{F0167F5A-491E-475A-B118-7B36223D8BE1}"/>
    <cellStyle name="SAPBEXheaderText 14 4 2" xfId="14204" xr:uid="{7B7926A3-CBB2-48F6-A7DC-7AD53F0B30E9}"/>
    <cellStyle name="SAPBEXheaderText 14 4 2 2" xfId="14205" xr:uid="{3CDF965F-F0E9-40D6-A815-2B565D46A035}"/>
    <cellStyle name="SAPBEXheaderText 14 4 3" xfId="14206" xr:uid="{1976EF98-7D44-4C65-93F8-795932CFCB00}"/>
    <cellStyle name="SAPBEXheaderText 14 4 3 2" xfId="14207" xr:uid="{8F0ED1AF-ABAB-4756-8926-A7E6B80E32E1}"/>
    <cellStyle name="SAPBEXheaderText 14 4 4" xfId="14208" xr:uid="{B6638BC5-FA9F-466F-A4C0-BA374D96A693}"/>
    <cellStyle name="SAPBEXheaderText 14 4 4 2" xfId="14209" xr:uid="{9B0DE82C-DE55-46A6-81E2-725FEA1D98A0}"/>
    <cellStyle name="SAPBEXheaderText 14 4 5" xfId="14210" xr:uid="{13358012-9B50-4EBF-BEA4-B8947CA5FCF7}"/>
    <cellStyle name="SAPBEXheaderText 14 4 5 2" xfId="14211" xr:uid="{223372FC-6654-4F11-A5EB-67D96DD9D9EF}"/>
    <cellStyle name="SAPBEXheaderText 14 4 6" xfId="14212" xr:uid="{671AB5C2-FB00-4E8D-BBA1-5D986D2B08ED}"/>
    <cellStyle name="SAPBEXheaderText 14 4 7" xfId="14213" xr:uid="{98897A5A-DC72-4E05-9356-E1CFD64E55EF}"/>
    <cellStyle name="SAPBEXheaderText 14 4 8" xfId="14214" xr:uid="{3E2058F6-7493-4874-B83B-FF77E55EE0D2}"/>
    <cellStyle name="SAPBEXheaderText 14 4 9" xfId="14215" xr:uid="{54460925-116F-4B52-AF91-86541F82C89F}"/>
    <cellStyle name="SAPBEXheaderText 14 5" xfId="14216" xr:uid="{7C57DE69-5D9C-4CE2-97C5-467D85BA0213}"/>
    <cellStyle name="SAPBEXheaderText 14 5 2" xfId="14217" xr:uid="{5B0CF03F-64CF-4C78-8E3F-7735CF24DB81}"/>
    <cellStyle name="SAPBEXheaderText 14 6" xfId="14218" xr:uid="{070224DA-333B-4A86-BBD5-98361AF3DFB6}"/>
    <cellStyle name="SAPBEXheaderText 14 6 2" xfId="14219" xr:uid="{B7DEB048-1CEC-4C10-B6E7-4FAAE38A7E8C}"/>
    <cellStyle name="SAPBEXheaderText 14 7" xfId="14220" xr:uid="{35BF5D00-3163-4B14-82AB-2301A9C0A6DD}"/>
    <cellStyle name="SAPBEXheaderText 14 7 2" xfId="14221" xr:uid="{1A54DAE4-FE31-418D-A155-A408C68D1A8B}"/>
    <cellStyle name="SAPBEXheaderText 14 8" xfId="14222" xr:uid="{C55D4F86-0F77-4051-8EDE-B43E607DD74A}"/>
    <cellStyle name="SAPBEXheaderText 14 8 2" xfId="14223" xr:uid="{AADC9D56-BF52-4D9A-933A-C47F81D05042}"/>
    <cellStyle name="SAPBEXheaderText 14 9" xfId="14224" xr:uid="{77BD77DC-B10A-465A-8A1A-A457B39AF58C}"/>
    <cellStyle name="SAPBEXheaderText 15" xfId="14225" xr:uid="{EFD40537-2517-4BDA-8826-C6CB2DCCB197}"/>
    <cellStyle name="SAPBEXheaderText 15 10" xfId="14226" xr:uid="{F2D08CE1-CF08-4613-B7FB-878838FAAE12}"/>
    <cellStyle name="SAPBEXheaderText 15 11" xfId="14227" xr:uid="{469986C2-0C61-4B86-9394-8A1B4E012214}"/>
    <cellStyle name="SAPBEXheaderText 15 12" xfId="14228" xr:uid="{7A236617-77FA-4394-9C93-BF337AD2521B}"/>
    <cellStyle name="SAPBEXheaderText 15 13" xfId="14229" xr:uid="{00763A3D-9F31-45A0-B729-8FEBFFA05A3E}"/>
    <cellStyle name="SAPBEXheaderText 15 14" xfId="14230" xr:uid="{07680275-52E5-43F0-B04B-BB37C421230A}"/>
    <cellStyle name="SAPBEXheaderText 15 2" xfId="14231" xr:uid="{7C3D48FE-7888-4D5A-8597-4882BEC526CB}"/>
    <cellStyle name="SAPBEXheaderText 15 2 2" xfId="14232" xr:uid="{97B2AB4B-FEF1-4F34-ACEB-C5B859313BDE}"/>
    <cellStyle name="SAPBEXheaderText 15 3" xfId="14233" xr:uid="{359C3A18-C98D-4D79-831F-B661C1E67562}"/>
    <cellStyle name="SAPBEXheaderText 15 3 2" xfId="14234" xr:uid="{4F2E92FC-12C4-4152-8852-29A3AE281240}"/>
    <cellStyle name="SAPBEXheaderText 15 4" xfId="14235" xr:uid="{AF619B61-95CD-433C-B900-19B9735452AE}"/>
    <cellStyle name="SAPBEXheaderText 15 4 2" xfId="14236" xr:uid="{9CA73126-FB0D-4753-8759-EC45DAFD370C}"/>
    <cellStyle name="SAPBEXheaderText 15 5" xfId="14237" xr:uid="{CC5DD5B0-535C-4BB0-8331-D4E49B00B047}"/>
    <cellStyle name="SAPBEXheaderText 15 5 2" xfId="14238" xr:uid="{F2470854-CCD2-49F1-8E04-B5B98088F497}"/>
    <cellStyle name="SAPBEXheaderText 15 6" xfId="14239" xr:uid="{AF6022A0-D814-49BB-B973-D3C29F5B107F}"/>
    <cellStyle name="SAPBEXheaderText 15 7" xfId="14240" xr:uid="{8A838C98-3A37-4AC9-A763-993348B2109D}"/>
    <cellStyle name="SAPBEXheaderText 15 8" xfId="14241" xr:uid="{94C82503-42B6-406B-B92A-1A656FFD5E31}"/>
    <cellStyle name="SAPBEXheaderText 15 9" xfId="14242" xr:uid="{D465B3E4-96BF-4362-B8BB-F87429E3BDBB}"/>
    <cellStyle name="SAPBEXheaderText 16" xfId="14243" xr:uid="{25F6EACB-FF0A-47C5-A4C5-395298E1F5A3}"/>
    <cellStyle name="SAPBEXheaderText 16 10" xfId="14244" xr:uid="{2010FD40-817E-4B38-906E-C7547B466F80}"/>
    <cellStyle name="SAPBEXheaderText 16 11" xfId="14245" xr:uid="{CEA5F30D-EFAB-4BC0-A1CF-1B5E551D6AB1}"/>
    <cellStyle name="SAPBEXheaderText 16 12" xfId="14246" xr:uid="{C6085502-C452-498D-8B6A-3408D89E2477}"/>
    <cellStyle name="SAPBEXheaderText 16 13" xfId="14247" xr:uid="{89CA965E-3EB3-4D8A-93EB-E6EDF3ED68C0}"/>
    <cellStyle name="SAPBEXheaderText 16 14" xfId="14248" xr:uid="{BCA1922B-59D1-4287-94DB-B8E985A6A462}"/>
    <cellStyle name="SAPBEXheaderText 16 2" xfId="14249" xr:uid="{C66C2585-362F-4E0D-A02E-89D497C1084C}"/>
    <cellStyle name="SAPBEXheaderText 16 2 2" xfId="14250" xr:uid="{5782AB36-1574-476E-AA4D-9ECDC17671A6}"/>
    <cellStyle name="SAPBEXheaderText 16 3" xfId="14251" xr:uid="{4FEB1F5E-0C6F-468A-811C-C9DC28F4473B}"/>
    <cellStyle name="SAPBEXheaderText 16 3 2" xfId="14252" xr:uid="{DA71EAC0-95D8-4D2A-975A-1E7A70EC542D}"/>
    <cellStyle name="SAPBEXheaderText 16 4" xfId="14253" xr:uid="{27439A7E-C24A-4E17-B403-973907013E31}"/>
    <cellStyle name="SAPBEXheaderText 16 4 2" xfId="14254" xr:uid="{180CF434-2633-4B96-8E40-869F8236525F}"/>
    <cellStyle name="SAPBEXheaderText 16 5" xfId="14255" xr:uid="{496E679F-9638-4885-B7BC-C4C591121BE4}"/>
    <cellStyle name="SAPBEXheaderText 16 5 2" xfId="14256" xr:uid="{467F553E-949C-46F9-8F41-47C980CC5DFF}"/>
    <cellStyle name="SAPBEXheaderText 16 6" xfId="14257" xr:uid="{5131306B-ECEA-424B-89A0-86338D7B42D0}"/>
    <cellStyle name="SAPBEXheaderText 16 7" xfId="14258" xr:uid="{08F0CC1A-E1F4-48B0-9A66-DE361FCF635D}"/>
    <cellStyle name="SAPBEXheaderText 16 8" xfId="14259" xr:uid="{E161FDA8-F57C-4ED7-A6DD-BBDC30641638}"/>
    <cellStyle name="SAPBEXheaderText 16 9" xfId="14260" xr:uid="{B69F69BE-BDBD-4E25-A730-F62E04867294}"/>
    <cellStyle name="SAPBEXheaderText 17" xfId="14261" xr:uid="{56BAFFEE-B2DF-475C-89D3-71CC051B4A9D}"/>
    <cellStyle name="SAPBEXheaderText 17 10" xfId="14262" xr:uid="{2095DC58-D180-408A-97F5-6FD1E2C8F9EB}"/>
    <cellStyle name="SAPBEXheaderText 17 11" xfId="14263" xr:uid="{B87DBD4F-77EB-4903-84EE-EEAAE88E006E}"/>
    <cellStyle name="SAPBEXheaderText 17 12" xfId="14264" xr:uid="{9CB1F996-C3EB-461E-80C0-FB7FA98301C0}"/>
    <cellStyle name="SAPBEXheaderText 17 13" xfId="14265" xr:uid="{F04EC1D3-95D5-48F6-9ACB-736949C80D20}"/>
    <cellStyle name="SAPBEXheaderText 17 14" xfId="14266" xr:uid="{0AD45011-F853-4251-9A5F-CAA5F3DBEAB7}"/>
    <cellStyle name="SAPBEXheaderText 17 15" xfId="14267" xr:uid="{3D4005E2-D4A3-4BC5-8ED3-A61C30221C80}"/>
    <cellStyle name="SAPBEXheaderText 17 16" xfId="14268" xr:uid="{CA5479E0-A386-4F7B-9AE7-F9158B732966}"/>
    <cellStyle name="SAPBEXheaderText 17 2" xfId="14269" xr:uid="{1C64BA00-54B0-446A-9517-B6136EB9D74C}"/>
    <cellStyle name="SAPBEXheaderText 17 2 2" xfId="14270" xr:uid="{839EF36D-91F2-4DF1-8B81-A553D7257F71}"/>
    <cellStyle name="SAPBEXheaderText 17 3" xfId="14271" xr:uid="{A488B0A7-EDCA-45B8-8D2E-77AD76038B5F}"/>
    <cellStyle name="SAPBEXheaderText 17 3 2" xfId="14272" xr:uid="{1700799B-7737-4AB4-9FA4-D40570001462}"/>
    <cellStyle name="SAPBEXheaderText 17 4" xfId="14273" xr:uid="{F420C3A4-9EA0-4F51-9109-37E42FDA025F}"/>
    <cellStyle name="SAPBEXheaderText 17 4 2" xfId="14274" xr:uid="{0A9C5433-CEE8-451D-A607-47AC6E0CD691}"/>
    <cellStyle name="SAPBEXheaderText 17 5" xfId="14275" xr:uid="{EB5D042D-2E8B-48DA-83AC-3EE102EAFC8C}"/>
    <cellStyle name="SAPBEXheaderText 17 5 2" xfId="14276" xr:uid="{50E82F4B-D8CE-47BA-9A4B-D052D4FF507F}"/>
    <cellStyle name="SAPBEXheaderText 17 6" xfId="14277" xr:uid="{6D9611D2-DB13-46DF-AA75-CCD4ABAC8703}"/>
    <cellStyle name="SAPBEXheaderText 17 7" xfId="14278" xr:uid="{E1229CB1-175C-480A-9D4B-EDF39FBE9144}"/>
    <cellStyle name="SAPBEXheaderText 17 8" xfId="14279" xr:uid="{918D8D97-94D2-4125-94AC-0B771F6451B8}"/>
    <cellStyle name="SAPBEXheaderText 17 9" xfId="14280" xr:uid="{A3B376EC-E42F-4B1C-904D-FD07049AA949}"/>
    <cellStyle name="SAPBEXheaderText 18" xfId="14281" xr:uid="{62DFC61B-721F-4782-AD6D-DF5E9AEF224B}"/>
    <cellStyle name="SAPBEXheaderText 18 2" xfId="14282" xr:uid="{7A4B3B4B-D321-4EA4-A7A0-9640C9A8859A}"/>
    <cellStyle name="SAPBEXheaderText 19" xfId="14283" xr:uid="{F7527335-DD64-4338-B3A8-C8866F1E8C76}"/>
    <cellStyle name="SAPBEXheaderText 19 2" xfId="14284" xr:uid="{3FEBF64B-4FD0-443E-86C8-230E535FE30B}"/>
    <cellStyle name="SAPBEXheaderText 2" xfId="14285" xr:uid="{186E03A9-61CF-487E-9CA2-8ACA91CC337D}"/>
    <cellStyle name="SAPBEXheaderText 2 10" xfId="14286" xr:uid="{DE5ED7EA-05E4-42ED-ACB9-FA50F900793E}"/>
    <cellStyle name="SAPBEXheaderText 2 11" xfId="14287" xr:uid="{683E46B5-37B8-49B5-8678-C59D3AC509CB}"/>
    <cellStyle name="SAPBEXheaderText 2 12" xfId="14288" xr:uid="{B56A3C83-EC80-453E-B800-159F639F2FB0}"/>
    <cellStyle name="SAPBEXheaderText 2 13" xfId="14289" xr:uid="{F3EC91D6-AD53-4A4C-8BE6-5C3F032FD3E6}"/>
    <cellStyle name="SAPBEXheaderText 2 2" xfId="14290" xr:uid="{DD9F8657-300F-485F-9300-373EDF4AEA66}"/>
    <cellStyle name="SAPBEXheaderText 2 2 10" xfId="14291" xr:uid="{84344195-A540-4249-B986-8C6064E628AF}"/>
    <cellStyle name="SAPBEXheaderText 2 2 11" xfId="14292" xr:uid="{A56B63FF-2691-4B27-9F88-0D413DDDCA7B}"/>
    <cellStyle name="SAPBEXheaderText 2 2 12" xfId="14293" xr:uid="{DD68D2C1-1C68-4E3A-A3D0-5643FCF2E894}"/>
    <cellStyle name="SAPBEXheaderText 2 2 2" xfId="14294" xr:uid="{C0E3D6BD-834B-4131-8DE9-75B63C5EBF36}"/>
    <cellStyle name="SAPBEXheaderText 2 2 2 10" xfId="14295" xr:uid="{9BBBDED9-5E03-489C-872C-5FEC5DE701B2}"/>
    <cellStyle name="SAPBEXheaderText 2 2 2 11" xfId="14296" xr:uid="{616A67E0-BFEC-4599-9477-67C5BF096B07}"/>
    <cellStyle name="SAPBEXheaderText 2 2 2 12" xfId="14297" xr:uid="{4E4D3AE9-1BFD-4C1D-935A-0354EA28EAF2}"/>
    <cellStyle name="SAPBEXheaderText 2 2 2 13" xfId="14298" xr:uid="{91346D7E-2E9A-43E1-9344-E7065A46635E}"/>
    <cellStyle name="SAPBEXheaderText 2 2 2 14" xfId="14299" xr:uid="{6D4A872B-888D-41B5-8AF2-A3B31B972370}"/>
    <cellStyle name="SAPBEXheaderText 2 2 2 2" xfId="14300" xr:uid="{AC791441-09C3-4AB6-937E-74E2454AE6B2}"/>
    <cellStyle name="SAPBEXheaderText 2 2 2 2 2" xfId="14301" xr:uid="{36BDDC84-3684-43CE-AB6B-E7423103143D}"/>
    <cellStyle name="SAPBEXheaderText 2 2 2 3" xfId="14302" xr:uid="{7FF0C2D9-A7AA-4920-9772-60F7F4497820}"/>
    <cellStyle name="SAPBEXheaderText 2 2 2 3 2" xfId="14303" xr:uid="{C9760D30-5A49-4FC4-B8B3-2AA53D8719F9}"/>
    <cellStyle name="SAPBEXheaderText 2 2 2 4" xfId="14304" xr:uid="{33A339C1-0717-472A-AF59-895420E7CB05}"/>
    <cellStyle name="SAPBEXheaderText 2 2 2 4 2" xfId="14305" xr:uid="{24E6DE52-4C09-493C-A029-F09849706943}"/>
    <cellStyle name="SAPBEXheaderText 2 2 2 5" xfId="14306" xr:uid="{EFEE10F6-77E6-4ECD-8898-506853704AA1}"/>
    <cellStyle name="SAPBEXheaderText 2 2 2 5 2" xfId="14307" xr:uid="{F0682DB5-B9D3-4919-AC2C-634C4DB23840}"/>
    <cellStyle name="SAPBEXheaderText 2 2 2 6" xfId="14308" xr:uid="{5126ACD8-E76C-4AC3-9430-18A7C220B380}"/>
    <cellStyle name="SAPBEXheaderText 2 2 2 7" xfId="14309" xr:uid="{4037FD69-789C-4681-B6AA-58FCAAB7400A}"/>
    <cellStyle name="SAPBEXheaderText 2 2 2 8" xfId="14310" xr:uid="{B389E79B-0BCC-4C78-BFDB-6035F8819EA7}"/>
    <cellStyle name="SAPBEXheaderText 2 2 2 9" xfId="14311" xr:uid="{4CC6A390-3E07-46EF-99DE-188B1036BB3F}"/>
    <cellStyle name="SAPBEXheaderText 2 2 3" xfId="14312" xr:uid="{00309FEE-236B-4E9C-99D7-929ECDE5EB51}"/>
    <cellStyle name="SAPBEXheaderText 2 2 3 10" xfId="14313" xr:uid="{50EA9DE5-0A5B-4C64-BFEF-4BDC1E58E2D5}"/>
    <cellStyle name="SAPBEXheaderText 2 2 3 11" xfId="14314" xr:uid="{6BF2513E-44D1-4131-B62E-F1AA7478A93E}"/>
    <cellStyle name="SAPBEXheaderText 2 2 3 12" xfId="14315" xr:uid="{692BCA8E-E3F7-45DC-879F-7C48BDC193A6}"/>
    <cellStyle name="SAPBEXheaderText 2 2 3 13" xfId="14316" xr:uid="{4E04B82C-1D89-46D4-8712-DAC0166A1597}"/>
    <cellStyle name="SAPBEXheaderText 2 2 3 14" xfId="14317" xr:uid="{4D669C70-375A-4141-B190-DF3851813A7B}"/>
    <cellStyle name="SAPBEXheaderText 2 2 3 2" xfId="14318" xr:uid="{465192AC-D504-47A1-8D0F-C4B982A54EE3}"/>
    <cellStyle name="SAPBEXheaderText 2 2 3 2 2" xfId="14319" xr:uid="{290F41B1-1308-44DE-8A3C-77D081446923}"/>
    <cellStyle name="SAPBEXheaderText 2 2 3 3" xfId="14320" xr:uid="{29A32A07-CDBB-4121-B34C-AF4AA7015CCE}"/>
    <cellStyle name="SAPBEXheaderText 2 2 3 3 2" xfId="14321" xr:uid="{079BA3A6-1F4D-4722-B5ED-C306B1FF323D}"/>
    <cellStyle name="SAPBEXheaderText 2 2 3 4" xfId="14322" xr:uid="{F511FC7F-7E3B-4612-B933-25E910241AA7}"/>
    <cellStyle name="SAPBEXheaderText 2 2 3 4 2" xfId="14323" xr:uid="{325979AB-5C29-451D-A453-8B9EDABC0E10}"/>
    <cellStyle name="SAPBEXheaderText 2 2 3 5" xfId="14324" xr:uid="{1A68FC0D-63FE-4323-BE86-4C03F928F32F}"/>
    <cellStyle name="SAPBEXheaderText 2 2 3 5 2" xfId="14325" xr:uid="{A5E5DC01-399F-46D6-9E5D-6E0A36564B3D}"/>
    <cellStyle name="SAPBEXheaderText 2 2 3 6" xfId="14326" xr:uid="{71819365-7C46-4D7B-9366-A4EA169F1746}"/>
    <cellStyle name="SAPBEXheaderText 2 2 3 7" xfId="14327" xr:uid="{BDB401C6-2CAE-4623-857B-9ABF529B9D1B}"/>
    <cellStyle name="SAPBEXheaderText 2 2 3 8" xfId="14328" xr:uid="{3F8076C1-097D-4ADB-A767-C3EF064F9D4B}"/>
    <cellStyle name="SAPBEXheaderText 2 2 3 9" xfId="14329" xr:uid="{27583AC1-6695-4DFD-8676-A04C578C9E1D}"/>
    <cellStyle name="SAPBEXheaderText 2 2 4" xfId="14330" xr:uid="{2EE4B736-5F8D-47CF-A221-D5A7DD891661}"/>
    <cellStyle name="SAPBEXheaderText 2 2 4 10" xfId="14331" xr:uid="{018CFA8F-4717-41F9-B1E9-40A6823AF3A3}"/>
    <cellStyle name="SAPBEXheaderText 2 2 4 11" xfId="14332" xr:uid="{664CAA43-FE80-4AA6-98B9-1178FF271D66}"/>
    <cellStyle name="SAPBEXheaderText 2 2 4 12" xfId="14333" xr:uid="{032DCAD2-352E-45D8-82AC-48343FABDB88}"/>
    <cellStyle name="SAPBEXheaderText 2 2 4 13" xfId="14334" xr:uid="{24F652D2-0AA8-4A03-A93A-A8FB8FAD0567}"/>
    <cellStyle name="SAPBEXheaderText 2 2 4 14" xfId="14335" xr:uid="{1870537A-8EC7-4311-82CE-F65CD1F80981}"/>
    <cellStyle name="SAPBEXheaderText 2 2 4 15" xfId="14336" xr:uid="{22848E4F-83DC-4C66-B39B-1D8735A187EA}"/>
    <cellStyle name="SAPBEXheaderText 2 2 4 16" xfId="14337" xr:uid="{ED6FE08D-B6E2-437C-BEE7-FAA2A4B7D160}"/>
    <cellStyle name="SAPBEXheaderText 2 2 4 2" xfId="14338" xr:uid="{18C48D49-5DBD-45CD-85D2-1AAC57D2B92A}"/>
    <cellStyle name="SAPBEXheaderText 2 2 4 2 2" xfId="14339" xr:uid="{6938E3C8-A133-4E6B-BAE7-E719FB9FA204}"/>
    <cellStyle name="SAPBEXheaderText 2 2 4 3" xfId="14340" xr:uid="{F428E307-2A15-4C9C-8EB0-D82DD7E6A583}"/>
    <cellStyle name="SAPBEXheaderText 2 2 4 3 2" xfId="14341" xr:uid="{745CD77B-5B1D-4F55-8718-763EDB42CFA3}"/>
    <cellStyle name="SAPBEXheaderText 2 2 4 4" xfId="14342" xr:uid="{7A8EB855-2A11-4DD0-8013-BA79BF254204}"/>
    <cellStyle name="SAPBEXheaderText 2 2 4 4 2" xfId="14343" xr:uid="{7DD7DF37-B73A-4DF0-A2D6-573FCBA402A0}"/>
    <cellStyle name="SAPBEXheaderText 2 2 4 5" xfId="14344" xr:uid="{49D98263-BAA6-4F4F-A888-41BAFA5F6FC7}"/>
    <cellStyle name="SAPBEXheaderText 2 2 4 5 2" xfId="14345" xr:uid="{5C07FFFF-454A-407C-AABA-1B5BAF2ED4A8}"/>
    <cellStyle name="SAPBEXheaderText 2 2 4 6" xfId="14346" xr:uid="{0610E3AA-6931-409A-B961-C7F1C372CC48}"/>
    <cellStyle name="SAPBEXheaderText 2 2 4 7" xfId="14347" xr:uid="{0A877B68-243F-4F43-B781-63D47FD37A1E}"/>
    <cellStyle name="SAPBEXheaderText 2 2 4 8" xfId="14348" xr:uid="{C6AFBA87-FFB1-4F18-A754-4B5471A58F4E}"/>
    <cellStyle name="SAPBEXheaderText 2 2 4 9" xfId="14349" xr:uid="{D1A1947F-A37F-42BC-808E-55197D69D52C}"/>
    <cellStyle name="SAPBEXheaderText 2 2 5" xfId="14350" xr:uid="{DDC8548C-769D-4052-8C0C-B88FCCB7E125}"/>
    <cellStyle name="SAPBEXheaderText 2 2 5 2" xfId="14351" xr:uid="{E829B767-B562-4F7C-B55A-DB4E6A007DF8}"/>
    <cellStyle name="SAPBEXheaderText 2 2 6" xfId="14352" xr:uid="{DD25B3D5-189E-418F-BBC8-151AB878E9C8}"/>
    <cellStyle name="SAPBEXheaderText 2 2 6 2" xfId="14353" xr:uid="{86E96E3F-279F-4FFA-991A-E50A2855D806}"/>
    <cellStyle name="SAPBEXheaderText 2 2 7" xfId="14354" xr:uid="{86C2669E-ED68-41E3-917E-9114472FF499}"/>
    <cellStyle name="SAPBEXheaderText 2 2 7 2" xfId="14355" xr:uid="{D3F33573-1DF3-4D91-8AB6-C009D9DD2C14}"/>
    <cellStyle name="SAPBEXheaderText 2 2 8" xfId="14356" xr:uid="{AC61E617-0BDE-4EE9-9E1D-3178A00E1486}"/>
    <cellStyle name="SAPBEXheaderText 2 2 8 2" xfId="14357" xr:uid="{CAE9513B-74E5-4869-B89B-02A7F6F9D7B0}"/>
    <cellStyle name="SAPBEXheaderText 2 2 9" xfId="14358" xr:uid="{23F1336D-2B53-4511-B3C7-B416F48887D4}"/>
    <cellStyle name="SAPBEXheaderText 2 3" xfId="14359" xr:uid="{425BF081-A2E9-4C81-B429-A5C7ECC58CE9}"/>
    <cellStyle name="SAPBEXheaderText 2 3 10" xfId="14360" xr:uid="{4E69EAAD-3250-45D2-B971-43CF29D4B545}"/>
    <cellStyle name="SAPBEXheaderText 2 3 2" xfId="14361" xr:uid="{2A38CB70-301F-491B-B2B9-39704693A2CF}"/>
    <cellStyle name="SAPBEXheaderText 2 3 2 10" xfId="14362" xr:uid="{5A445F91-9143-4681-8061-053A370B5EC4}"/>
    <cellStyle name="SAPBEXheaderText 2 3 2 11" xfId="14363" xr:uid="{D41C108A-F349-4D38-ABE9-84A16977ECCE}"/>
    <cellStyle name="SAPBEXheaderText 2 3 2 12" xfId="14364" xr:uid="{648B1C8A-97A4-45A3-B297-7B32E957924A}"/>
    <cellStyle name="SAPBEXheaderText 2 3 2 13" xfId="14365" xr:uid="{BE283FE8-91E7-4456-855B-57D82D3C2350}"/>
    <cellStyle name="SAPBEXheaderText 2 3 2 14" xfId="14366" xr:uid="{6AEDE3B0-0331-4248-86A5-9FFD2CCC69BE}"/>
    <cellStyle name="SAPBEXheaderText 2 3 2 15" xfId="14367" xr:uid="{A7FA3E9B-01EC-4EF0-AEE3-EF77373EC3FB}"/>
    <cellStyle name="SAPBEXheaderText 2 3 2 16" xfId="14368" xr:uid="{EF9747C8-6636-4227-8345-B71BF78175A5}"/>
    <cellStyle name="SAPBEXheaderText 2 3 2 2" xfId="14369" xr:uid="{CB123885-99AA-4BB9-9F63-3C593600526A}"/>
    <cellStyle name="SAPBEXheaderText 2 3 2 2 2" xfId="14370" xr:uid="{DB3FD0CB-8B76-4938-93B2-88DE1E0FEE62}"/>
    <cellStyle name="SAPBEXheaderText 2 3 2 3" xfId="14371" xr:uid="{708E31E9-B3FC-44F6-B316-3FA55082C125}"/>
    <cellStyle name="SAPBEXheaderText 2 3 2 3 2" xfId="14372" xr:uid="{1D118D89-9E8D-4A7D-92A5-FFB48B74DF94}"/>
    <cellStyle name="SAPBEXheaderText 2 3 2 4" xfId="14373" xr:uid="{3713C8D8-3073-4BF7-AD46-1F6B8C3E6FC5}"/>
    <cellStyle name="SAPBEXheaderText 2 3 2 4 2" xfId="14374" xr:uid="{62CDB764-2216-4E19-AA49-11D1A7E29046}"/>
    <cellStyle name="SAPBEXheaderText 2 3 2 5" xfId="14375" xr:uid="{747C39B4-AC51-4A09-A54D-6DE9C8C7F280}"/>
    <cellStyle name="SAPBEXheaderText 2 3 2 5 2" xfId="14376" xr:uid="{79FD0D9D-198E-4B98-901E-DB81529293A7}"/>
    <cellStyle name="SAPBEXheaderText 2 3 2 6" xfId="14377" xr:uid="{F51BBE82-E2EA-4319-AAFA-F647D5A21AF9}"/>
    <cellStyle name="SAPBEXheaderText 2 3 2 7" xfId="14378" xr:uid="{6429A997-AA67-47DF-A98A-2A6D1E0653E0}"/>
    <cellStyle name="SAPBEXheaderText 2 3 2 8" xfId="14379" xr:uid="{F98C65BF-8E55-4506-A7DF-90341FD72647}"/>
    <cellStyle name="SAPBEXheaderText 2 3 2 9" xfId="14380" xr:uid="{CEE3397A-ECC3-4D44-A6A0-AB579DC81BE0}"/>
    <cellStyle name="SAPBEXheaderText 2 3 3" xfId="14381" xr:uid="{9CB927FA-20FC-41CE-84BC-ECF250D57BC9}"/>
    <cellStyle name="SAPBEXheaderText 2 3 3 2" xfId="14382" xr:uid="{540817E0-6C44-4B91-BB28-9F586C5A1E14}"/>
    <cellStyle name="SAPBEXheaderText 2 3 4" xfId="14383" xr:uid="{C1DC1B55-D200-402B-8171-92020188BB8D}"/>
    <cellStyle name="SAPBEXheaderText 2 3 4 2" xfId="14384" xr:uid="{C9C5442E-5722-4EDC-9D59-F0CC19A7C66D}"/>
    <cellStyle name="SAPBEXheaderText 2 3 5" xfId="14385" xr:uid="{2E6B5BD9-A66F-446E-B51D-891888DBDFBF}"/>
    <cellStyle name="SAPBEXheaderText 2 3 5 2" xfId="14386" xr:uid="{46540D3F-9057-4703-9AD2-28F772881598}"/>
    <cellStyle name="SAPBEXheaderText 2 3 6" xfId="14387" xr:uid="{CFC74783-44EF-4D13-8BA0-D976FD0BC894}"/>
    <cellStyle name="SAPBEXheaderText 2 3 6 2" xfId="14388" xr:uid="{645F1725-7125-4FD0-9A3C-FF44C62A3352}"/>
    <cellStyle name="SAPBEXheaderText 2 3 7" xfId="14389" xr:uid="{BCB44B20-C7C2-474D-8A62-B8CAEB23EE9B}"/>
    <cellStyle name="SAPBEXheaderText 2 3 8" xfId="14390" xr:uid="{72C7FEAE-7108-40AE-91CD-556F7598A03E}"/>
    <cellStyle name="SAPBEXheaderText 2 3 9" xfId="14391" xr:uid="{2B084C53-0991-4E64-BADF-C4686C8D7F38}"/>
    <cellStyle name="SAPBEXheaderText 2 4" xfId="14392" xr:uid="{FA988806-F0C4-457C-AEEF-BCC1748A046A}"/>
    <cellStyle name="SAPBEXheaderText 2 4 10" xfId="14393" xr:uid="{A8DF1B29-FFFE-42A4-AAC7-FBA4ED5C75CF}"/>
    <cellStyle name="SAPBEXheaderText 2 4 11" xfId="14394" xr:uid="{4E4EF8D5-28E5-4919-9FFF-5F5477409C18}"/>
    <cellStyle name="SAPBEXheaderText 2 4 12" xfId="14395" xr:uid="{D4D1BAC7-00A6-4610-A275-8B8F51FEB204}"/>
    <cellStyle name="SAPBEXheaderText 2 4 13" xfId="14396" xr:uid="{46BBE0CC-72B8-4B7E-8A36-C5C59EC49C84}"/>
    <cellStyle name="SAPBEXheaderText 2 4 14" xfId="14397" xr:uid="{8EDAD09B-78ED-417F-8325-29F5487EDA9E}"/>
    <cellStyle name="SAPBEXheaderText 2 4 2" xfId="14398" xr:uid="{3F631143-35AE-4DE1-8B09-437BA9E8065C}"/>
    <cellStyle name="SAPBEXheaderText 2 4 2 2" xfId="14399" xr:uid="{175D7012-08C1-408F-B6D3-EF1CB4397E19}"/>
    <cellStyle name="SAPBEXheaderText 2 4 3" xfId="14400" xr:uid="{E46C99D1-C577-4672-A37A-CFAE0024FA19}"/>
    <cellStyle name="SAPBEXheaderText 2 4 3 2" xfId="14401" xr:uid="{0542F4EC-1D6C-4CBF-BFEB-FEE03DA1B7B4}"/>
    <cellStyle name="SAPBEXheaderText 2 4 4" xfId="14402" xr:uid="{2476BDF3-5F6C-40F9-A8A3-97630FAC145E}"/>
    <cellStyle name="SAPBEXheaderText 2 4 4 2" xfId="14403" xr:uid="{3EAFA159-AB49-4398-ACF8-99B45787C205}"/>
    <cellStyle name="SAPBEXheaderText 2 4 5" xfId="14404" xr:uid="{73C14F1A-A7B5-4D37-8EB9-7B418139BB5D}"/>
    <cellStyle name="SAPBEXheaderText 2 4 5 2" xfId="14405" xr:uid="{7D86095B-0CD5-4099-A3E8-0A46731D3C93}"/>
    <cellStyle name="SAPBEXheaderText 2 4 6" xfId="14406" xr:uid="{5FB4661C-8FA5-4F70-ACB7-6A4EDC7FADC6}"/>
    <cellStyle name="SAPBEXheaderText 2 4 7" xfId="14407" xr:uid="{345078AB-89A5-4826-8E68-C598D1900DC0}"/>
    <cellStyle name="SAPBEXheaderText 2 4 8" xfId="14408" xr:uid="{4CDE7483-92D3-4E0F-A18C-AD44FE8B9183}"/>
    <cellStyle name="SAPBEXheaderText 2 4 9" xfId="14409" xr:uid="{013E40CA-CE4B-40AC-A089-E1F66E37D3FF}"/>
    <cellStyle name="SAPBEXheaderText 2 5" xfId="14410" xr:uid="{69A4C5BB-AF5C-4240-A330-F8604F3C4D18}"/>
    <cellStyle name="SAPBEXheaderText 2 5 2" xfId="14411" xr:uid="{95B4A59B-C841-4B51-8CF5-0FC6C54E4E12}"/>
    <cellStyle name="SAPBEXheaderText 2 5 3" xfId="14412" xr:uid="{F7D4AB4D-A0B9-41BE-8BEF-D5B86277EBE5}"/>
    <cellStyle name="SAPBEXheaderText 2 5 4" xfId="14413" xr:uid="{04343618-0CAE-4B13-8641-9B0D0D0958E8}"/>
    <cellStyle name="SAPBEXheaderText 2 5 5" xfId="14414" xr:uid="{8CF2E01D-4537-4C6F-AC00-883BA2C8CA66}"/>
    <cellStyle name="SAPBEXheaderText 2 5 5 2" xfId="14415" xr:uid="{7D01EDBD-4CF9-4713-9F04-29558BFFDFA7}"/>
    <cellStyle name="SAPBEXheaderText 2 5 6" xfId="14416" xr:uid="{9B6B9627-AA98-4420-9FE8-56AE3E885FB4}"/>
    <cellStyle name="SAPBEXheaderText 2 5 7" xfId="14417" xr:uid="{55C945A0-5290-4AAB-A3FA-FF325072B063}"/>
    <cellStyle name="SAPBEXheaderText 2 5 8" xfId="14418" xr:uid="{7CA59ABD-52C4-412D-A938-674F1612E9F4}"/>
    <cellStyle name="SAPBEXheaderText 2 6" xfId="14419" xr:uid="{7190B3FE-83B9-4352-A104-93E7F06762E2}"/>
    <cellStyle name="SAPBEXheaderText 2 6 2" xfId="14420" xr:uid="{1FB941A7-79A2-412F-A81E-5C79E8E92F2D}"/>
    <cellStyle name="SAPBEXheaderText 2 7" xfId="14421" xr:uid="{B6B55FC7-8F84-4F94-A80F-54C751891514}"/>
    <cellStyle name="SAPBEXheaderText 2 7 2" xfId="14422" xr:uid="{94ABFAE9-43AC-4C6F-BCAA-C5B3EE47F775}"/>
    <cellStyle name="SAPBEXheaderText 2 8" xfId="14423" xr:uid="{E5767508-E3F5-4422-A191-F4DA89B182C6}"/>
    <cellStyle name="SAPBEXheaderText 2 8 2" xfId="14424" xr:uid="{18C320C2-2567-4B23-8205-35E0ED39C2A6}"/>
    <cellStyle name="SAPBEXheaderText 2 9" xfId="14425" xr:uid="{AAC0021B-C553-44F4-8DCB-A28C76326F1F}"/>
    <cellStyle name="SAPBEXheaderText 2 9 2" xfId="14426" xr:uid="{A629E125-5E50-4273-8B96-2CEF072AE939}"/>
    <cellStyle name="SAPBEXheaderText 20" xfId="14427" xr:uid="{64F35429-96F8-41C9-B51C-FED4663ADF8C}"/>
    <cellStyle name="SAPBEXheaderText 20 2" xfId="14428" xr:uid="{7E841861-FFE7-4897-9835-399890461D85}"/>
    <cellStyle name="SAPBEXheaderText 21" xfId="14429" xr:uid="{E925693A-E8E0-4F75-9888-3A572D75CA13}"/>
    <cellStyle name="SAPBEXheaderText 21 2" xfId="14430" xr:uid="{F772F807-24D2-424A-B4B9-7FC1B4C333F5}"/>
    <cellStyle name="SAPBEXheaderText 22" xfId="14431" xr:uid="{CA7452EA-4619-49AA-A7CE-B2822D55EA6D}"/>
    <cellStyle name="SAPBEXheaderText 23" xfId="14432" xr:uid="{66C3BE89-6F1E-4FCF-B9E7-A8A34F8D72AD}"/>
    <cellStyle name="SAPBEXheaderText 24" xfId="14433" xr:uid="{EBBD27AC-06B5-42B0-A2AB-729B34E9D255}"/>
    <cellStyle name="SAPBEXheaderText 25" xfId="14434" xr:uid="{8BC5F3FE-F621-4A03-B8FD-B90D8D9BFB96}"/>
    <cellStyle name="SAPBEXheaderText 3" xfId="14435" xr:uid="{76B37F0B-56C5-4B76-8BC3-2159F28E41A2}"/>
    <cellStyle name="SAPBEXheaderText 3 10" xfId="14436" xr:uid="{3742D040-AC14-41DD-AD52-C10E0D8AB65A}"/>
    <cellStyle name="SAPBEXheaderText 3 11" xfId="14437" xr:uid="{7CF820D7-30D8-474C-9E7D-053D1CBB6BF4}"/>
    <cellStyle name="SAPBEXheaderText 3 12" xfId="14438" xr:uid="{94315698-61E0-4C3C-95E4-5EC66CDBD22A}"/>
    <cellStyle name="SAPBEXheaderText 3 2" xfId="14439" xr:uid="{54AA6970-714A-4AE9-B693-E6E833D147D7}"/>
    <cellStyle name="SAPBEXheaderText 3 2 10" xfId="14440" xr:uid="{C363B497-D36B-4203-B36B-36F42C015E5B}"/>
    <cellStyle name="SAPBEXheaderText 3 2 11" xfId="14441" xr:uid="{A263EC5C-D3B1-4063-BAB2-B6CC03959114}"/>
    <cellStyle name="SAPBEXheaderText 3 2 12" xfId="14442" xr:uid="{1474A361-571F-4059-806E-1804A4B3D983}"/>
    <cellStyle name="SAPBEXheaderText 3 2 13" xfId="14443" xr:uid="{3F70D769-70E3-4D03-8257-0024B28DBBA7}"/>
    <cellStyle name="SAPBEXheaderText 3 2 14" xfId="14444" xr:uid="{08C0B208-0259-46D9-A337-80057F1C37EF}"/>
    <cellStyle name="SAPBEXheaderText 3 2 2" xfId="14445" xr:uid="{6A183A16-AF19-4F87-A507-D4FDE666D7FC}"/>
    <cellStyle name="SAPBEXheaderText 3 2 2 2" xfId="14446" xr:uid="{343FC1E3-DE25-456B-8106-14922854FBFC}"/>
    <cellStyle name="SAPBEXheaderText 3 2 3" xfId="14447" xr:uid="{90367B91-20A2-430A-8B46-A8D360515C4B}"/>
    <cellStyle name="SAPBEXheaderText 3 2 3 2" xfId="14448" xr:uid="{E0D595A5-0849-4902-A5C6-3453BA6CFC38}"/>
    <cellStyle name="SAPBEXheaderText 3 2 4" xfId="14449" xr:uid="{5F5AB41D-D371-4A0D-ADD7-2D6BE473D748}"/>
    <cellStyle name="SAPBEXheaderText 3 2 4 2" xfId="14450" xr:uid="{74E136CE-34C1-4060-9B09-74D09ADA1CE8}"/>
    <cellStyle name="SAPBEXheaderText 3 2 5" xfId="14451" xr:uid="{AF123298-286E-4F94-8D88-D7F5D0CC5CF2}"/>
    <cellStyle name="SAPBEXheaderText 3 2 5 2" xfId="14452" xr:uid="{D959AE21-925D-468D-9B4E-9B518F02FABD}"/>
    <cellStyle name="SAPBEXheaderText 3 2 6" xfId="14453" xr:uid="{5A8477E5-222E-4EFD-9906-F31BF853B247}"/>
    <cellStyle name="SAPBEXheaderText 3 2 7" xfId="14454" xr:uid="{B3190AD4-1488-4CD1-BE6D-2C7CEAE7E2F2}"/>
    <cellStyle name="SAPBEXheaderText 3 2 8" xfId="14455" xr:uid="{2FFB025F-D431-4402-BE2B-C3648918A447}"/>
    <cellStyle name="SAPBEXheaderText 3 2 9" xfId="14456" xr:uid="{5EAA2A63-90FD-4C0F-891C-A4D0181D922B}"/>
    <cellStyle name="SAPBEXheaderText 3 3" xfId="14457" xr:uid="{6C46BEAC-74F1-4B66-9A62-04AD4A7D4173}"/>
    <cellStyle name="SAPBEXheaderText 3 3 10" xfId="14458" xr:uid="{2C501261-61E3-49A0-AD07-E4786E2B0EAE}"/>
    <cellStyle name="SAPBEXheaderText 3 3 11" xfId="14459" xr:uid="{4AF1E7FB-2752-41CA-8D9F-EDBCD3D0DEC1}"/>
    <cellStyle name="SAPBEXheaderText 3 3 12" xfId="14460" xr:uid="{5B6E81A2-0148-462C-9EDC-A361C64314A3}"/>
    <cellStyle name="SAPBEXheaderText 3 3 13" xfId="14461" xr:uid="{A5F686C7-3EE0-40F6-9417-A9B2341CF5E8}"/>
    <cellStyle name="SAPBEXheaderText 3 3 14" xfId="14462" xr:uid="{15BE138A-0A34-4C4D-8E5D-D74A4F40625E}"/>
    <cellStyle name="SAPBEXheaderText 3 3 2" xfId="14463" xr:uid="{8EE20931-6720-447C-8445-8B3A95AE28BC}"/>
    <cellStyle name="SAPBEXheaderText 3 3 2 2" xfId="14464" xr:uid="{97B6A7FB-5276-4EFA-AE67-9214E7F08E03}"/>
    <cellStyle name="SAPBEXheaderText 3 3 3" xfId="14465" xr:uid="{F2DC9928-B109-4CA8-90FD-A3BF31949E0E}"/>
    <cellStyle name="SAPBEXheaderText 3 3 3 2" xfId="14466" xr:uid="{D1FDED04-63B4-4053-B738-F7D652D7E50D}"/>
    <cellStyle name="SAPBEXheaderText 3 3 4" xfId="14467" xr:uid="{FDD5491D-617B-4573-9401-751ED5DCE63B}"/>
    <cellStyle name="SAPBEXheaderText 3 3 4 2" xfId="14468" xr:uid="{1D252FEF-CF3D-4ACE-96CD-43FD7E31BF4B}"/>
    <cellStyle name="SAPBEXheaderText 3 3 5" xfId="14469" xr:uid="{08EADB43-2888-4318-B2BD-E73EFC4BD79C}"/>
    <cellStyle name="SAPBEXheaderText 3 3 5 2" xfId="14470" xr:uid="{EA5A7771-0F03-4F50-85DE-DDEBF57AE6E6}"/>
    <cellStyle name="SAPBEXheaderText 3 3 6" xfId="14471" xr:uid="{E446DAA1-102A-45CC-8CAD-06C2A1D6FCFE}"/>
    <cellStyle name="SAPBEXheaderText 3 3 7" xfId="14472" xr:uid="{7D68DD6E-991B-4A51-BD1C-8F71D0817944}"/>
    <cellStyle name="SAPBEXheaderText 3 3 8" xfId="14473" xr:uid="{CF91F9D2-8738-4883-BB6E-D46DD6108586}"/>
    <cellStyle name="SAPBEXheaderText 3 3 9" xfId="14474" xr:uid="{05568C01-5FF8-454C-91B8-6DC6D8EF8808}"/>
    <cellStyle name="SAPBEXheaderText 3 4" xfId="14475" xr:uid="{29B57AE0-1292-4660-B55F-2CE1B9D274BB}"/>
    <cellStyle name="SAPBEXheaderText 3 4 10" xfId="14476" xr:uid="{98F9306B-C054-4636-9D62-8D16C2914C22}"/>
    <cellStyle name="SAPBEXheaderText 3 4 11" xfId="14477" xr:uid="{05E924B8-6DB2-4FA2-A62F-8E49C3234BA9}"/>
    <cellStyle name="SAPBEXheaderText 3 4 12" xfId="14478" xr:uid="{388B596E-4BE7-434F-9D8F-259D9234CFB0}"/>
    <cellStyle name="SAPBEXheaderText 3 4 13" xfId="14479" xr:uid="{16E5563F-52EF-4D3C-94EB-14A005B4D95C}"/>
    <cellStyle name="SAPBEXheaderText 3 4 14" xfId="14480" xr:uid="{3D35C5A6-D466-41BB-B725-A983AE051A10}"/>
    <cellStyle name="SAPBEXheaderText 3 4 15" xfId="14481" xr:uid="{8E381383-9090-447C-B600-72950EBC23B2}"/>
    <cellStyle name="SAPBEXheaderText 3 4 16" xfId="14482" xr:uid="{C64C0C1C-06B4-40A0-ADCA-EF6F3C7FD8AA}"/>
    <cellStyle name="SAPBEXheaderText 3 4 2" xfId="14483" xr:uid="{3BA86262-D32C-4676-8B69-A0AC28A05BDA}"/>
    <cellStyle name="SAPBEXheaderText 3 4 2 2" xfId="14484" xr:uid="{E42A4C9A-6855-43B1-96AC-14F7F57F5E1C}"/>
    <cellStyle name="SAPBEXheaderText 3 4 3" xfId="14485" xr:uid="{ACCF0791-1D9C-4523-B5AC-FD001723E871}"/>
    <cellStyle name="SAPBEXheaderText 3 4 3 2" xfId="14486" xr:uid="{9C5BBD06-9FF6-429C-93DD-015CA35FD8E1}"/>
    <cellStyle name="SAPBEXheaderText 3 4 4" xfId="14487" xr:uid="{0CB58EA2-FAD4-4E3C-B527-54CC1FBE68BB}"/>
    <cellStyle name="SAPBEXheaderText 3 4 4 2" xfId="14488" xr:uid="{7F9DBFD8-E04B-4749-935F-5FD97DDA6D4E}"/>
    <cellStyle name="SAPBEXheaderText 3 4 5" xfId="14489" xr:uid="{82747F4D-5CA6-4469-BF6C-93E8163EBA62}"/>
    <cellStyle name="SAPBEXheaderText 3 4 5 2" xfId="14490" xr:uid="{E6B92C65-5AFA-4046-BD2C-705B98258AF5}"/>
    <cellStyle name="SAPBEXheaderText 3 4 6" xfId="14491" xr:uid="{3DA2CF3E-2A85-412E-A232-951CF2F2FC31}"/>
    <cellStyle name="SAPBEXheaderText 3 4 7" xfId="14492" xr:uid="{E7C4D812-93FE-4B33-B5B2-C984C405B463}"/>
    <cellStyle name="SAPBEXheaderText 3 4 8" xfId="14493" xr:uid="{C1B7FF19-0719-4A23-A2B7-7CAE66A34FE7}"/>
    <cellStyle name="SAPBEXheaderText 3 4 9" xfId="14494" xr:uid="{A19A6961-970E-4A07-BF6C-7C7D9476A0A7}"/>
    <cellStyle name="SAPBEXheaderText 3 5" xfId="14495" xr:uid="{618F7567-5EA6-49F4-B55D-C7D59A144B03}"/>
    <cellStyle name="SAPBEXheaderText 3 5 2" xfId="14496" xr:uid="{AEC21333-8F20-4C46-B004-06554D9A2D1A}"/>
    <cellStyle name="SAPBEXheaderText 3 6" xfId="14497" xr:uid="{89F0340C-DF06-4054-9CDB-ACC34AD580C4}"/>
    <cellStyle name="SAPBEXheaderText 3 6 2" xfId="14498" xr:uid="{5B5AB1ED-446D-49A2-B647-9BF19DF7806E}"/>
    <cellStyle name="SAPBEXheaderText 3 7" xfId="14499" xr:uid="{68A20E38-D3E2-44C7-9E5D-118DDC0A397A}"/>
    <cellStyle name="SAPBEXheaderText 3 7 2" xfId="14500" xr:uid="{28AF124E-9F74-4AFD-8072-F89D0F68A796}"/>
    <cellStyle name="SAPBEXheaderText 3 8" xfId="14501" xr:uid="{80E9372D-4D60-423B-AF6D-A143B1F3D8B0}"/>
    <cellStyle name="SAPBEXheaderText 3 8 2" xfId="14502" xr:uid="{62AC4E8A-D383-4296-9AAB-FC6B1749436E}"/>
    <cellStyle name="SAPBEXheaderText 3 9" xfId="14503" xr:uid="{151F6257-1E3A-468E-8BF3-D955C50CCE58}"/>
    <cellStyle name="SAPBEXheaderText 4" xfId="14504" xr:uid="{60E163FC-9956-42FE-9639-2A9562140B44}"/>
    <cellStyle name="SAPBEXheaderText 4 10" xfId="14505" xr:uid="{AA510DFD-064C-4765-9F29-8357A446253B}"/>
    <cellStyle name="SAPBEXheaderText 4 11" xfId="14506" xr:uid="{04F87683-B58B-41EF-9113-C11CCD042CFF}"/>
    <cellStyle name="SAPBEXheaderText 4 12" xfId="14507" xr:uid="{3E730C14-C921-4360-813B-FDCDAE8C0BA1}"/>
    <cellStyle name="SAPBEXheaderText 4 13" xfId="14508" xr:uid="{568F9604-A9AF-446A-B705-A21C9486D15B}"/>
    <cellStyle name="SAPBEXheaderText 4 14" xfId="14509" xr:uid="{97971FD1-B0B8-47E6-9F33-A40910A13C48}"/>
    <cellStyle name="SAPBEXheaderText 4 15" xfId="14510" xr:uid="{8245991F-B914-496D-99B6-5A7810E0C2FA}"/>
    <cellStyle name="SAPBEXheaderText 4 16" xfId="14511" xr:uid="{DB8D71BD-FB85-41D2-92E6-05C055FA4468}"/>
    <cellStyle name="SAPBEXheaderText 4 17" xfId="14512" xr:uid="{5B16F4C7-F55E-487B-9584-9107B429434C}"/>
    <cellStyle name="SAPBEXheaderText 4 18" xfId="14513" xr:uid="{4895674D-D7D6-47E4-A082-1FD65DF2BBD4}"/>
    <cellStyle name="SAPBEXheaderText 4 2" xfId="14514" xr:uid="{46AFCB34-291B-41C2-836C-D8BF34CABC69}"/>
    <cellStyle name="SAPBEXheaderText 4 2 10" xfId="14515" xr:uid="{992E5165-B1A1-4A9C-8A46-3C048697C093}"/>
    <cellStyle name="SAPBEXheaderText 4 2 11" xfId="14516" xr:uid="{32A3D97F-C5A5-4D75-B0D0-5DD4C0414BAB}"/>
    <cellStyle name="SAPBEXheaderText 4 2 12" xfId="14517" xr:uid="{221E146E-836B-47C3-98E0-1BA65979FA3E}"/>
    <cellStyle name="SAPBEXheaderText 4 2 13" xfId="14518" xr:uid="{2D5B2AD4-710E-4F67-8538-83EF2FEE3AF1}"/>
    <cellStyle name="SAPBEXheaderText 4 2 14" xfId="14519" xr:uid="{5B9234F6-9615-4C94-A1F1-BF1E58817ED2}"/>
    <cellStyle name="SAPBEXheaderText 4 2 2" xfId="14520" xr:uid="{3AB8DA6F-C718-4AA3-9FD8-49341D1DFC5C}"/>
    <cellStyle name="SAPBEXheaderText 4 2 2 2" xfId="14521" xr:uid="{CCBB1916-9F2D-4461-B74F-920A48FB9BA1}"/>
    <cellStyle name="SAPBEXheaderText 4 2 3" xfId="14522" xr:uid="{8F408083-39DC-49CD-95F7-004E2E4E623B}"/>
    <cellStyle name="SAPBEXheaderText 4 2 3 2" xfId="14523" xr:uid="{8AC739B3-DDF3-4198-B746-03C0339EDF69}"/>
    <cellStyle name="SAPBEXheaderText 4 2 4" xfId="14524" xr:uid="{E8455045-FC2A-4FD7-A7B7-DB7D3A5AD752}"/>
    <cellStyle name="SAPBEXheaderText 4 2 4 2" xfId="14525" xr:uid="{B2C0EADB-7830-47EC-9D88-909C40A5D0BE}"/>
    <cellStyle name="SAPBEXheaderText 4 2 5" xfId="14526" xr:uid="{246E08BA-DB0F-4076-8DC3-1B99E344049C}"/>
    <cellStyle name="SAPBEXheaderText 4 2 5 2" xfId="14527" xr:uid="{FEA9A348-B6AD-44A4-A9E8-787EA021781C}"/>
    <cellStyle name="SAPBEXheaderText 4 2 6" xfId="14528" xr:uid="{B2323340-5EAD-4324-B7AB-9C280F2C919A}"/>
    <cellStyle name="SAPBEXheaderText 4 2 7" xfId="14529" xr:uid="{75ACACD4-5096-49B2-8F64-F02C9F275E79}"/>
    <cellStyle name="SAPBEXheaderText 4 2 8" xfId="14530" xr:uid="{546C59D5-10F3-4682-856E-D10A1D8EFD71}"/>
    <cellStyle name="SAPBEXheaderText 4 2 9" xfId="14531" xr:uid="{4B725D88-8ABB-4554-ABE4-2615C117C686}"/>
    <cellStyle name="SAPBEXheaderText 4 3" xfId="14532" xr:uid="{228BAB2D-2A9D-4B71-841A-B5BA3824A489}"/>
    <cellStyle name="SAPBEXheaderText 4 3 10" xfId="14533" xr:uid="{FF3C6ABB-D32E-454A-8985-7F9711C5492A}"/>
    <cellStyle name="SAPBEXheaderText 4 3 11" xfId="14534" xr:uid="{CAE4FC40-4195-4224-8D77-F9676CAE7F37}"/>
    <cellStyle name="SAPBEXheaderText 4 3 12" xfId="14535" xr:uid="{075B99C3-1355-4FB1-832C-AE5031926D6E}"/>
    <cellStyle name="SAPBEXheaderText 4 3 13" xfId="14536" xr:uid="{75577DCA-9BF4-4365-B075-1DB1E6CB4C9F}"/>
    <cellStyle name="SAPBEXheaderText 4 3 14" xfId="14537" xr:uid="{55699E95-4A45-496B-B806-527A6881E0ED}"/>
    <cellStyle name="SAPBEXheaderText 4 3 2" xfId="14538" xr:uid="{1E09C146-4547-420B-8862-BA8DFBDE2252}"/>
    <cellStyle name="SAPBEXheaderText 4 3 2 2" xfId="14539" xr:uid="{957EA0FF-0E6F-46FA-904A-957B3A41BFE4}"/>
    <cellStyle name="SAPBEXheaderText 4 3 3" xfId="14540" xr:uid="{41D61E9C-649C-4C00-B05C-3D1209FF287F}"/>
    <cellStyle name="SAPBEXheaderText 4 3 3 2" xfId="14541" xr:uid="{DF93246B-6AB3-456A-AEF7-7813C8FA140B}"/>
    <cellStyle name="SAPBEXheaderText 4 3 4" xfId="14542" xr:uid="{1E206868-0492-42DB-B7F0-FD22B61D8AE6}"/>
    <cellStyle name="SAPBEXheaderText 4 3 4 2" xfId="14543" xr:uid="{06EBA408-4DF4-4DDE-B913-9A9E6324A33B}"/>
    <cellStyle name="SAPBEXheaderText 4 3 5" xfId="14544" xr:uid="{43589840-5308-462E-A7FC-044F0143A9C1}"/>
    <cellStyle name="SAPBEXheaderText 4 3 5 2" xfId="14545" xr:uid="{A4620628-BFD8-47C7-AF85-37E0C9565D60}"/>
    <cellStyle name="SAPBEXheaderText 4 3 6" xfId="14546" xr:uid="{0F21C748-10F4-445D-B3A0-AA12E5C20344}"/>
    <cellStyle name="SAPBEXheaderText 4 3 7" xfId="14547" xr:uid="{2D06E4B5-3AAF-4CD1-9E26-B342A704F663}"/>
    <cellStyle name="SAPBEXheaderText 4 3 8" xfId="14548" xr:uid="{D24EC123-DB90-437A-A2FD-2310659D019A}"/>
    <cellStyle name="SAPBEXheaderText 4 3 9" xfId="14549" xr:uid="{CEEDDCFB-6BBF-4D2C-82E2-9410D0F60E3B}"/>
    <cellStyle name="SAPBEXheaderText 4 4" xfId="14550" xr:uid="{9EED20BF-7B93-455C-A1E6-B9D6BD11E5F6}"/>
    <cellStyle name="SAPBEXheaderText 4 4 10" xfId="14551" xr:uid="{966D499B-E37C-40D7-9200-63A9930A2666}"/>
    <cellStyle name="SAPBEXheaderText 4 4 11" xfId="14552" xr:uid="{FA156973-D29D-4F70-9CB7-2D5EDB7DCBF0}"/>
    <cellStyle name="SAPBEXheaderText 4 4 12" xfId="14553" xr:uid="{B489B388-ECD4-4133-B35E-793A57313573}"/>
    <cellStyle name="SAPBEXheaderText 4 4 13" xfId="14554" xr:uid="{C4BA51DD-1F8B-4614-AC10-1F747F3C58C5}"/>
    <cellStyle name="SAPBEXheaderText 4 4 14" xfId="14555" xr:uid="{9B288413-4811-4757-897A-5123B550304E}"/>
    <cellStyle name="SAPBEXheaderText 4 4 2" xfId="14556" xr:uid="{9E3C9ED4-5E5A-4BC3-8DD9-51D580287135}"/>
    <cellStyle name="SAPBEXheaderText 4 4 2 2" xfId="14557" xr:uid="{E6D6D862-4782-4812-B1CB-DED06A8A0371}"/>
    <cellStyle name="SAPBEXheaderText 4 4 3" xfId="14558" xr:uid="{9FF64B2C-3139-4652-8010-A267AB3998AE}"/>
    <cellStyle name="SAPBEXheaderText 4 4 3 2" xfId="14559" xr:uid="{4CE8CAF1-9AF1-4981-9BEB-166C282D029B}"/>
    <cellStyle name="SAPBEXheaderText 4 4 4" xfId="14560" xr:uid="{A8645C6D-E24C-459D-8E1A-23C3F546716B}"/>
    <cellStyle name="SAPBEXheaderText 4 4 4 2" xfId="14561" xr:uid="{2E345B74-46A1-4B1A-8D9C-E9681367488F}"/>
    <cellStyle name="SAPBEXheaderText 4 4 5" xfId="14562" xr:uid="{2B22D967-A80A-4632-8462-578ED1BD5758}"/>
    <cellStyle name="SAPBEXheaderText 4 4 5 2" xfId="14563" xr:uid="{1BB752A2-9CD7-4B75-A754-E38136A390BD}"/>
    <cellStyle name="SAPBEXheaderText 4 4 6" xfId="14564" xr:uid="{465A7C5E-5C2A-494F-A7CE-25EECBD8EC55}"/>
    <cellStyle name="SAPBEXheaderText 4 4 7" xfId="14565" xr:uid="{54F14668-D334-4D03-8F74-727B17DF8398}"/>
    <cellStyle name="SAPBEXheaderText 4 4 8" xfId="14566" xr:uid="{CC0F6166-7A57-46F5-9224-37D731FC26E7}"/>
    <cellStyle name="SAPBEXheaderText 4 4 9" xfId="14567" xr:uid="{692C1E13-DE77-416E-87AB-B4E90EEDBB61}"/>
    <cellStyle name="SAPBEXheaderText 4 5" xfId="14568" xr:uid="{6F6F6771-6B43-4F9C-825D-F8B59B37D50C}"/>
    <cellStyle name="SAPBEXheaderText 4 5 2" xfId="14569" xr:uid="{8E393A8D-CD3F-4755-8E58-F747AE6F5573}"/>
    <cellStyle name="SAPBEXheaderText 4 5 3" xfId="14570" xr:uid="{147B67E2-FD3D-4973-A477-4EFD9D95B09D}"/>
    <cellStyle name="SAPBEXheaderText 4 5 4" xfId="14571" xr:uid="{00BE2A16-3BE0-4E17-BC4D-F839F0997FB0}"/>
    <cellStyle name="SAPBEXheaderText 4 5 5" xfId="14572" xr:uid="{A9B3203F-BF7C-4216-9D6A-60B7712123AE}"/>
    <cellStyle name="SAPBEXheaderText 4 5 5 2" xfId="14573" xr:uid="{70A748A4-D256-49A9-AA98-ADF0A62A406A}"/>
    <cellStyle name="SAPBEXheaderText 4 5 6" xfId="14574" xr:uid="{381187ED-DEA0-4323-83E8-2450D9783D39}"/>
    <cellStyle name="SAPBEXheaderText 4 5 7" xfId="14575" xr:uid="{9A518BDA-B4AB-489D-BB1E-87FDF53414EF}"/>
    <cellStyle name="SAPBEXheaderText 4 5 8" xfId="14576" xr:uid="{E2AE0B3F-FDCF-4583-A5C9-73FD77D88415}"/>
    <cellStyle name="SAPBEXheaderText 4 6" xfId="14577" xr:uid="{5DEC15CB-C89D-4E15-AA65-E783B9FF051C}"/>
    <cellStyle name="SAPBEXheaderText 4 6 2" xfId="14578" xr:uid="{19CB0BE8-0055-4C60-8920-030B42C073D5}"/>
    <cellStyle name="SAPBEXheaderText 4 7" xfId="14579" xr:uid="{1784CA5B-EB29-4447-B14D-84440A1D16BD}"/>
    <cellStyle name="SAPBEXheaderText 4 7 2" xfId="14580" xr:uid="{81647662-F1B1-429F-BE9F-357161E42488}"/>
    <cellStyle name="SAPBEXheaderText 4 8" xfId="14581" xr:uid="{A7EB0938-B26A-4656-BF95-6A0771F63B3E}"/>
    <cellStyle name="SAPBEXheaderText 4 8 2" xfId="14582" xr:uid="{01F4ABE5-1325-4AE8-9429-6A4AB3C82D89}"/>
    <cellStyle name="SAPBEXheaderText 4 9" xfId="14583" xr:uid="{7CCD1311-C998-424C-96F6-95F24C134FCB}"/>
    <cellStyle name="SAPBEXheaderText 4 9 2" xfId="14584" xr:uid="{1AF936F0-B183-4594-AB87-A3FA7EDDEDE0}"/>
    <cellStyle name="SAPBEXheaderText 5" xfId="14585" xr:uid="{3FCC57F0-CBEC-4AD6-8BD6-8E1F05A8D688}"/>
    <cellStyle name="SAPBEXheaderText 5 10" xfId="14586" xr:uid="{ACDA7B4D-4229-4D84-B494-560742E019A1}"/>
    <cellStyle name="SAPBEXheaderText 5 11" xfId="14587" xr:uid="{EDB58BFD-E0DE-47E5-A6C1-B964F65E7D46}"/>
    <cellStyle name="SAPBEXheaderText 5 12" xfId="14588" xr:uid="{15A77FC6-67FE-4073-883E-C76D31578EDB}"/>
    <cellStyle name="SAPBEXheaderText 5 13" xfId="14589" xr:uid="{A8E3F6E2-5FD7-4C8F-AC4E-A94B8E476DE4}"/>
    <cellStyle name="SAPBEXheaderText 5 14" xfId="14590" xr:uid="{CF8F6D40-30F9-4782-BD7D-52002A01C916}"/>
    <cellStyle name="SAPBEXheaderText 5 15" xfId="14591" xr:uid="{6FEAC797-89EE-45FC-8BF9-B2E2530BBC59}"/>
    <cellStyle name="SAPBEXheaderText 5 16" xfId="14592" xr:uid="{BC009172-140E-4C4B-8D7F-F4367083AB10}"/>
    <cellStyle name="SAPBEXheaderText 5 17" xfId="14593" xr:uid="{2B5801E1-C159-459E-8C73-068251A4F2F8}"/>
    <cellStyle name="SAPBEXheaderText 5 18" xfId="14594" xr:uid="{E75FB6A9-F6BC-40DC-B5F1-07EA21D0FC62}"/>
    <cellStyle name="SAPBEXheaderText 5 2" xfId="14595" xr:uid="{879CCF69-6897-4A3E-954B-E767B30D676D}"/>
    <cellStyle name="SAPBEXheaderText 5 2 10" xfId="14596" xr:uid="{D38CFB4C-C5A8-4BA4-85AE-CEDDF42C5D9B}"/>
    <cellStyle name="SAPBEXheaderText 5 2 11" xfId="14597" xr:uid="{B155723F-6EFB-498F-AEF5-4A9EE44BB453}"/>
    <cellStyle name="SAPBEXheaderText 5 2 12" xfId="14598" xr:uid="{44CAC1E9-7256-455E-963B-FE691A09A249}"/>
    <cellStyle name="SAPBEXheaderText 5 2 13" xfId="14599" xr:uid="{29839521-55F6-499A-9FFF-F296322F6E8C}"/>
    <cellStyle name="SAPBEXheaderText 5 2 14" xfId="14600" xr:uid="{9B9EC8A1-584C-4C8F-B9AE-7AFB60684C1C}"/>
    <cellStyle name="SAPBEXheaderText 5 2 2" xfId="14601" xr:uid="{702EA0C9-7CB6-4BA2-A46B-ABD604E735DE}"/>
    <cellStyle name="SAPBEXheaderText 5 2 2 2" xfId="14602" xr:uid="{010E8A2A-4D68-48C3-9C0F-D48D68FC1FA5}"/>
    <cellStyle name="SAPBEXheaderText 5 2 3" xfId="14603" xr:uid="{4C2E8FE4-7C94-450B-B2A7-F67048F7BD76}"/>
    <cellStyle name="SAPBEXheaderText 5 2 3 2" xfId="14604" xr:uid="{C7D6DC45-D704-40A2-BFD4-26686E08A4AB}"/>
    <cellStyle name="SAPBEXheaderText 5 2 4" xfId="14605" xr:uid="{6351A88D-904B-4C1D-8A94-88CE207ABD8E}"/>
    <cellStyle name="SAPBEXheaderText 5 2 4 2" xfId="14606" xr:uid="{FE1BA60B-AD63-4FD1-8E8A-03FC993C01E6}"/>
    <cellStyle name="SAPBEXheaderText 5 2 5" xfId="14607" xr:uid="{981FBA1E-9939-4F18-AF10-DDBEAB5195E0}"/>
    <cellStyle name="SAPBEXheaderText 5 2 5 2" xfId="14608" xr:uid="{710AE6F9-F88A-412B-A18A-31326583649A}"/>
    <cellStyle name="SAPBEXheaderText 5 2 6" xfId="14609" xr:uid="{0DC677A9-32F8-4325-A58E-01C2F12A021E}"/>
    <cellStyle name="SAPBEXheaderText 5 2 7" xfId="14610" xr:uid="{405C4CBD-4051-4E23-8FD4-DF1E97B7EB14}"/>
    <cellStyle name="SAPBEXheaderText 5 2 8" xfId="14611" xr:uid="{BF0EB954-9ADF-4F17-ABDA-ED65E069CDFF}"/>
    <cellStyle name="SAPBEXheaderText 5 2 9" xfId="14612" xr:uid="{E9CA3803-A889-4AF7-9CD5-24D1F46658F5}"/>
    <cellStyle name="SAPBEXheaderText 5 3" xfId="14613" xr:uid="{8D2E3D48-E75A-440D-8269-A6F2961C96A8}"/>
    <cellStyle name="SAPBEXheaderText 5 3 10" xfId="14614" xr:uid="{492923C0-2869-43C7-A0AD-C118054DBC57}"/>
    <cellStyle name="SAPBEXheaderText 5 3 11" xfId="14615" xr:uid="{84653704-69CB-4ECB-9B49-66BDD5D6167D}"/>
    <cellStyle name="SAPBEXheaderText 5 3 12" xfId="14616" xr:uid="{FA4EE4A2-A4D4-44CF-99CD-29753EB2798A}"/>
    <cellStyle name="SAPBEXheaderText 5 3 13" xfId="14617" xr:uid="{7A9A9074-4C55-433E-85E9-B1A7C2046A05}"/>
    <cellStyle name="SAPBEXheaderText 5 3 14" xfId="14618" xr:uid="{749045E3-03D3-43E8-A1FE-044CCE6A5789}"/>
    <cellStyle name="SAPBEXheaderText 5 3 2" xfId="14619" xr:uid="{93A44AF6-396A-486D-A6B3-A2F1E3CC34AD}"/>
    <cellStyle name="SAPBEXheaderText 5 3 2 2" xfId="14620" xr:uid="{080D7572-303C-4809-AD27-DBF62B316A8D}"/>
    <cellStyle name="SAPBEXheaderText 5 3 3" xfId="14621" xr:uid="{9D97A94F-248A-463C-9D9C-38F1386091E0}"/>
    <cellStyle name="SAPBEXheaderText 5 3 3 2" xfId="14622" xr:uid="{6D754320-994F-4E25-8825-B2EFAF8B9675}"/>
    <cellStyle name="SAPBEXheaderText 5 3 4" xfId="14623" xr:uid="{6427C46F-9204-4FA2-9BCB-373FCE67EBFC}"/>
    <cellStyle name="SAPBEXheaderText 5 3 4 2" xfId="14624" xr:uid="{463F88C4-763B-43ED-B23A-A9E56FB79525}"/>
    <cellStyle name="SAPBEXheaderText 5 3 5" xfId="14625" xr:uid="{B8F9666B-3363-411E-B3FF-92569F782718}"/>
    <cellStyle name="SAPBEXheaderText 5 3 5 2" xfId="14626" xr:uid="{CB3F6A9B-E3F2-4220-ADE3-DE821C5E4FF6}"/>
    <cellStyle name="SAPBEXheaderText 5 3 6" xfId="14627" xr:uid="{321D4EFD-963A-4E49-A895-D4681835065C}"/>
    <cellStyle name="SAPBEXheaderText 5 3 7" xfId="14628" xr:uid="{398ADB47-AB14-4D33-85FC-C4A23D72BB3F}"/>
    <cellStyle name="SAPBEXheaderText 5 3 8" xfId="14629" xr:uid="{0AA7DAFB-BE81-4876-BD9E-453660243357}"/>
    <cellStyle name="SAPBEXheaderText 5 3 9" xfId="14630" xr:uid="{3C29CC94-675B-47ED-B48F-16E3014438FF}"/>
    <cellStyle name="SAPBEXheaderText 5 4" xfId="14631" xr:uid="{8285FCFD-8C9B-4264-B178-5781F9387495}"/>
    <cellStyle name="SAPBEXheaderText 5 4 10" xfId="14632" xr:uid="{92E1FE2E-E2FB-42B4-B13F-116997ACC446}"/>
    <cellStyle name="SAPBEXheaderText 5 4 11" xfId="14633" xr:uid="{C4E76F2D-4D5E-4EDA-A37F-731EE0B9701F}"/>
    <cellStyle name="SAPBEXheaderText 5 4 12" xfId="14634" xr:uid="{92F3FB25-939F-4CCB-9676-0B33EF5EDC9B}"/>
    <cellStyle name="SAPBEXheaderText 5 4 13" xfId="14635" xr:uid="{3B1BD883-F911-44B8-96EF-1BE87052E5C5}"/>
    <cellStyle name="SAPBEXheaderText 5 4 14" xfId="14636" xr:uid="{C773195C-9FFE-43D0-92DA-43A6E0C7E409}"/>
    <cellStyle name="SAPBEXheaderText 5 4 2" xfId="14637" xr:uid="{D1799B4C-1201-4602-8A99-4A94AA274A89}"/>
    <cellStyle name="SAPBEXheaderText 5 4 2 2" xfId="14638" xr:uid="{18C9AF60-61D0-4440-A3BD-B3770B9CFC02}"/>
    <cellStyle name="SAPBEXheaderText 5 4 3" xfId="14639" xr:uid="{557AF507-DD29-47A9-A01C-08B083EDFD66}"/>
    <cellStyle name="SAPBEXheaderText 5 4 3 2" xfId="14640" xr:uid="{00585964-6DC0-4F14-B06E-87512F0E8C34}"/>
    <cellStyle name="SAPBEXheaderText 5 4 4" xfId="14641" xr:uid="{C885364A-825E-48B5-ADE8-8EA42A257259}"/>
    <cellStyle name="SAPBEXheaderText 5 4 4 2" xfId="14642" xr:uid="{4C6581B3-7340-4C8E-A9B2-23F3AC96CE89}"/>
    <cellStyle name="SAPBEXheaderText 5 4 5" xfId="14643" xr:uid="{95707688-B306-4D1B-AB44-7D824C98850D}"/>
    <cellStyle name="SAPBEXheaderText 5 4 5 2" xfId="14644" xr:uid="{EFE4D302-9F75-4998-A0AA-3228E990FABC}"/>
    <cellStyle name="SAPBEXheaderText 5 4 6" xfId="14645" xr:uid="{51E7E8FC-EB71-486F-8AD3-AE0EADAA9A96}"/>
    <cellStyle name="SAPBEXheaderText 5 4 7" xfId="14646" xr:uid="{256A10D4-0286-4DF5-BE98-70C217BEF9D1}"/>
    <cellStyle name="SAPBEXheaderText 5 4 8" xfId="14647" xr:uid="{A05EE5E4-63A7-48DD-8562-7D54CBAFA5DF}"/>
    <cellStyle name="SAPBEXheaderText 5 4 9" xfId="14648" xr:uid="{7D6CBEFB-F2F6-4DD5-8620-EB59111746FE}"/>
    <cellStyle name="SAPBEXheaderText 5 5" xfId="14649" xr:uid="{7088C845-1F9E-4399-8026-C24E313DF381}"/>
    <cellStyle name="SAPBEXheaderText 5 5 10" xfId="14650" xr:uid="{01038517-6366-461C-AFE8-65FE1A8C9128}"/>
    <cellStyle name="SAPBEXheaderText 5 5 11" xfId="14651" xr:uid="{B30A360B-64EB-4F2D-8F89-B10E8C0E8037}"/>
    <cellStyle name="SAPBEXheaderText 5 5 12" xfId="14652" xr:uid="{70D07F4F-0519-4131-B03D-1F85B18B999C}"/>
    <cellStyle name="SAPBEXheaderText 5 5 13" xfId="14653" xr:uid="{08AAD726-C50C-4BF1-8D0C-4A64A848FA71}"/>
    <cellStyle name="SAPBEXheaderText 5 5 14" xfId="14654" xr:uid="{13D43D10-D3E2-4B08-A982-7D5F3287456E}"/>
    <cellStyle name="SAPBEXheaderText 5 5 15" xfId="14655" xr:uid="{35370E0F-DA0D-4FD7-A835-D745318962FA}"/>
    <cellStyle name="SAPBEXheaderText 5 5 2" xfId="14656" xr:uid="{13C1E9C4-6B32-4509-972B-5A37ABE3B2BD}"/>
    <cellStyle name="SAPBEXheaderText 5 5 2 2" xfId="14657" xr:uid="{BBFABCE6-5981-4051-AE42-70789C10849B}"/>
    <cellStyle name="SAPBEXheaderText 5 5 3" xfId="14658" xr:uid="{7D06E4C8-B6BE-4CB1-AE97-F6BC8E78A074}"/>
    <cellStyle name="SAPBEXheaderText 5 5 3 2" xfId="14659" xr:uid="{7898DBDD-127F-4828-B8E0-B77853D89247}"/>
    <cellStyle name="SAPBEXheaderText 5 5 4" xfId="14660" xr:uid="{84C19B0E-5260-4D96-8EF5-A6A028E1D8FF}"/>
    <cellStyle name="SAPBEXheaderText 5 5 4 2" xfId="14661" xr:uid="{4E52D6CA-5FF3-4645-8265-4276CAA12983}"/>
    <cellStyle name="SAPBEXheaderText 5 5 5" xfId="14662" xr:uid="{F7BDF9F3-7C74-4745-8187-5F295C6AE14F}"/>
    <cellStyle name="SAPBEXheaderText 5 5 5 2" xfId="14663" xr:uid="{C84F7601-1890-4EAB-BB81-CD610CAE5B4C}"/>
    <cellStyle name="SAPBEXheaderText 5 5 6" xfId="14664" xr:uid="{8CA865EB-2587-482E-AD68-10DBEC7E931B}"/>
    <cellStyle name="SAPBEXheaderText 5 5 7" xfId="14665" xr:uid="{1CDE5416-69CA-4146-B2FF-733137DDC8A4}"/>
    <cellStyle name="SAPBEXheaderText 5 5 8" xfId="14666" xr:uid="{6C3762E0-E16E-470E-9BA5-D464CEC0BA42}"/>
    <cellStyle name="SAPBEXheaderText 5 5 9" xfId="14667" xr:uid="{AA3CA9D9-41B4-4DEA-89EA-EA002EA9332A}"/>
    <cellStyle name="SAPBEXheaderText 5 6" xfId="14668" xr:uid="{126B3A5E-53AE-4AAF-BCC7-D1DD69A9E347}"/>
    <cellStyle name="SAPBEXheaderText 5 6 2" xfId="14669" xr:uid="{B58548AD-C07A-425E-9AAB-63910B49FA5D}"/>
    <cellStyle name="SAPBEXheaderText 5 7" xfId="14670" xr:uid="{636318A7-81C5-47B2-84A1-9FA55A892B89}"/>
    <cellStyle name="SAPBEXheaderText 5 7 2" xfId="14671" xr:uid="{2DD01A80-9B55-4C49-9EFC-65A2A66B6A18}"/>
    <cellStyle name="SAPBEXheaderText 5 8" xfId="14672" xr:uid="{37B3F115-DC62-4B7F-950D-21A3ABBDD000}"/>
    <cellStyle name="SAPBEXheaderText 5 8 2" xfId="14673" xr:uid="{7A6DC1CF-5188-44B7-97DF-205AD60F77E9}"/>
    <cellStyle name="SAPBEXheaderText 5 9" xfId="14674" xr:uid="{01848C7E-C902-485D-B20B-B3D868C93136}"/>
    <cellStyle name="SAPBEXheaderText 5 9 2" xfId="14675" xr:uid="{6C68B4A9-975F-42F1-98C8-142B651D3B5E}"/>
    <cellStyle name="SAPBEXheaderText 6" xfId="14676" xr:uid="{63BE16EE-F772-48A2-8C2E-69F13D9C741C}"/>
    <cellStyle name="SAPBEXheaderText 6 10" xfId="14677" xr:uid="{83BF1AD4-A0FF-4AB0-A64C-13C609046A6B}"/>
    <cellStyle name="SAPBEXheaderText 6 11" xfId="14678" xr:uid="{3ECAD82C-9CB3-41B6-AC86-C034E667D259}"/>
    <cellStyle name="SAPBEXheaderText 6 12" xfId="14679" xr:uid="{C9AF5ADE-63EC-4AC8-B6E0-CCEFC9A48672}"/>
    <cellStyle name="SAPBEXheaderText 6 13" xfId="14680" xr:uid="{35B8C64C-3D0C-4585-B3FF-FFD064A1E63F}"/>
    <cellStyle name="SAPBEXheaderText 6 14" xfId="14681" xr:uid="{3B1182D0-E037-4FCE-A546-2653D0C4F7DB}"/>
    <cellStyle name="SAPBEXheaderText 6 15" xfId="14682" xr:uid="{DDFE7BF5-5F33-491E-A4C7-5AE798032700}"/>
    <cellStyle name="SAPBEXheaderText 6 16" xfId="14683" xr:uid="{44BBBFD7-9065-4F9E-9186-8158DDA1F307}"/>
    <cellStyle name="SAPBEXheaderText 6 17" xfId="14684" xr:uid="{27D4EDC6-34CC-4EF7-A223-C9EAD253EBFE}"/>
    <cellStyle name="SAPBEXheaderText 6 2" xfId="14685" xr:uid="{AFCCEED9-0484-45D1-8C01-0EC399CACC57}"/>
    <cellStyle name="SAPBEXheaderText 6 2 10" xfId="14686" xr:uid="{DBE08777-E2AD-4F5F-9F46-93FB2B4B6A15}"/>
    <cellStyle name="SAPBEXheaderText 6 2 11" xfId="14687" xr:uid="{975E02F2-7404-47C6-92FC-23255D41A87F}"/>
    <cellStyle name="SAPBEXheaderText 6 2 12" xfId="14688" xr:uid="{62D091E9-A1CA-4280-AFDF-B0347C991DA5}"/>
    <cellStyle name="SAPBEXheaderText 6 2 13" xfId="14689" xr:uid="{CEC3898B-B898-4315-988B-B071F933816E}"/>
    <cellStyle name="SAPBEXheaderText 6 2 14" xfId="14690" xr:uid="{8013D5BE-816C-4401-8B7E-21286A582879}"/>
    <cellStyle name="SAPBEXheaderText 6 2 2" xfId="14691" xr:uid="{0CC3958F-8FC0-4AC1-A614-5C165DFD88A8}"/>
    <cellStyle name="SAPBEXheaderText 6 2 2 2" xfId="14692" xr:uid="{39F25FAC-DB55-4558-8889-E2CB9B244154}"/>
    <cellStyle name="SAPBEXheaderText 6 2 3" xfId="14693" xr:uid="{9D053FDF-3C9A-43D5-80E8-93D9DDF0CC3D}"/>
    <cellStyle name="SAPBEXheaderText 6 2 3 2" xfId="14694" xr:uid="{D49BB9BD-585C-4AC0-8823-452FB9818DA9}"/>
    <cellStyle name="SAPBEXheaderText 6 2 4" xfId="14695" xr:uid="{E7A1A3E8-ACC9-4252-8AD3-EA0EE1675415}"/>
    <cellStyle name="SAPBEXheaderText 6 2 4 2" xfId="14696" xr:uid="{74636682-D54F-42E3-97B1-39B0E0243BBD}"/>
    <cellStyle name="SAPBEXheaderText 6 2 5" xfId="14697" xr:uid="{924F3656-FD1E-41DC-B699-2DAD041EEC65}"/>
    <cellStyle name="SAPBEXheaderText 6 2 5 2" xfId="14698" xr:uid="{FB1076F3-EC59-434F-A9E4-2400EBFC7F60}"/>
    <cellStyle name="SAPBEXheaderText 6 2 6" xfId="14699" xr:uid="{6AE78915-DCE3-4C0A-B150-A5A5A3235DAF}"/>
    <cellStyle name="SAPBEXheaderText 6 2 7" xfId="14700" xr:uid="{D0D5D2F1-F5FB-4F53-AC84-6A3185A6F38F}"/>
    <cellStyle name="SAPBEXheaderText 6 2 8" xfId="14701" xr:uid="{0E2ECA1F-F52D-4E31-A5F5-E4D902313A1E}"/>
    <cellStyle name="SAPBEXheaderText 6 2 9" xfId="14702" xr:uid="{47EE2A8B-9B18-4C33-946C-D02ACE93833E}"/>
    <cellStyle name="SAPBEXheaderText 6 3" xfId="14703" xr:uid="{72D93BC1-55EB-44F1-8425-CB3BD5A22FF1}"/>
    <cellStyle name="SAPBEXheaderText 6 3 10" xfId="14704" xr:uid="{EE52E063-8778-4BF0-92C8-41850AC2CFA4}"/>
    <cellStyle name="SAPBEXheaderText 6 3 11" xfId="14705" xr:uid="{0035D681-F3A5-42EF-9990-46B6D3E31DB1}"/>
    <cellStyle name="SAPBEXheaderText 6 3 12" xfId="14706" xr:uid="{2A7A512E-0EF3-48E0-BAFB-C7012959D500}"/>
    <cellStyle name="SAPBEXheaderText 6 3 13" xfId="14707" xr:uid="{EF57989A-2033-4FF2-BEC7-BEB4A7C148A6}"/>
    <cellStyle name="SAPBEXheaderText 6 3 14" xfId="14708" xr:uid="{E09BA2BB-73E5-4641-A973-CC61E98DF647}"/>
    <cellStyle name="SAPBEXheaderText 6 3 2" xfId="14709" xr:uid="{FC6604DC-FBBA-43FF-9E8D-AB21D712DCD6}"/>
    <cellStyle name="SAPBEXheaderText 6 3 2 2" xfId="14710" xr:uid="{73B86CF2-770B-433C-9BBE-65EBAE5CCF09}"/>
    <cellStyle name="SAPBEXheaderText 6 3 3" xfId="14711" xr:uid="{0E8A1D21-910C-4594-801D-FCFC5471E976}"/>
    <cellStyle name="SAPBEXheaderText 6 3 3 2" xfId="14712" xr:uid="{D96E184E-26E8-4EBB-9CFF-150B1B26FDE7}"/>
    <cellStyle name="SAPBEXheaderText 6 3 4" xfId="14713" xr:uid="{789577B2-506C-4FDC-8B52-BFFE0E392D51}"/>
    <cellStyle name="SAPBEXheaderText 6 3 4 2" xfId="14714" xr:uid="{73173F7A-B9A2-461E-BF77-168C17454CC1}"/>
    <cellStyle name="SAPBEXheaderText 6 3 5" xfId="14715" xr:uid="{D9BD78B1-AA66-418D-8EB1-4AB971CCE268}"/>
    <cellStyle name="SAPBEXheaderText 6 3 5 2" xfId="14716" xr:uid="{8C38CCD5-907A-4190-9424-A94A53FB045A}"/>
    <cellStyle name="SAPBEXheaderText 6 3 6" xfId="14717" xr:uid="{6373E897-32EA-47DC-9238-F3872ACC4CBC}"/>
    <cellStyle name="SAPBEXheaderText 6 3 7" xfId="14718" xr:uid="{22B4764F-03CA-4D4A-AE90-F9CDEFB89433}"/>
    <cellStyle name="SAPBEXheaderText 6 3 8" xfId="14719" xr:uid="{DA803065-6D03-4F06-824E-465ED9F40C65}"/>
    <cellStyle name="SAPBEXheaderText 6 3 9" xfId="14720" xr:uid="{DC3F6C50-C89C-4D54-9D5D-F0140BB038C7}"/>
    <cellStyle name="SAPBEXheaderText 6 4" xfId="14721" xr:uid="{ED50F79F-C79E-432D-8742-89C608DD5FDB}"/>
    <cellStyle name="SAPBEXheaderText 6 4 10" xfId="14722" xr:uid="{6C47E97D-8301-42E4-90CF-4E666642B6C9}"/>
    <cellStyle name="SAPBEXheaderText 6 4 11" xfId="14723" xr:uid="{747D0E2E-7F41-4642-9FF4-3EA4B751CF4F}"/>
    <cellStyle name="SAPBEXheaderText 6 4 12" xfId="14724" xr:uid="{9E65FEA4-972C-4D7A-893C-50BCE8D3D0B2}"/>
    <cellStyle name="SAPBEXheaderText 6 4 13" xfId="14725" xr:uid="{F838AF78-3D8B-4EE2-BF17-3227B36C6771}"/>
    <cellStyle name="SAPBEXheaderText 6 4 14" xfId="14726" xr:uid="{860F660A-2512-4582-8A27-D71EA9A57860}"/>
    <cellStyle name="SAPBEXheaderText 6 4 2" xfId="14727" xr:uid="{2C45CA66-7E22-40C9-9D47-8964A0524ECB}"/>
    <cellStyle name="SAPBEXheaderText 6 4 2 2" xfId="14728" xr:uid="{62DC01EF-9B2F-4FB8-8A66-3F6BC1E1FD8A}"/>
    <cellStyle name="SAPBEXheaderText 6 4 3" xfId="14729" xr:uid="{6DBFC26B-8F74-49D2-A90B-3D12B79DCBA4}"/>
    <cellStyle name="SAPBEXheaderText 6 4 3 2" xfId="14730" xr:uid="{81718E30-E7BD-4944-BCF5-CD0B6F7C466C}"/>
    <cellStyle name="SAPBEXheaderText 6 4 4" xfId="14731" xr:uid="{99921FF0-116C-41CC-81CC-3F618B4A79CF}"/>
    <cellStyle name="SAPBEXheaderText 6 4 4 2" xfId="14732" xr:uid="{34BBEE62-D483-4032-BAEC-F76768D3D361}"/>
    <cellStyle name="SAPBEXheaderText 6 4 5" xfId="14733" xr:uid="{F37877FA-161E-471B-8723-3CAC272A3CCA}"/>
    <cellStyle name="SAPBEXheaderText 6 4 5 2" xfId="14734" xr:uid="{73B9016A-9602-4236-900D-84DE379301D2}"/>
    <cellStyle name="SAPBEXheaderText 6 4 6" xfId="14735" xr:uid="{53589DD9-43F5-4522-8DE6-881AC8A4774B}"/>
    <cellStyle name="SAPBEXheaderText 6 4 7" xfId="14736" xr:uid="{5FF60C71-9612-484D-826D-29D73B5C898D}"/>
    <cellStyle name="SAPBEXheaderText 6 4 8" xfId="14737" xr:uid="{B9CE268E-03F7-4EB3-A9B2-F55FCC673ADE}"/>
    <cellStyle name="SAPBEXheaderText 6 4 9" xfId="14738" xr:uid="{58B383D1-8BB0-439D-B0CE-962FC83A9C12}"/>
    <cellStyle name="SAPBEXheaderText 6 5" xfId="14739" xr:uid="{E1E5142D-E0C6-4AC4-9AB6-1A578525C9C3}"/>
    <cellStyle name="SAPBEXheaderText 6 5 2" xfId="14740" xr:uid="{28928C49-EDC5-4A46-986F-666D2DA0565E}"/>
    <cellStyle name="SAPBEXheaderText 6 6" xfId="14741" xr:uid="{6894558E-2C8F-451F-B224-45A3B9BBDD63}"/>
    <cellStyle name="SAPBEXheaderText 6 6 2" xfId="14742" xr:uid="{6A79BE25-0FA0-46FE-8A08-1C96C34DC8F1}"/>
    <cellStyle name="SAPBEXheaderText 6 7" xfId="14743" xr:uid="{6D04611A-4B1D-4895-972A-7ACCBB71E057}"/>
    <cellStyle name="SAPBEXheaderText 6 7 2" xfId="14744" xr:uid="{5B221E5A-2936-4481-89E0-E930A9469A80}"/>
    <cellStyle name="SAPBEXheaderText 6 8" xfId="14745" xr:uid="{C254898B-5B16-426D-ABFC-AEEF8863B634}"/>
    <cellStyle name="SAPBEXheaderText 6 8 2" xfId="14746" xr:uid="{2493597B-5201-4606-AB0D-F4E3071615D7}"/>
    <cellStyle name="SAPBEXheaderText 6 9" xfId="14747" xr:uid="{29600423-63C5-4764-9E3F-7BBD250AFF7D}"/>
    <cellStyle name="SAPBEXheaderText 7" xfId="14748" xr:uid="{D7D1A0FC-6BD6-4CBF-B061-52BD1D64C646}"/>
    <cellStyle name="SAPBEXheaderText 7 10" xfId="14749" xr:uid="{52660BE9-5924-407C-B27C-08DA1E210A18}"/>
    <cellStyle name="SAPBEXheaderText 7 11" xfId="14750" xr:uid="{ADE44961-2A8A-446D-9B33-23BDBEA69CA9}"/>
    <cellStyle name="SAPBEXheaderText 7 12" xfId="14751" xr:uid="{FA466CC2-4316-43CE-B623-D6385A2A1E68}"/>
    <cellStyle name="SAPBEXheaderText 7 13" xfId="14752" xr:uid="{D58E3C9A-F1BE-4F08-B808-AC67F9A2C22B}"/>
    <cellStyle name="SAPBEXheaderText 7 14" xfId="14753" xr:uid="{9F8FE5C2-F485-4BFD-99AF-683D2A3C5CF0}"/>
    <cellStyle name="SAPBEXheaderText 7 15" xfId="14754" xr:uid="{B5A08EF6-A32B-46B2-B817-AEE7BDB49A47}"/>
    <cellStyle name="SAPBEXheaderText 7 16" xfId="14755" xr:uid="{C39406AF-42A8-484D-BC1D-9BAA3D0712F6}"/>
    <cellStyle name="SAPBEXheaderText 7 17" xfId="14756" xr:uid="{1FA9FF68-3CB8-441D-8EB8-F1C285AC09AD}"/>
    <cellStyle name="SAPBEXheaderText 7 2" xfId="14757" xr:uid="{F505A2A5-0774-4574-8C05-A2C76236BF68}"/>
    <cellStyle name="SAPBEXheaderText 7 2 10" xfId="14758" xr:uid="{78529053-BE66-4E27-9F3A-9F7046F66C07}"/>
    <cellStyle name="SAPBEXheaderText 7 2 11" xfId="14759" xr:uid="{573EB25C-28F9-4B85-90E6-E22363FFBB3A}"/>
    <cellStyle name="SAPBEXheaderText 7 2 12" xfId="14760" xr:uid="{C5BDC874-5888-4C93-B99B-4BA71D18A49B}"/>
    <cellStyle name="SAPBEXheaderText 7 2 13" xfId="14761" xr:uid="{A8FFC4A3-FEC5-4D42-BC05-B9CCA1103409}"/>
    <cellStyle name="SAPBEXheaderText 7 2 14" xfId="14762" xr:uid="{3967BA70-47A0-4D48-B612-95FFE26271A2}"/>
    <cellStyle name="SAPBEXheaderText 7 2 2" xfId="14763" xr:uid="{D88811F8-E9F7-4022-A7B5-D82CE3CFD101}"/>
    <cellStyle name="SAPBEXheaderText 7 2 2 2" xfId="14764" xr:uid="{8A66D789-D462-4BC2-A128-FAAFC1B1CF93}"/>
    <cellStyle name="SAPBEXheaderText 7 2 3" xfId="14765" xr:uid="{3069A760-9454-4EC0-AFCB-58EAD9968709}"/>
    <cellStyle name="SAPBEXheaderText 7 2 3 2" xfId="14766" xr:uid="{41468EC0-C478-44A1-8B5F-B14DCA6AE301}"/>
    <cellStyle name="SAPBEXheaderText 7 2 4" xfId="14767" xr:uid="{A09BFB06-03B5-4D72-8624-064093F09660}"/>
    <cellStyle name="SAPBEXheaderText 7 2 4 2" xfId="14768" xr:uid="{BDDE57D8-0B95-4042-A05C-3D914D8EB979}"/>
    <cellStyle name="SAPBEXheaderText 7 2 5" xfId="14769" xr:uid="{C7FCD491-85B4-4357-9324-8C0889E1F00A}"/>
    <cellStyle name="SAPBEXheaderText 7 2 5 2" xfId="14770" xr:uid="{7C2A1553-38E1-484D-B11B-7644A22A14A5}"/>
    <cellStyle name="SAPBEXheaderText 7 2 6" xfId="14771" xr:uid="{9171921B-5421-4685-96F4-025C88D9E82D}"/>
    <cellStyle name="SAPBEXheaderText 7 2 7" xfId="14772" xr:uid="{4F02CE34-4F73-44D7-A7E8-FFA4ACE9C0F7}"/>
    <cellStyle name="SAPBEXheaderText 7 2 8" xfId="14773" xr:uid="{66DCB7E7-E19D-4AFE-A0F0-89890E900A50}"/>
    <cellStyle name="SAPBEXheaderText 7 2 9" xfId="14774" xr:uid="{BA11D093-1D09-4652-91CA-833F1B476113}"/>
    <cellStyle name="SAPBEXheaderText 7 3" xfId="14775" xr:uid="{B4C8BBD3-9200-41CD-B533-6906096D1B98}"/>
    <cellStyle name="SAPBEXheaderText 7 3 10" xfId="14776" xr:uid="{24A33E0C-1521-45A4-9F5B-276549D8B21C}"/>
    <cellStyle name="SAPBEXheaderText 7 3 11" xfId="14777" xr:uid="{9A09E0C6-32F9-4933-8C31-F40BB25D6CFA}"/>
    <cellStyle name="SAPBEXheaderText 7 3 12" xfId="14778" xr:uid="{80804350-0BA7-449C-9FA7-AF2A4E38CF84}"/>
    <cellStyle name="SAPBEXheaderText 7 3 13" xfId="14779" xr:uid="{2FE21FA5-6D4F-4BCD-82BC-AEA270FF189D}"/>
    <cellStyle name="SAPBEXheaderText 7 3 14" xfId="14780" xr:uid="{4A1FFD19-458B-4BE0-90C8-6349B4498A33}"/>
    <cellStyle name="SAPBEXheaderText 7 3 2" xfId="14781" xr:uid="{85E21E1A-FF38-449E-B213-20EFA8C483C9}"/>
    <cellStyle name="SAPBEXheaderText 7 3 2 2" xfId="14782" xr:uid="{F737CBDE-0F72-4F9A-AD12-05F3F8F5BD34}"/>
    <cellStyle name="SAPBEXheaderText 7 3 3" xfId="14783" xr:uid="{8FACA167-3BC3-40AB-909A-A4A0A744683C}"/>
    <cellStyle name="SAPBEXheaderText 7 3 3 2" xfId="14784" xr:uid="{5377DC67-2C46-4B0C-9419-6CD8A9D8F9AB}"/>
    <cellStyle name="SAPBEXheaderText 7 3 4" xfId="14785" xr:uid="{007F43EB-D543-4F74-9FE1-B6D081B6AFF7}"/>
    <cellStyle name="SAPBEXheaderText 7 3 4 2" xfId="14786" xr:uid="{766F1A26-1C30-484B-A7EF-23CC0AA43F0D}"/>
    <cellStyle name="SAPBEXheaderText 7 3 5" xfId="14787" xr:uid="{A0EE5854-6BF7-4749-A99F-1AD34BFA73C6}"/>
    <cellStyle name="SAPBEXheaderText 7 3 5 2" xfId="14788" xr:uid="{3DAB8AD0-3255-4AE7-8046-03C557D57EFA}"/>
    <cellStyle name="SAPBEXheaderText 7 3 6" xfId="14789" xr:uid="{7014F208-6F90-4691-B602-6499D8D175C1}"/>
    <cellStyle name="SAPBEXheaderText 7 3 7" xfId="14790" xr:uid="{57445585-E46D-448F-82A3-A5E83AC3A515}"/>
    <cellStyle name="SAPBEXheaderText 7 3 8" xfId="14791" xr:uid="{612BA8CA-F33B-4E5C-9089-120BE9E83010}"/>
    <cellStyle name="SAPBEXheaderText 7 3 9" xfId="14792" xr:uid="{A3E57AB3-F192-4DBC-AB5A-515E465E4569}"/>
    <cellStyle name="SAPBEXheaderText 7 4" xfId="14793" xr:uid="{613AD3DB-8A6B-493D-A360-0EC5E9E4087F}"/>
    <cellStyle name="SAPBEXheaderText 7 4 10" xfId="14794" xr:uid="{5F841D4E-DF80-4A64-A98E-904DB860B020}"/>
    <cellStyle name="SAPBEXheaderText 7 4 11" xfId="14795" xr:uid="{1985A5B8-0120-4CE3-A556-F8B4E122C3E1}"/>
    <cellStyle name="SAPBEXheaderText 7 4 12" xfId="14796" xr:uid="{8223EBBA-C087-433A-9A74-F0DC74763413}"/>
    <cellStyle name="SAPBEXheaderText 7 4 13" xfId="14797" xr:uid="{709FBE4B-7086-49CF-8690-96BFBA7B2FBD}"/>
    <cellStyle name="SAPBEXheaderText 7 4 14" xfId="14798" xr:uid="{367CB951-F1C4-4561-BDCA-A954A1B51CCF}"/>
    <cellStyle name="SAPBEXheaderText 7 4 2" xfId="14799" xr:uid="{238808C6-04F6-4644-875C-FC9A598A93DC}"/>
    <cellStyle name="SAPBEXheaderText 7 4 2 2" xfId="14800" xr:uid="{F49A4E95-321A-4D1C-B079-1EA5AFDF16B7}"/>
    <cellStyle name="SAPBEXheaderText 7 4 3" xfId="14801" xr:uid="{3891F7FC-12BB-4936-901B-059CA3D2847A}"/>
    <cellStyle name="SAPBEXheaderText 7 4 3 2" xfId="14802" xr:uid="{C774FF05-E348-40E8-A330-E906127554B6}"/>
    <cellStyle name="SAPBEXheaderText 7 4 4" xfId="14803" xr:uid="{5402FBB9-D356-49A3-A8F1-64327CD725BC}"/>
    <cellStyle name="SAPBEXheaderText 7 4 4 2" xfId="14804" xr:uid="{477198C7-68F5-4F6F-85A2-6FAA73765C2C}"/>
    <cellStyle name="SAPBEXheaderText 7 4 5" xfId="14805" xr:uid="{17D5AD9F-73F6-4D09-AB17-396F2DA0664C}"/>
    <cellStyle name="SAPBEXheaderText 7 4 5 2" xfId="14806" xr:uid="{DEED6DE5-1714-493A-BC1F-1F23DA812ABD}"/>
    <cellStyle name="SAPBEXheaderText 7 4 6" xfId="14807" xr:uid="{42B34C74-F197-4E74-AA5D-38B1FA90BA39}"/>
    <cellStyle name="SAPBEXheaderText 7 4 7" xfId="14808" xr:uid="{EC30C91E-59F0-429B-BEB6-5609C838C87A}"/>
    <cellStyle name="SAPBEXheaderText 7 4 8" xfId="14809" xr:uid="{F5163067-618C-447F-86B0-D2CDD1B24A77}"/>
    <cellStyle name="SAPBEXheaderText 7 4 9" xfId="14810" xr:uid="{00FF2D38-EE38-4D3D-B448-58749E3B5DED}"/>
    <cellStyle name="SAPBEXheaderText 7 5" xfId="14811" xr:uid="{000F2425-B5C8-4FBD-8EDF-7D57E8E1BC7A}"/>
    <cellStyle name="SAPBEXheaderText 7 5 2" xfId="14812" xr:uid="{A840EF5D-F572-4DF0-BCB9-C394EDE0B47E}"/>
    <cellStyle name="SAPBEXheaderText 7 6" xfId="14813" xr:uid="{2A6931A7-453D-4CC6-9F19-8544E808F54E}"/>
    <cellStyle name="SAPBEXheaderText 7 6 2" xfId="14814" xr:uid="{6AB28E59-9352-4009-BB52-D3E44FA3B0B0}"/>
    <cellStyle name="SAPBEXheaderText 7 7" xfId="14815" xr:uid="{5AD216F2-BAA4-418D-A2FF-91E741B346A5}"/>
    <cellStyle name="SAPBEXheaderText 7 7 2" xfId="14816" xr:uid="{66C11B0A-58E8-4B0B-8B46-B58CA0895CA5}"/>
    <cellStyle name="SAPBEXheaderText 7 8" xfId="14817" xr:uid="{734AE981-9D84-464F-8E59-AA8A028F07C8}"/>
    <cellStyle name="SAPBEXheaderText 7 8 2" xfId="14818" xr:uid="{376593B9-6F66-4B82-98EA-40FA69BC633F}"/>
    <cellStyle name="SAPBEXheaderText 7 9" xfId="14819" xr:uid="{B835CC2F-D4F4-4584-9BDF-998AFD4764BB}"/>
    <cellStyle name="SAPBEXheaderText 8" xfId="14820" xr:uid="{D5660CA5-4905-43FC-BDA9-3EF0D71F2307}"/>
    <cellStyle name="SAPBEXheaderText 8 10" xfId="14821" xr:uid="{1B027F07-D881-4992-AB1B-7CDB36839362}"/>
    <cellStyle name="SAPBEXheaderText 8 11" xfId="14822" xr:uid="{4C474CE0-C254-4462-A85A-24A6348C76B4}"/>
    <cellStyle name="SAPBEXheaderText 8 12" xfId="14823" xr:uid="{168735FC-063D-4F6D-8B69-0000934DDA3C}"/>
    <cellStyle name="SAPBEXheaderText 8 13" xfId="14824" xr:uid="{99A987C0-B818-4ABB-9051-72BD739C5A99}"/>
    <cellStyle name="SAPBEXheaderText 8 14" xfId="14825" xr:uid="{F2B682E5-F1FE-45D6-8B79-2FBC8A3962E0}"/>
    <cellStyle name="SAPBEXheaderText 8 15" xfId="14826" xr:uid="{42477A9A-B48F-485C-ACA9-5210987B448A}"/>
    <cellStyle name="SAPBEXheaderText 8 16" xfId="14827" xr:uid="{AB5F6E8C-AB34-426F-A229-C71A3351A63D}"/>
    <cellStyle name="SAPBEXheaderText 8 17" xfId="14828" xr:uid="{95F41331-981F-41D1-8AB0-017FC20253CC}"/>
    <cellStyle name="SAPBEXheaderText 8 2" xfId="14829" xr:uid="{15055AD5-2598-4996-AD16-15DC2BC21C5D}"/>
    <cellStyle name="SAPBEXheaderText 8 2 10" xfId="14830" xr:uid="{D86186F9-C50A-4E46-A5D9-35AECD049F63}"/>
    <cellStyle name="SAPBEXheaderText 8 2 11" xfId="14831" xr:uid="{3E318A32-9C52-4B42-98FB-96E250129C5C}"/>
    <cellStyle name="SAPBEXheaderText 8 2 12" xfId="14832" xr:uid="{21F3AE1E-88DE-4EC6-85F5-1E96A04F24C4}"/>
    <cellStyle name="SAPBEXheaderText 8 2 13" xfId="14833" xr:uid="{8E9D1EFE-32FD-40F3-A5CD-A326FB8FEADD}"/>
    <cellStyle name="SAPBEXheaderText 8 2 14" xfId="14834" xr:uid="{FA4F8ADD-82A9-49F3-AF50-F07A8363F5D6}"/>
    <cellStyle name="SAPBEXheaderText 8 2 2" xfId="14835" xr:uid="{E03D1232-C569-43D0-9808-855ABAF22913}"/>
    <cellStyle name="SAPBEXheaderText 8 2 2 2" xfId="14836" xr:uid="{3CF14876-9BCF-48A3-A146-6F65E65F1EF4}"/>
    <cellStyle name="SAPBEXheaderText 8 2 3" xfId="14837" xr:uid="{581B37FD-A784-4FC0-B9CB-279E6D474F13}"/>
    <cellStyle name="SAPBEXheaderText 8 2 3 2" xfId="14838" xr:uid="{2964ACB3-91C3-4D64-98F5-090EF60315C9}"/>
    <cellStyle name="SAPBEXheaderText 8 2 4" xfId="14839" xr:uid="{2BC07E22-7849-45DA-9EAA-3211E7ED0063}"/>
    <cellStyle name="SAPBEXheaderText 8 2 4 2" xfId="14840" xr:uid="{D7B0952C-06CA-4911-BEDD-8BBBF83419CF}"/>
    <cellStyle name="SAPBEXheaderText 8 2 5" xfId="14841" xr:uid="{B7A4EBD0-83E9-4E03-8E11-87CDDC917051}"/>
    <cellStyle name="SAPBEXheaderText 8 2 5 2" xfId="14842" xr:uid="{AC917D26-A797-47F4-A565-6874E91B8C3A}"/>
    <cellStyle name="SAPBEXheaderText 8 2 6" xfId="14843" xr:uid="{B8F9C26A-526B-4CAF-89DD-63BD814BEE8F}"/>
    <cellStyle name="SAPBEXheaderText 8 2 7" xfId="14844" xr:uid="{FCAA6A26-C517-41B3-82D4-7E34C2E2F258}"/>
    <cellStyle name="SAPBEXheaderText 8 2 8" xfId="14845" xr:uid="{AE196003-E531-4A85-99CA-95E0E4A0D1C3}"/>
    <cellStyle name="SAPBEXheaderText 8 2 9" xfId="14846" xr:uid="{A5DC7B1D-EC84-40E1-8669-9AB6D7155E4B}"/>
    <cellStyle name="SAPBEXheaderText 8 3" xfId="14847" xr:uid="{5B7DC29B-BB4E-494E-8C1C-58888C34E38B}"/>
    <cellStyle name="SAPBEXheaderText 8 3 10" xfId="14848" xr:uid="{702EDFBE-9BFF-4F97-A02D-40D9F4CFF293}"/>
    <cellStyle name="SAPBEXheaderText 8 3 11" xfId="14849" xr:uid="{E52587E5-05F3-422E-ACFC-78E1BCF1B535}"/>
    <cellStyle name="SAPBEXheaderText 8 3 12" xfId="14850" xr:uid="{334917DF-8CC8-4E45-A820-7FBE8339A17A}"/>
    <cellStyle name="SAPBEXheaderText 8 3 13" xfId="14851" xr:uid="{5A915E1D-D328-44A6-B3DC-664A7468EE04}"/>
    <cellStyle name="SAPBEXheaderText 8 3 14" xfId="14852" xr:uid="{00EB7A73-73E8-432B-8B82-74FAE9AC8249}"/>
    <cellStyle name="SAPBEXheaderText 8 3 2" xfId="14853" xr:uid="{CB46A199-DB6C-4132-99D0-41238AF13086}"/>
    <cellStyle name="SAPBEXheaderText 8 3 2 2" xfId="14854" xr:uid="{A7E3085D-E31F-476B-94B3-1788CC288EE1}"/>
    <cellStyle name="SAPBEXheaderText 8 3 3" xfId="14855" xr:uid="{A9B1F9ED-4242-45C1-91BD-F87C3C256893}"/>
    <cellStyle name="SAPBEXheaderText 8 3 3 2" xfId="14856" xr:uid="{3F868553-60FC-40E8-8113-93D47B4EBF8F}"/>
    <cellStyle name="SAPBEXheaderText 8 3 4" xfId="14857" xr:uid="{05627E56-5783-400F-8635-16695B7B7C30}"/>
    <cellStyle name="SAPBEXheaderText 8 3 4 2" xfId="14858" xr:uid="{3459E5D0-FD0F-46B9-9466-8EF5F1FEC6A6}"/>
    <cellStyle name="SAPBEXheaderText 8 3 5" xfId="14859" xr:uid="{DC0AE3E0-5360-4CC8-B288-C98E26021E98}"/>
    <cellStyle name="SAPBEXheaderText 8 3 5 2" xfId="14860" xr:uid="{5475D559-0C14-4E98-BBE1-6B30C4FD5FCC}"/>
    <cellStyle name="SAPBEXheaderText 8 3 6" xfId="14861" xr:uid="{71F7BA75-FC67-4BF7-8509-FA24CE4BD6FC}"/>
    <cellStyle name="SAPBEXheaderText 8 3 7" xfId="14862" xr:uid="{60898D04-6A5D-4717-BBC8-19B7DD1A21D2}"/>
    <cellStyle name="SAPBEXheaderText 8 3 8" xfId="14863" xr:uid="{AAECDB5F-3252-4A53-8BE0-858BCFF43053}"/>
    <cellStyle name="SAPBEXheaderText 8 3 9" xfId="14864" xr:uid="{94A8ECED-D5AA-40A4-BC93-35899B58CB47}"/>
    <cellStyle name="SAPBEXheaderText 8 4" xfId="14865" xr:uid="{8589C3D8-169B-4BC9-914C-8248D3B016AE}"/>
    <cellStyle name="SAPBEXheaderText 8 4 10" xfId="14866" xr:uid="{D8702721-A4BD-46A1-9519-93817A20854E}"/>
    <cellStyle name="SAPBEXheaderText 8 4 11" xfId="14867" xr:uid="{2FA47F27-E410-4715-BA7C-459AAF398907}"/>
    <cellStyle name="SAPBEXheaderText 8 4 12" xfId="14868" xr:uid="{C203F510-C385-4A0A-80C0-90237CFC87AC}"/>
    <cellStyle name="SAPBEXheaderText 8 4 13" xfId="14869" xr:uid="{B91A20D3-2BF6-45B0-9978-938EF784ADD1}"/>
    <cellStyle name="SAPBEXheaderText 8 4 14" xfId="14870" xr:uid="{1577BE49-3AB2-4097-A2C5-380B503749B5}"/>
    <cellStyle name="SAPBEXheaderText 8 4 2" xfId="14871" xr:uid="{3186D80F-E095-4B3B-8AFD-D1AB2CC1A105}"/>
    <cellStyle name="SAPBEXheaderText 8 4 2 2" xfId="14872" xr:uid="{99543C53-8FAA-46B2-8ECB-AFCB4F84B88C}"/>
    <cellStyle name="SAPBEXheaderText 8 4 3" xfId="14873" xr:uid="{EA8EB679-C4E3-42C2-8BD9-AE3E98E1E4F0}"/>
    <cellStyle name="SAPBEXheaderText 8 4 3 2" xfId="14874" xr:uid="{C3650C9C-E532-4DD7-8953-C0196CCB48AC}"/>
    <cellStyle name="SAPBEXheaderText 8 4 4" xfId="14875" xr:uid="{8497D5A6-7C5C-46F9-BABD-F79FCCF18527}"/>
    <cellStyle name="SAPBEXheaderText 8 4 4 2" xfId="14876" xr:uid="{942B77B9-8B4A-4A65-A1A7-69984A6F7595}"/>
    <cellStyle name="SAPBEXheaderText 8 4 5" xfId="14877" xr:uid="{02AF185E-EC8E-4005-AD00-7D69CE860627}"/>
    <cellStyle name="SAPBEXheaderText 8 4 5 2" xfId="14878" xr:uid="{6C02C314-4E97-4F30-95F6-4DB1C78E6376}"/>
    <cellStyle name="SAPBEXheaderText 8 4 6" xfId="14879" xr:uid="{8633C2C7-A3A4-4023-89A9-FB4199089563}"/>
    <cellStyle name="SAPBEXheaderText 8 4 7" xfId="14880" xr:uid="{1DFC166E-E2BE-49BE-AAA8-0620810B49BE}"/>
    <cellStyle name="SAPBEXheaderText 8 4 8" xfId="14881" xr:uid="{3941B481-F416-490F-86AF-3C07BE9BB76A}"/>
    <cellStyle name="SAPBEXheaderText 8 4 9" xfId="14882" xr:uid="{FEBAD514-A4A1-4431-A379-A8C731187305}"/>
    <cellStyle name="SAPBEXheaderText 8 5" xfId="14883" xr:uid="{F3628117-C2EF-4A97-9DF6-A32A64B1CA8D}"/>
    <cellStyle name="SAPBEXheaderText 8 5 2" xfId="14884" xr:uid="{F3483B38-816D-4412-B438-2160B021A9EB}"/>
    <cellStyle name="SAPBEXheaderText 8 6" xfId="14885" xr:uid="{3403FAE9-8E41-4CFE-BD56-559F373BE1E0}"/>
    <cellStyle name="SAPBEXheaderText 8 6 2" xfId="14886" xr:uid="{E41D5D86-3F4B-407A-BE04-CD03FC453881}"/>
    <cellStyle name="SAPBEXheaderText 8 7" xfId="14887" xr:uid="{9CBC629D-4406-4B68-8971-BC247AE28B10}"/>
    <cellStyle name="SAPBEXheaderText 8 7 2" xfId="14888" xr:uid="{234FEDDC-58FF-4F4A-899C-D3AEEDBA3198}"/>
    <cellStyle name="SAPBEXheaderText 8 8" xfId="14889" xr:uid="{9ADC4DD2-1BFC-4DC2-86A7-D7CCD9DDD022}"/>
    <cellStyle name="SAPBEXheaderText 8 8 2" xfId="14890" xr:uid="{D28BD70C-01CE-4E36-BF0E-47CB3FD763FD}"/>
    <cellStyle name="SAPBEXheaderText 8 9" xfId="14891" xr:uid="{FFB5F0B0-C6F6-4172-BA56-1B843639E3D7}"/>
    <cellStyle name="SAPBEXheaderText 9" xfId="14892" xr:uid="{414C0189-D7FA-465C-8465-5E808F04344B}"/>
    <cellStyle name="SAPBEXheaderText 9 10" xfId="14893" xr:uid="{5BBC1E88-4C8F-422F-ACDC-866D290E1DC1}"/>
    <cellStyle name="SAPBEXheaderText 9 11" xfId="14894" xr:uid="{A0E4890E-FEC6-45A0-AD59-921016E78F1F}"/>
    <cellStyle name="SAPBEXheaderText 9 12" xfId="14895" xr:uid="{5F31C546-EFB9-4AAF-9884-013BB79FAC75}"/>
    <cellStyle name="SAPBEXheaderText 9 13" xfId="14896" xr:uid="{9943F055-844A-4B5A-8EE2-17979118DD0F}"/>
    <cellStyle name="SAPBEXheaderText 9 14" xfId="14897" xr:uid="{B3FA2B66-E07D-4437-A963-5CF877F282EF}"/>
    <cellStyle name="SAPBEXheaderText 9 15" xfId="14898" xr:uid="{76991578-A2F1-45C1-BA98-C40AB5CDC608}"/>
    <cellStyle name="SAPBEXheaderText 9 16" xfId="14899" xr:uid="{9A291A06-89D4-498E-A5BA-B3A442332A30}"/>
    <cellStyle name="SAPBEXheaderText 9 17" xfId="14900" xr:uid="{0815341E-3069-4981-934A-357BCC0CA6FC}"/>
    <cellStyle name="SAPBEXheaderText 9 2" xfId="14901" xr:uid="{6227FEAD-73EC-4F87-B91F-684BEF0790AE}"/>
    <cellStyle name="SAPBEXheaderText 9 2 10" xfId="14902" xr:uid="{C1473377-F897-4701-B11D-A5F10BAFC2A8}"/>
    <cellStyle name="SAPBEXheaderText 9 2 11" xfId="14903" xr:uid="{DC7F9093-C7C0-4E50-8B25-87D499199481}"/>
    <cellStyle name="SAPBEXheaderText 9 2 12" xfId="14904" xr:uid="{C05EE604-B428-4CD9-A382-03EFC8B3F814}"/>
    <cellStyle name="SAPBEXheaderText 9 2 13" xfId="14905" xr:uid="{F31CFE65-8993-418A-95FE-81189B314EDD}"/>
    <cellStyle name="SAPBEXheaderText 9 2 14" xfId="14906" xr:uid="{83B5E4D5-32A3-44D2-9A67-CB065C602379}"/>
    <cellStyle name="SAPBEXheaderText 9 2 2" xfId="14907" xr:uid="{7CFC86BF-3AFB-44DF-A877-BCB074B55E01}"/>
    <cellStyle name="SAPBEXheaderText 9 2 2 2" xfId="14908" xr:uid="{AE0D2A17-B81B-4DC6-B69A-DDBD7CB35221}"/>
    <cellStyle name="SAPBEXheaderText 9 2 3" xfId="14909" xr:uid="{88FF8D61-351D-441C-840A-389CBF185D2A}"/>
    <cellStyle name="SAPBEXheaderText 9 2 3 2" xfId="14910" xr:uid="{6F6F1D9A-8927-4BEB-A129-FE54E2C2856F}"/>
    <cellStyle name="SAPBEXheaderText 9 2 4" xfId="14911" xr:uid="{DDEB1A94-58AD-4FB9-BF4E-6070E231EC6C}"/>
    <cellStyle name="SAPBEXheaderText 9 2 4 2" xfId="14912" xr:uid="{B59D58DB-8455-4015-AA46-AD7F72D8C1A7}"/>
    <cellStyle name="SAPBEXheaderText 9 2 5" xfId="14913" xr:uid="{0200D722-EB79-4782-A473-1042BCC70DF4}"/>
    <cellStyle name="SAPBEXheaderText 9 2 5 2" xfId="14914" xr:uid="{B9B7B3FD-9297-4770-85A3-67F2C973F9DC}"/>
    <cellStyle name="SAPBEXheaderText 9 2 6" xfId="14915" xr:uid="{6B495428-4DAB-49F0-BC0C-872A14EB9A2A}"/>
    <cellStyle name="SAPBEXheaderText 9 2 7" xfId="14916" xr:uid="{C9F94B6F-5763-43E5-9516-97D25A12E066}"/>
    <cellStyle name="SAPBEXheaderText 9 2 8" xfId="14917" xr:uid="{D0D3651E-9A54-4034-81C2-29C79BD24ECA}"/>
    <cellStyle name="SAPBEXheaderText 9 2 9" xfId="14918" xr:uid="{92F3F156-BEA8-4A38-97B3-73C7D5C5E692}"/>
    <cellStyle name="SAPBEXheaderText 9 3" xfId="14919" xr:uid="{C6578EEC-9E0D-40B1-AEBF-DCD7E614B840}"/>
    <cellStyle name="SAPBEXheaderText 9 3 10" xfId="14920" xr:uid="{D3583CF4-4705-42AE-BC71-97DC33FBB0B0}"/>
    <cellStyle name="SAPBEXheaderText 9 3 11" xfId="14921" xr:uid="{21E4A517-5D61-4780-B54A-FBE8CF34EC88}"/>
    <cellStyle name="SAPBEXheaderText 9 3 12" xfId="14922" xr:uid="{A3959826-4D99-488B-B4B0-2CC7BC522FD3}"/>
    <cellStyle name="SAPBEXheaderText 9 3 13" xfId="14923" xr:uid="{19210646-344B-4243-A973-C47E72414B6D}"/>
    <cellStyle name="SAPBEXheaderText 9 3 14" xfId="14924" xr:uid="{D22B47B0-2A4C-4F2F-B2E1-F0CE9A97318E}"/>
    <cellStyle name="SAPBEXheaderText 9 3 2" xfId="14925" xr:uid="{5A48AD1C-D434-4BED-9DE5-B8D1FE4C7E69}"/>
    <cellStyle name="SAPBEXheaderText 9 3 2 2" xfId="14926" xr:uid="{F2F01DEF-2A4C-4457-BA39-4D057D275A30}"/>
    <cellStyle name="SAPBEXheaderText 9 3 3" xfId="14927" xr:uid="{2BDA30E4-BB69-423A-9E2B-3CDE9FEFC963}"/>
    <cellStyle name="SAPBEXheaderText 9 3 3 2" xfId="14928" xr:uid="{B696A798-2B43-4E0E-BA6E-C5C84C7DE8BD}"/>
    <cellStyle name="SAPBEXheaderText 9 3 4" xfId="14929" xr:uid="{EC136274-9150-421B-AAC4-4334749CA683}"/>
    <cellStyle name="SAPBEXheaderText 9 3 4 2" xfId="14930" xr:uid="{ED5653A4-FE0B-4DC9-8D92-6D8DB4428909}"/>
    <cellStyle name="SAPBEXheaderText 9 3 5" xfId="14931" xr:uid="{D3BEB6B0-5307-4997-A9D6-5B765CB6C2A5}"/>
    <cellStyle name="SAPBEXheaderText 9 3 5 2" xfId="14932" xr:uid="{425960C7-4E5E-48F5-A421-CC34F826B38F}"/>
    <cellStyle name="SAPBEXheaderText 9 3 6" xfId="14933" xr:uid="{70080FFE-F6F0-458D-859E-09CF77F1C0B7}"/>
    <cellStyle name="SAPBEXheaderText 9 3 7" xfId="14934" xr:uid="{293C6FD6-05C6-4AC4-AD1A-947C7A200D59}"/>
    <cellStyle name="SAPBEXheaderText 9 3 8" xfId="14935" xr:uid="{AAD87F5E-AB2E-4715-BC8E-2A13BB2FDEFF}"/>
    <cellStyle name="SAPBEXheaderText 9 3 9" xfId="14936" xr:uid="{A505055A-AA4E-484E-9FF9-6380696CD66E}"/>
    <cellStyle name="SAPBEXheaderText 9 4" xfId="14937" xr:uid="{7556677A-7E41-4B7D-B742-72DB372F38DB}"/>
    <cellStyle name="SAPBEXheaderText 9 4 10" xfId="14938" xr:uid="{C40C4509-842D-487D-8383-42F65BECA6F5}"/>
    <cellStyle name="SAPBEXheaderText 9 4 11" xfId="14939" xr:uid="{CF7EE4CB-DD0E-4695-B9DB-E1947C0BC208}"/>
    <cellStyle name="SAPBEXheaderText 9 4 12" xfId="14940" xr:uid="{3629A8DC-BBF6-452A-935F-D790385FA32D}"/>
    <cellStyle name="SAPBEXheaderText 9 4 13" xfId="14941" xr:uid="{31A364B1-4136-4752-A400-5CB85FB3C725}"/>
    <cellStyle name="SAPBEXheaderText 9 4 14" xfId="14942" xr:uid="{5B076266-E5B4-4B46-AA37-0A1FCECFB0ED}"/>
    <cellStyle name="SAPBEXheaderText 9 4 2" xfId="14943" xr:uid="{3F5FA8FF-9360-4D66-B19C-EFB1F155B630}"/>
    <cellStyle name="SAPBEXheaderText 9 4 2 2" xfId="14944" xr:uid="{75C8A2CD-15A6-4F0D-B1DE-D57840C77366}"/>
    <cellStyle name="SAPBEXheaderText 9 4 3" xfId="14945" xr:uid="{7DD9238B-C688-49E3-986C-E5365B9832AE}"/>
    <cellStyle name="SAPBEXheaderText 9 4 3 2" xfId="14946" xr:uid="{76EBC230-B99F-4040-9BC6-7724D233A2B2}"/>
    <cellStyle name="SAPBEXheaderText 9 4 4" xfId="14947" xr:uid="{E1A655BB-4E95-47AE-8944-32859ED760D6}"/>
    <cellStyle name="SAPBEXheaderText 9 4 4 2" xfId="14948" xr:uid="{16097EB1-537A-4330-A102-B9C59D4FB660}"/>
    <cellStyle name="SAPBEXheaderText 9 4 5" xfId="14949" xr:uid="{02A7F760-EF6D-49E3-A0D7-BA21157BCD45}"/>
    <cellStyle name="SAPBEXheaderText 9 4 5 2" xfId="14950" xr:uid="{D290C84E-C841-463A-A4B0-54AE49C6D988}"/>
    <cellStyle name="SAPBEXheaderText 9 4 6" xfId="14951" xr:uid="{C5CF28A8-85AE-4307-971D-E034B24EEBB5}"/>
    <cellStyle name="SAPBEXheaderText 9 4 7" xfId="14952" xr:uid="{78A0C153-B80F-4585-AB76-A6E8CD3A3650}"/>
    <cellStyle name="SAPBEXheaderText 9 4 8" xfId="14953" xr:uid="{9FBABC57-C2FA-4AA1-A3DE-283F51FA458C}"/>
    <cellStyle name="SAPBEXheaderText 9 4 9" xfId="14954" xr:uid="{9CC9E6DB-646D-4DFE-B876-84B4DFD9BA00}"/>
    <cellStyle name="SAPBEXheaderText 9 5" xfId="14955" xr:uid="{DEE9405D-F1A3-4260-9F36-1912C40B652C}"/>
    <cellStyle name="SAPBEXheaderText 9 5 2" xfId="14956" xr:uid="{87EADB75-EE76-4346-BC34-D1399BFE1146}"/>
    <cellStyle name="SAPBEXheaderText 9 6" xfId="14957" xr:uid="{0BC2591E-C416-4A19-8F1E-D521F2B2C283}"/>
    <cellStyle name="SAPBEXheaderText 9 6 2" xfId="14958" xr:uid="{B81C63E6-E4D2-44F9-9A53-B47905625CA4}"/>
    <cellStyle name="SAPBEXheaderText 9 7" xfId="14959" xr:uid="{9461D631-A7E7-401E-B282-BCC3E42653F6}"/>
    <cellStyle name="SAPBEXheaderText 9 7 2" xfId="14960" xr:uid="{39CD0AE1-4313-443B-9B90-E5D5B3249760}"/>
    <cellStyle name="SAPBEXheaderText 9 8" xfId="14961" xr:uid="{6046D78C-06F6-4120-AD54-42058241FD17}"/>
    <cellStyle name="SAPBEXheaderText 9 8 2" xfId="14962" xr:uid="{19078B5C-F6FA-4898-9CB6-1E542F5189A5}"/>
    <cellStyle name="SAPBEXheaderText 9 9" xfId="14963" xr:uid="{F1439F06-E5CB-4EF5-B4F4-D38438903EF9}"/>
    <cellStyle name="SAPBEXheaderText_Nordea Group" xfId="13864" xr:uid="{DDAFE494-6DA0-4F35-B332-42F1E908C816}"/>
    <cellStyle name="SAPBEXHLevel0" xfId="20" xr:uid="{00000000-0005-0000-0000-000094000000}"/>
    <cellStyle name="SAPBEXHLevel0 10" xfId="14965" xr:uid="{C3969DCD-D26F-40C5-AE1D-0BB124C4D5BA}"/>
    <cellStyle name="SAPBEXHLevel0 11" xfId="14966" xr:uid="{626B6F29-6345-427F-8E51-D3F48F235218}"/>
    <cellStyle name="SAPBEXHLevel0 12" xfId="14967" xr:uid="{41D9420D-5549-45E9-A861-7930C620F329}"/>
    <cellStyle name="SAPBEXHLevel0 13" xfId="14968" xr:uid="{2D4AC136-580A-43D2-8B4B-AD7D9822F681}"/>
    <cellStyle name="SAPBEXHLevel0 14" xfId="14969" xr:uid="{9B95C9DA-FF0C-47AF-8B85-36B6A9D9F103}"/>
    <cellStyle name="SAPBEXHLevel0 15" xfId="14970" xr:uid="{7190AE38-8E5E-4119-9A04-5239CE711907}"/>
    <cellStyle name="SAPBEXHLevel0 16" xfId="14971" xr:uid="{4655DC79-F25A-4E76-8A52-1A7C47FFD38A}"/>
    <cellStyle name="SAPBEXHLevel0 17" xfId="14972" xr:uid="{F1E1B653-D96F-4DD8-820D-F6EAC04C7EA2}"/>
    <cellStyle name="SAPBEXHLevel0 2" xfId="14973" xr:uid="{A8C01FB0-F169-4800-9012-5F0CB5B8BF00}"/>
    <cellStyle name="SAPBEXHLevel0 2 2" xfId="14974" xr:uid="{B84DC84A-A0E2-4F64-B0BA-19BDC88AA90E}"/>
    <cellStyle name="SAPBEXHLevel0 2 2 10" xfId="14975" xr:uid="{AC71072E-BDBF-4861-BA3D-EF785E4E8B80}"/>
    <cellStyle name="SAPBEXHLevel0 2 2 11" xfId="14976" xr:uid="{D4C74FC7-C412-4751-9580-062023404958}"/>
    <cellStyle name="SAPBEXHLevel0 2 2 12" xfId="14977" xr:uid="{B7E95036-10B7-45B6-84A5-D5F9E80967FF}"/>
    <cellStyle name="SAPBEXHLevel0 2 2 13" xfId="14978" xr:uid="{5062FAA8-FB5C-43C5-8C07-6E4C4A8C6D7E}"/>
    <cellStyle name="SAPBEXHLevel0 2 2 14" xfId="14979" xr:uid="{7604D171-1420-4824-BEDE-62B29F33B3F0}"/>
    <cellStyle name="SAPBEXHLevel0 2 2 15" xfId="14980" xr:uid="{5E364DE8-70B4-40E3-8B62-F43973156444}"/>
    <cellStyle name="SAPBEXHLevel0 2 2 16" xfId="14981" xr:uid="{672727A7-A119-4237-BAA8-231638767E2D}"/>
    <cellStyle name="SAPBEXHLevel0 2 2 2" xfId="14982" xr:uid="{12EA0B21-9EBE-4E51-94AD-04D18780DB91}"/>
    <cellStyle name="SAPBEXHLevel0 2 2 2 10" xfId="14983" xr:uid="{36BDAF1F-FC6A-4EED-8985-7F446F50307D}"/>
    <cellStyle name="SAPBEXHLevel0 2 2 2 11" xfId="14984" xr:uid="{A00EE256-3FD2-4F3F-AD48-ADE3AB38D2DF}"/>
    <cellStyle name="SAPBEXHLevel0 2 2 2 2" xfId="14985" xr:uid="{1F0465CF-6B97-4D36-9173-2866308E51D4}"/>
    <cellStyle name="SAPBEXHLevel0 2 2 2 2 2" xfId="14986" xr:uid="{BBDF656B-62D8-460C-9D1B-6F86927EF5FA}"/>
    <cellStyle name="SAPBEXHLevel0 2 2 2 3" xfId="14987" xr:uid="{6FF28352-5102-4C75-B1C2-BBA35D5BEE2E}"/>
    <cellStyle name="SAPBEXHLevel0 2 2 2 4" xfId="14988" xr:uid="{49B1C6F4-728A-4057-B681-66B84041AC3E}"/>
    <cellStyle name="SAPBEXHLevel0 2 2 2 5" xfId="14989" xr:uid="{303AA82F-510A-4F8E-A2AF-5034BBF81C99}"/>
    <cellStyle name="SAPBEXHLevel0 2 2 2 6" xfId="14990" xr:uid="{D9EF273C-D872-4BC4-9C17-D5D3CA76DC22}"/>
    <cellStyle name="SAPBEXHLevel0 2 2 2 7" xfId="14991" xr:uid="{EDDEF76D-ECAD-4A58-93FE-A13C31886093}"/>
    <cellStyle name="SAPBEXHLevel0 2 2 2 8" xfId="14992" xr:uid="{A1E90E72-2CDD-4679-B271-88DF9BC0BBB4}"/>
    <cellStyle name="SAPBEXHLevel0 2 2 2 9" xfId="14993" xr:uid="{EB4573AD-1AF1-4BDC-830A-E41AD784B4A8}"/>
    <cellStyle name="SAPBEXHLevel0 2 2 3" xfId="14994" xr:uid="{C0F26C49-7613-49CF-8C49-4A6C80B5BFFB}"/>
    <cellStyle name="SAPBEXHLevel0 2 2 3 2" xfId="14995" xr:uid="{0A92718D-90CD-487B-B979-A5401CC0529C}"/>
    <cellStyle name="SAPBEXHLevel0 2 2 4" xfId="14996" xr:uid="{D616001F-D43B-41AB-9FAB-7F99DCCE6D74}"/>
    <cellStyle name="SAPBEXHLevel0 2 2 4 2" xfId="14997" xr:uid="{0696FC7A-8F66-455D-88EE-CAC8EA56BC7D}"/>
    <cellStyle name="SAPBEXHLevel0 2 2 5" xfId="14998" xr:uid="{5B13097E-FDDC-434E-B981-CC9C888AD998}"/>
    <cellStyle name="SAPBEXHLevel0 2 2 5 2" xfId="14999" xr:uid="{49C0F3A8-1AB8-450E-A818-20D48DAA9C48}"/>
    <cellStyle name="SAPBEXHLevel0 2 2 6" xfId="15000" xr:uid="{429FF22F-BA57-4C5F-A686-987781F4FEFC}"/>
    <cellStyle name="SAPBEXHLevel0 2 2 6 2" xfId="15001" xr:uid="{65AE0C09-CA6F-4103-8B9D-7F6E9DE353C2}"/>
    <cellStyle name="SAPBEXHLevel0 2 2 7" xfId="15002" xr:uid="{E0BB7F63-93C9-46A1-B568-CCB82A9E4E2E}"/>
    <cellStyle name="SAPBEXHLevel0 2 2 8" xfId="15003" xr:uid="{BF8619D9-8A61-446C-BC24-0C4182862B31}"/>
    <cellStyle name="SAPBEXHLevel0 2 2 9" xfId="15004" xr:uid="{1816784A-B226-49D8-9512-E74223B4EB2D}"/>
    <cellStyle name="SAPBEXHLevel0 2 3" xfId="15005" xr:uid="{BF251073-7893-4E12-838A-BB378AC90B92}"/>
    <cellStyle name="SAPBEXHLevel0 2 3 10" xfId="15006" xr:uid="{1A34CB7E-4AEA-4B66-8ADC-21F9DDEF6E4B}"/>
    <cellStyle name="SAPBEXHLevel0 2 3 11" xfId="15007" xr:uid="{A4FE7982-DF30-4557-A212-C204A4F2B28B}"/>
    <cellStyle name="SAPBEXHLevel0 2 3 2" xfId="15008" xr:uid="{4680FE1A-09E0-4BE2-AA86-E74203C12D50}"/>
    <cellStyle name="SAPBEXHLevel0 2 3 2 2" xfId="15009" xr:uid="{E1773318-1EF7-4A19-90F6-1495919D0CAD}"/>
    <cellStyle name="SAPBEXHLevel0 2 3 3" xfId="15010" xr:uid="{9559576A-B847-448F-A7D1-CEF1977F99F0}"/>
    <cellStyle name="SAPBEXHLevel0 2 3 4" xfId="15011" xr:uid="{9ED7E24D-FB06-4165-8D01-9312B2C350FC}"/>
    <cellStyle name="SAPBEXHLevel0 2 3 5" xfId="15012" xr:uid="{2779CDEC-83C3-40C3-BDF4-A850950C285D}"/>
    <cellStyle name="SAPBEXHLevel0 2 3 6" xfId="15013" xr:uid="{FF74839C-E089-41BD-85E4-30576A978613}"/>
    <cellStyle name="SAPBEXHLevel0 2 3 7" xfId="15014" xr:uid="{ACAB3C95-96F0-4A37-BBD9-6E5611523690}"/>
    <cellStyle name="SAPBEXHLevel0 2 3 8" xfId="15015" xr:uid="{52AA62FA-2715-4FE3-AB7B-EEE5BE042442}"/>
    <cellStyle name="SAPBEXHLevel0 2 3 9" xfId="15016" xr:uid="{CEFD57E6-A3C8-41AD-8137-1CCEE4037AC7}"/>
    <cellStyle name="SAPBEXHLevel0 2 4" xfId="15017" xr:uid="{58F20FC5-AD47-46FF-BA03-86FA6D0EDC08}"/>
    <cellStyle name="SAPBEXHLevel0 2 4 10" xfId="15018" xr:uid="{CA1398BE-081E-4F0C-B734-398C7F69F5DA}"/>
    <cellStyle name="SAPBEXHLevel0 2 4 11" xfId="15019" xr:uid="{FED9A75F-37B1-4828-B71F-9B8CBABE0079}"/>
    <cellStyle name="SAPBEXHLevel0 2 4 12" xfId="15020" xr:uid="{AEB3FA16-AD6B-4385-B6F1-80461D708FBE}"/>
    <cellStyle name="SAPBEXHLevel0 2 4 13" xfId="15021" xr:uid="{766290BF-66AF-4E78-8EA2-E18CA08AC1D1}"/>
    <cellStyle name="SAPBEXHLevel0 2 4 14" xfId="15022" xr:uid="{56C93C96-9B61-43AC-8316-99AF93E7C2F6}"/>
    <cellStyle name="SAPBEXHLevel0 2 4 15" xfId="15023" xr:uid="{D82F3E16-85ED-4251-8891-9117CD7B8984}"/>
    <cellStyle name="SAPBEXHLevel0 2 4 2" xfId="15024" xr:uid="{ABBE583E-85A7-4550-8BEE-E7A82950F0AB}"/>
    <cellStyle name="SAPBEXHLevel0 2 4 2 2" xfId="15025" xr:uid="{7B9F0C19-3204-48B7-B057-4EDE63FFF0D5}"/>
    <cellStyle name="SAPBEXHLevel0 2 4 3" xfId="15026" xr:uid="{68340CE2-794E-4D50-886B-F02E57F65270}"/>
    <cellStyle name="SAPBEXHLevel0 2 4 3 2" xfId="15027" xr:uid="{A78F04BE-A138-4608-B375-7FB2B8DBA1D9}"/>
    <cellStyle name="SAPBEXHLevel0 2 4 4" xfId="15028" xr:uid="{3C7D803C-1482-4CDE-9FAC-956301E61C2A}"/>
    <cellStyle name="SAPBEXHLevel0 2 4 4 2" xfId="15029" xr:uid="{2F561E96-6D80-47CA-8022-1F66E548CADA}"/>
    <cellStyle name="SAPBEXHLevel0 2 4 5" xfId="15030" xr:uid="{04A48750-16DC-457D-898F-4700418C5368}"/>
    <cellStyle name="SAPBEXHLevel0 2 4 5 2" xfId="15031" xr:uid="{7F443FB1-CC65-42D6-A59F-30D9D8774A1C}"/>
    <cellStyle name="SAPBEXHLevel0 2 4 6" xfId="15032" xr:uid="{834F41EA-7C02-47C4-834B-EAD87EBC2AA6}"/>
    <cellStyle name="SAPBEXHLevel0 2 4 7" xfId="15033" xr:uid="{5651C9B0-3F37-42C6-AC21-DFCF53DBE0B7}"/>
    <cellStyle name="SAPBEXHLevel0 2 4 8" xfId="15034" xr:uid="{ED28FAC5-BC04-4224-A388-0B5DCE287956}"/>
    <cellStyle name="SAPBEXHLevel0 2 4 9" xfId="15035" xr:uid="{DDEC4E92-992C-436A-9287-EC5346D2A554}"/>
    <cellStyle name="SAPBEXHLevel0 3" xfId="15036" xr:uid="{19410D23-B0AB-4072-8F85-3E82A2AFC2C8}"/>
    <cellStyle name="SAPBEXHLevel0 3 10" xfId="15037" xr:uid="{8D31F7C9-1784-4105-A769-8AFD102B2AF6}"/>
    <cellStyle name="SAPBEXHLevel0 3 11" xfId="15038" xr:uid="{0C01C4F4-063E-40AE-A6ED-C272609704AC}"/>
    <cellStyle name="SAPBEXHLevel0 3 2" xfId="15039" xr:uid="{6BED76B4-2771-48B4-A981-1824E4A32E84}"/>
    <cellStyle name="SAPBEXHLevel0 3 2 2" xfId="15040" xr:uid="{C52D7830-52FE-4D82-8A32-AB183CCA0219}"/>
    <cellStyle name="SAPBEXHLevel0 3 3" xfId="15041" xr:uid="{B334350A-F91F-480A-8103-5149DC3C26D0}"/>
    <cellStyle name="SAPBEXHLevel0 3 4" xfId="15042" xr:uid="{AC196ED0-74F2-4944-9852-4F0C81F27071}"/>
    <cellStyle name="SAPBEXHLevel0 3 5" xfId="15043" xr:uid="{5A751C4E-4086-4DFA-B50E-C0B927FDC075}"/>
    <cellStyle name="SAPBEXHLevel0 3 6" xfId="15044" xr:uid="{772565CF-524E-4F65-8ED8-95260713B2F4}"/>
    <cellStyle name="SAPBEXHLevel0 3 7" xfId="15045" xr:uid="{CF876DD6-F788-47E2-9132-DB011FCD3CFA}"/>
    <cellStyle name="SAPBEXHLevel0 3 8" xfId="15046" xr:uid="{C9200AC2-DD88-476D-8C90-AE9AE5581B74}"/>
    <cellStyle name="SAPBEXHLevel0 3 9" xfId="15047" xr:uid="{ED633FD5-CB50-4422-8D8D-BB41660B021F}"/>
    <cellStyle name="SAPBEXHLevel0 4" xfId="15048" xr:uid="{F719BFF8-6BDD-4666-B45F-BD4254703063}"/>
    <cellStyle name="SAPBEXHLevel0 4 10" xfId="15049" xr:uid="{9524FCCF-5DE6-4B16-8603-F7B268AEB9D7}"/>
    <cellStyle name="SAPBEXHLevel0 4 11" xfId="15050" xr:uid="{28E78A5B-3182-4D63-BA62-A93D8ED0143F}"/>
    <cellStyle name="SAPBEXHLevel0 4 12" xfId="15051" xr:uid="{796876EF-D0CC-4E5E-BFDE-4B79E3A829B5}"/>
    <cellStyle name="SAPBEXHLevel0 4 13" xfId="15052" xr:uid="{D47C3A54-B384-45BC-9FB1-75DFD5529C95}"/>
    <cellStyle name="SAPBEXHLevel0 4 14" xfId="15053" xr:uid="{5485D5B9-3353-4A11-9FCF-9A2FFAF25724}"/>
    <cellStyle name="SAPBEXHLevel0 4 15" xfId="15054" xr:uid="{34994610-A8BE-46DC-864E-FCC8074B307F}"/>
    <cellStyle name="SAPBEXHLevel0 4 2" xfId="15055" xr:uid="{B42F3279-511B-455F-8426-0B6195E08746}"/>
    <cellStyle name="SAPBEXHLevel0 4 2 2" xfId="15056" xr:uid="{5ECF98D0-59B7-4839-95D6-93AC02AA5485}"/>
    <cellStyle name="SAPBEXHLevel0 4 3" xfId="15057" xr:uid="{9E362A54-CEB4-401C-982A-E987EC617A8C}"/>
    <cellStyle name="SAPBEXHLevel0 4 3 2" xfId="15058" xr:uid="{1ADC6C85-2844-484D-A078-CD7DD2B129FE}"/>
    <cellStyle name="SAPBEXHLevel0 4 4" xfId="15059" xr:uid="{5B1F13CC-F01E-47E9-83D8-E6969D843666}"/>
    <cellStyle name="SAPBEXHLevel0 4 4 2" xfId="15060" xr:uid="{242795A7-E08E-40DD-A93F-0F9E9F6252C4}"/>
    <cellStyle name="SAPBEXHLevel0 4 5" xfId="15061" xr:uid="{4FB0A99A-6024-4D4B-875A-4D209B77F78B}"/>
    <cellStyle name="SAPBEXHLevel0 4 5 2" xfId="15062" xr:uid="{9C745C84-5A91-46A7-9CFC-4F99449337EC}"/>
    <cellStyle name="SAPBEXHLevel0 4 6" xfId="15063" xr:uid="{D295DA6B-F68F-43ED-951B-EB37D8863A16}"/>
    <cellStyle name="SAPBEXHLevel0 4 7" xfId="15064" xr:uid="{4BDD3B90-6DA0-4EFF-AC5E-9460DBEB1F36}"/>
    <cellStyle name="SAPBEXHLevel0 4 8" xfId="15065" xr:uid="{4C69EB22-9265-42B5-ABA0-CEB94CF5F909}"/>
    <cellStyle name="SAPBEXHLevel0 4 9" xfId="15066" xr:uid="{75171C44-AF65-47D8-9653-721769DF36D3}"/>
    <cellStyle name="SAPBEXHLevel0 5" xfId="15067" xr:uid="{5E850738-6E57-4886-B33B-BE3597595847}"/>
    <cellStyle name="SAPBEXHLevel0 5 10" xfId="15068" xr:uid="{8102E279-CA83-49BB-B7D5-E95349D8EA35}"/>
    <cellStyle name="SAPBEXHLevel0 5 11" xfId="15069" xr:uid="{5C08C1BD-AE18-470B-BC1D-B7D2D98EB58E}"/>
    <cellStyle name="SAPBEXHLevel0 5 12" xfId="15070" xr:uid="{C11CC8F9-E2A2-4115-B079-57749DF97279}"/>
    <cellStyle name="SAPBEXHLevel0 5 13" xfId="15071" xr:uid="{D5C392A6-6105-48FB-8AC4-DF0E68865DC0}"/>
    <cellStyle name="SAPBEXHLevel0 5 14" xfId="15072" xr:uid="{03F0BA5E-CE34-4F06-A02F-04D6CE681CCE}"/>
    <cellStyle name="SAPBEXHLevel0 5 15" xfId="15073" xr:uid="{08AD6836-0058-4B3D-8A38-3C34142E39B6}"/>
    <cellStyle name="SAPBEXHLevel0 5 16" xfId="15074" xr:uid="{BFD50DD5-A6D2-4EEB-B0E3-D787D7D14775}"/>
    <cellStyle name="SAPBEXHLevel0 5 17" xfId="15075" xr:uid="{BD6483DB-7D64-4B96-A3BA-5DF03271CB82}"/>
    <cellStyle name="SAPBEXHLevel0 5 2" xfId="15076" xr:uid="{15F32092-C27E-4E74-9AD6-7B27B3447B57}"/>
    <cellStyle name="SAPBEXHLevel0 5 2 10" xfId="15077" xr:uid="{1362AF5E-91B0-484C-BF65-C449AE8DD6D0}"/>
    <cellStyle name="SAPBEXHLevel0 5 2 11" xfId="15078" xr:uid="{2BF2CEBF-E577-4B75-A870-58360BC61213}"/>
    <cellStyle name="SAPBEXHLevel0 5 2 12" xfId="15079" xr:uid="{4342865E-A5BB-4652-820B-46F2A18D301A}"/>
    <cellStyle name="SAPBEXHLevel0 5 2 13" xfId="15080" xr:uid="{7C1CE24E-0FE6-4FA0-B814-0F341544908D}"/>
    <cellStyle name="SAPBEXHLevel0 5 2 14" xfId="15081" xr:uid="{9895D77D-2FA2-4DC1-90B4-39DAB8CB8B33}"/>
    <cellStyle name="SAPBEXHLevel0 5 2 15" xfId="15082" xr:uid="{DD18DA4F-397A-4483-9974-979EFBB31A05}"/>
    <cellStyle name="SAPBEXHLevel0 5 2 16" xfId="15083" xr:uid="{2A36840C-7729-44B0-AF7F-699D1BAE3118}"/>
    <cellStyle name="SAPBEXHLevel0 5 2 2" xfId="15084" xr:uid="{A524D370-3B53-48DB-ACAD-437213A77BD0}"/>
    <cellStyle name="SAPBEXHLevel0 5 2 2 2" xfId="15085" xr:uid="{E0CB990F-F98C-4A20-A539-AD4B4485F8A5}"/>
    <cellStyle name="SAPBEXHLevel0 5 2 3" xfId="15086" xr:uid="{1ADD52C5-75D7-497C-BF34-695FAA7018A4}"/>
    <cellStyle name="SAPBEXHLevel0 5 2 3 2" xfId="15087" xr:uid="{420DCE97-30E9-4A46-9855-28E7ACFBFAA7}"/>
    <cellStyle name="SAPBEXHLevel0 5 2 4" xfId="15088" xr:uid="{7E4489D4-DD47-4A59-9F9C-8F9E04220113}"/>
    <cellStyle name="SAPBEXHLevel0 5 2 4 2" xfId="15089" xr:uid="{0EA6F42D-C219-438D-B3FB-CB5EFD0285C9}"/>
    <cellStyle name="SAPBEXHLevel0 5 2 5" xfId="15090" xr:uid="{52B885AC-C287-43E0-A9F5-9CAACB660DA9}"/>
    <cellStyle name="SAPBEXHLevel0 5 2 5 2" xfId="15091" xr:uid="{F2D16430-81B0-402F-B90F-A6ED46552E19}"/>
    <cellStyle name="SAPBEXHLevel0 5 2 6" xfId="15092" xr:uid="{3D91F40D-763C-40FE-A8DF-6C78603AEC34}"/>
    <cellStyle name="SAPBEXHLevel0 5 2 7" xfId="15093" xr:uid="{94E73580-DC1F-40A8-9002-F627991F19FB}"/>
    <cellStyle name="SAPBEXHLevel0 5 2 8" xfId="15094" xr:uid="{CF7BC072-9460-4294-90C9-A9C2EF649DB7}"/>
    <cellStyle name="SAPBEXHLevel0 5 2 9" xfId="15095" xr:uid="{740D1AB6-E45B-4ED9-A568-62481D818EC8}"/>
    <cellStyle name="SAPBEXHLevel0 5 3" xfId="15096" xr:uid="{69B26FE6-0486-4369-91D7-6579567FB3A3}"/>
    <cellStyle name="SAPBEXHLevel0 5 3 2" xfId="15097" xr:uid="{317BD6C3-2008-4732-BC3E-F9B861D3FD87}"/>
    <cellStyle name="SAPBEXHLevel0 5 4" xfId="15098" xr:uid="{7F5D14DF-516F-4840-B88F-73560C484E4C}"/>
    <cellStyle name="SAPBEXHLevel0 5 4 2" xfId="15099" xr:uid="{4DBA216F-DEDB-4309-9A62-C8D03874489D}"/>
    <cellStyle name="SAPBEXHLevel0 5 5" xfId="15100" xr:uid="{66C4A2AC-518E-4EF0-BD0E-AA16FBE23AA8}"/>
    <cellStyle name="SAPBEXHLevel0 5 5 2" xfId="15101" xr:uid="{68539EDA-EEB0-4ECB-83EC-B4065FB18CA1}"/>
    <cellStyle name="SAPBEXHLevel0 5 6" xfId="15102" xr:uid="{F6A1FE7D-DDF4-4216-8CA0-89935E703D40}"/>
    <cellStyle name="SAPBEXHLevel0 5 6 2" xfId="15103" xr:uid="{01655B17-9A5F-4EE1-A8C2-07D8B1443EF1}"/>
    <cellStyle name="SAPBEXHLevel0 5 7" xfId="15104" xr:uid="{7714DEC7-954D-4CCC-9948-4F53EB25B2E2}"/>
    <cellStyle name="SAPBEXHLevel0 5 8" xfId="15105" xr:uid="{2D4B9751-AF1D-4B00-A026-D52E32705CB9}"/>
    <cellStyle name="SAPBEXHLevel0 5 9" xfId="15106" xr:uid="{975A5194-A606-48EF-8331-94AE6D588257}"/>
    <cellStyle name="SAPBEXHLevel0 6" xfId="15107" xr:uid="{049E8D0B-E1FE-4FFA-8F9F-0BAF98F6BDFD}"/>
    <cellStyle name="SAPBEXHLevel0 7" xfId="15108" xr:uid="{C4E6CBCE-2BC3-4128-A33F-C502286FBFAF}"/>
    <cellStyle name="SAPBEXHLevel0 7 2" xfId="15109" xr:uid="{DEDB6B71-9318-43C5-98FA-5F6726564E05}"/>
    <cellStyle name="SAPBEXHLevel0 8" xfId="15110" xr:uid="{7C4519A2-602A-41D9-ADF7-D83600E33528}"/>
    <cellStyle name="SAPBEXHLevel0 9" xfId="15111" xr:uid="{10F1E4B5-4714-4021-B2B6-DD0C2CDC9A11}"/>
    <cellStyle name="SAPBEXHLevel0_Nordea Group" xfId="14964" xr:uid="{61340357-3840-48E8-864D-78362F67F87C}"/>
    <cellStyle name="SAPBEXHLevel0X" xfId="21" xr:uid="{00000000-0005-0000-0000-000095000000}"/>
    <cellStyle name="SAPBEXHLevel0X 10" xfId="15113" xr:uid="{F3CA6693-602B-4FA9-B899-78D9B4121677}"/>
    <cellStyle name="SAPBEXHLevel0X 11" xfId="15114" xr:uid="{B1254A30-E305-4A65-97A0-3115C8523E92}"/>
    <cellStyle name="SAPBEXHLevel0X 12" xfId="15115" xr:uid="{9E3DEA9E-1E26-469B-B281-0FB43E949369}"/>
    <cellStyle name="SAPBEXHLevel0X 13" xfId="15116" xr:uid="{16EAF82F-5970-41C3-B95D-EABE9CE2C988}"/>
    <cellStyle name="SAPBEXHLevel0X 14" xfId="15117" xr:uid="{D62B288E-B241-4626-87D8-EEEF6319ADB5}"/>
    <cellStyle name="SAPBEXHLevel0X 15" xfId="15118" xr:uid="{CF1CF71D-BE1A-4C78-A18C-C2741FEDA426}"/>
    <cellStyle name="SAPBEXHLevel0X 16" xfId="15119" xr:uid="{AE1F3571-2F30-4070-A0B6-2FC9155F94D8}"/>
    <cellStyle name="SAPBEXHLevel0X 17" xfId="15120" xr:uid="{00FEAEA5-699C-4290-8754-0D683ECF9CB0}"/>
    <cellStyle name="SAPBEXHLevel0X 2" xfId="15121" xr:uid="{31FA6C21-8302-48CA-A5CB-345DEFA676CB}"/>
    <cellStyle name="SAPBEXHLevel0X 2 2" xfId="15122" xr:uid="{ADD60F95-CC18-4785-81D1-6833F0E25164}"/>
    <cellStyle name="SAPBEXHLevel0X 2 2 10" xfId="15123" xr:uid="{7DC31E40-3594-4829-B40A-1DAECA641303}"/>
    <cellStyle name="SAPBEXHLevel0X 2 2 11" xfId="15124" xr:uid="{70553342-2DC4-4047-A6C6-DCF4A82191F9}"/>
    <cellStyle name="SAPBEXHLevel0X 2 2 12" xfId="15125" xr:uid="{1EACE544-263E-4E33-8784-972CB5898A21}"/>
    <cellStyle name="SAPBEXHLevel0X 2 2 13" xfId="15126" xr:uid="{4E4903A9-A198-4E37-9A34-DC8F874ED159}"/>
    <cellStyle name="SAPBEXHLevel0X 2 2 14" xfId="15127" xr:uid="{C24949CB-B2B2-4CC5-B7F5-C9FAC6422532}"/>
    <cellStyle name="SAPBEXHLevel0X 2 2 15" xfId="15128" xr:uid="{D8BBD26D-851A-404D-8C17-C5CA1842C1B9}"/>
    <cellStyle name="SAPBEXHLevel0X 2 2 16" xfId="15129" xr:uid="{F489048D-0011-4E19-B64E-AD9FAF0692DA}"/>
    <cellStyle name="SAPBEXHLevel0X 2 2 2" xfId="15130" xr:uid="{4974EEDF-F141-4750-96DD-4740DECD10B4}"/>
    <cellStyle name="SAPBEXHLevel0X 2 2 2 10" xfId="15131" xr:uid="{AC9C00DF-4615-4A9E-89F0-F4CD862E0309}"/>
    <cellStyle name="SAPBEXHLevel0X 2 2 2 11" xfId="15132" xr:uid="{5B8058B4-DD7C-4F48-A1E8-8FE5F7236463}"/>
    <cellStyle name="SAPBEXHLevel0X 2 2 2 2" xfId="15133" xr:uid="{B36CD902-C1EA-4909-8447-4F2D156BE2FC}"/>
    <cellStyle name="SAPBEXHLevel0X 2 2 2 2 2" xfId="15134" xr:uid="{1197549A-206A-4BC8-90D5-C4F040A68939}"/>
    <cellStyle name="SAPBEXHLevel0X 2 2 2 3" xfId="15135" xr:uid="{C46B217E-2FA9-4177-8AEB-A28C1CDC4963}"/>
    <cellStyle name="SAPBEXHLevel0X 2 2 2 4" xfId="15136" xr:uid="{849EF582-3349-47EF-9673-3853F1D8F834}"/>
    <cellStyle name="SAPBEXHLevel0X 2 2 2 5" xfId="15137" xr:uid="{523E0008-84AE-4D36-9BE2-1D47A6695D5E}"/>
    <cellStyle name="SAPBEXHLevel0X 2 2 2 6" xfId="15138" xr:uid="{ACDFE36D-C869-49FC-9D37-65303C4029DC}"/>
    <cellStyle name="SAPBEXHLevel0X 2 2 2 7" xfId="15139" xr:uid="{D6762543-D120-413D-A296-9FBE435A1547}"/>
    <cellStyle name="SAPBEXHLevel0X 2 2 2 8" xfId="15140" xr:uid="{55D7BCA7-4069-4816-8CEA-1A913BAA1733}"/>
    <cellStyle name="SAPBEXHLevel0X 2 2 2 9" xfId="15141" xr:uid="{531BB3DB-84D5-47CA-A882-FE6FA6CBEEB2}"/>
    <cellStyle name="SAPBEXHLevel0X 2 2 3" xfId="15142" xr:uid="{49C318A5-248A-4E69-84BE-882CF662EAE1}"/>
    <cellStyle name="SAPBEXHLevel0X 2 2 3 2" xfId="15143" xr:uid="{C019EC4A-01ED-430F-A04C-4FF2797A3234}"/>
    <cellStyle name="SAPBEXHLevel0X 2 2 4" xfId="15144" xr:uid="{F7143632-0E5B-4678-89A5-6CD3DB4AE1B5}"/>
    <cellStyle name="SAPBEXHLevel0X 2 2 4 2" xfId="15145" xr:uid="{0CCD8D7B-CC3B-41E2-B0E7-05354F6FA079}"/>
    <cellStyle name="SAPBEXHLevel0X 2 2 5" xfId="15146" xr:uid="{5C333D5B-3C37-476C-BDF8-126D343E04C8}"/>
    <cellStyle name="SAPBEXHLevel0X 2 2 5 2" xfId="15147" xr:uid="{4213A57B-FDB9-495E-A327-8891C7479979}"/>
    <cellStyle name="SAPBEXHLevel0X 2 2 6" xfId="15148" xr:uid="{2A1348E4-BE3A-4006-9B22-1AD420EEE912}"/>
    <cellStyle name="SAPBEXHLevel0X 2 2 6 2" xfId="15149" xr:uid="{75F6296B-D276-4F7D-944B-1F609CE781AC}"/>
    <cellStyle name="SAPBEXHLevel0X 2 2 7" xfId="15150" xr:uid="{24757B9D-F8B3-4B52-ABEA-E85800793DC5}"/>
    <cellStyle name="SAPBEXHLevel0X 2 2 8" xfId="15151" xr:uid="{351FC88D-98CB-4333-B3EC-FE04E4C9A42F}"/>
    <cellStyle name="SAPBEXHLevel0X 2 2 9" xfId="15152" xr:uid="{94865872-5D50-4A8A-93C4-5224BCA5FF12}"/>
    <cellStyle name="SAPBEXHLevel0X 2 3" xfId="15153" xr:uid="{8DAEED60-14ED-4442-A700-B0CD1908924B}"/>
    <cellStyle name="SAPBEXHLevel0X 2 3 10" xfId="15154" xr:uid="{81EC93A2-4B6D-4374-A046-CB6A430B3CAD}"/>
    <cellStyle name="SAPBEXHLevel0X 2 3 11" xfId="15155" xr:uid="{4F18D1B6-42F7-498C-9A81-363AB2055919}"/>
    <cellStyle name="SAPBEXHLevel0X 2 3 2" xfId="15156" xr:uid="{E2760EDD-F36A-4826-BB1A-D57273D63A04}"/>
    <cellStyle name="SAPBEXHLevel0X 2 3 2 2" xfId="15157" xr:uid="{CE518CBF-EF29-47B0-A964-6BAE9284ED16}"/>
    <cellStyle name="SAPBEXHLevel0X 2 3 3" xfId="15158" xr:uid="{71726747-F1B3-420C-BED2-FFEDB79E72B2}"/>
    <cellStyle name="SAPBEXHLevel0X 2 3 4" xfId="15159" xr:uid="{200FF397-77F1-43CF-9123-FA3D57778BCB}"/>
    <cellStyle name="SAPBEXHLevel0X 2 3 5" xfId="15160" xr:uid="{1B6957F7-717E-4511-93F0-0A4C4828A320}"/>
    <cellStyle name="SAPBEXHLevel0X 2 3 6" xfId="15161" xr:uid="{5F25E955-13EB-401C-8FF3-C886D90C8415}"/>
    <cellStyle name="SAPBEXHLevel0X 2 3 7" xfId="15162" xr:uid="{6FEE5F80-0201-4B68-AC03-96F968840000}"/>
    <cellStyle name="SAPBEXHLevel0X 2 3 8" xfId="15163" xr:uid="{4B5CF8A0-66EC-4944-8595-DC561DE98CA9}"/>
    <cellStyle name="SAPBEXHLevel0X 2 3 9" xfId="15164" xr:uid="{C61FA66D-1B0A-479D-856A-DEF534D50262}"/>
    <cellStyle name="SAPBEXHLevel0X 2 4" xfId="15165" xr:uid="{FF423F0E-D99F-4934-95FB-44392487492C}"/>
    <cellStyle name="SAPBEXHLevel0X 2 4 10" xfId="15166" xr:uid="{C4186CE5-D4B9-445D-9596-30DBBCB5DE2E}"/>
    <cellStyle name="SAPBEXHLevel0X 2 4 11" xfId="15167" xr:uid="{102AF802-593B-4C72-8F9A-414174A2E86C}"/>
    <cellStyle name="SAPBEXHLevel0X 2 4 12" xfId="15168" xr:uid="{97CD7290-AE00-426B-8C77-0D994F2E4031}"/>
    <cellStyle name="SAPBEXHLevel0X 2 4 13" xfId="15169" xr:uid="{F0D05F53-F0D4-4641-90ED-6C3DD4B32874}"/>
    <cellStyle name="SAPBEXHLevel0X 2 4 14" xfId="15170" xr:uid="{A9330AEE-F120-487C-A44D-107BA31F41BC}"/>
    <cellStyle name="SAPBEXHLevel0X 2 4 15" xfId="15171" xr:uid="{66DD44D4-70BF-43EE-AA3A-0684856AF30B}"/>
    <cellStyle name="SAPBEXHLevel0X 2 4 2" xfId="15172" xr:uid="{D9B5AA31-5A9E-4778-B1E0-6FD0A7D6DD3E}"/>
    <cellStyle name="SAPBEXHLevel0X 2 4 2 2" xfId="15173" xr:uid="{A7B89700-7A98-41EB-8234-11DD5CA61942}"/>
    <cellStyle name="SAPBEXHLevel0X 2 4 3" xfId="15174" xr:uid="{E1CCEB40-25C7-4EBE-87D3-DEF1355925BF}"/>
    <cellStyle name="SAPBEXHLevel0X 2 4 3 2" xfId="15175" xr:uid="{84972EF8-834C-461E-A7D1-67F61AD02E63}"/>
    <cellStyle name="SAPBEXHLevel0X 2 4 4" xfId="15176" xr:uid="{058E5B25-1304-4617-8F35-8239AB081AED}"/>
    <cellStyle name="SAPBEXHLevel0X 2 4 4 2" xfId="15177" xr:uid="{5C216AB4-52C2-4C4E-B764-F9770290C3B2}"/>
    <cellStyle name="SAPBEXHLevel0X 2 4 5" xfId="15178" xr:uid="{8DAD6C56-59E1-43F6-A5AD-6EF8C376FFC1}"/>
    <cellStyle name="SAPBEXHLevel0X 2 4 5 2" xfId="15179" xr:uid="{CF540619-6ACF-42AB-95D0-CEB1DCBF1FDC}"/>
    <cellStyle name="SAPBEXHLevel0X 2 4 6" xfId="15180" xr:uid="{A35B33AF-8575-4A95-AA5D-2CF53D9DDD56}"/>
    <cellStyle name="SAPBEXHLevel0X 2 4 7" xfId="15181" xr:uid="{A57EB694-62FE-4EF8-9BFD-4771361F0F0C}"/>
    <cellStyle name="SAPBEXHLevel0X 2 4 8" xfId="15182" xr:uid="{40DE4DFE-5947-4527-A92E-C32171F27D6F}"/>
    <cellStyle name="SAPBEXHLevel0X 2 4 9" xfId="15183" xr:uid="{901189DF-E2A3-481F-8E97-C6D63E227328}"/>
    <cellStyle name="SAPBEXHLevel0X 3" xfId="15184" xr:uid="{E52E1AAA-79D2-4D0F-B444-0954B03C8FAC}"/>
    <cellStyle name="SAPBEXHLevel0X 3 10" xfId="15185" xr:uid="{D464B55D-CA10-4743-B563-7EA6229542B6}"/>
    <cellStyle name="SAPBEXHLevel0X 3 11" xfId="15186" xr:uid="{53B8346E-D963-442C-B90C-983A13D8607E}"/>
    <cellStyle name="SAPBEXHLevel0X 3 2" xfId="15187" xr:uid="{B8C25A4D-333F-46D0-8870-24653E48B91B}"/>
    <cellStyle name="SAPBEXHLevel0X 3 2 2" xfId="15188" xr:uid="{0C42B930-A7FF-45BC-8397-59F5DD4DC611}"/>
    <cellStyle name="SAPBEXHLevel0X 3 3" xfId="15189" xr:uid="{FA6A1B16-F01E-4952-BDA3-18E09D05971E}"/>
    <cellStyle name="SAPBEXHLevel0X 3 4" xfId="15190" xr:uid="{D24B0E89-C74D-4CEC-8649-9897CF14EA34}"/>
    <cellStyle name="SAPBEXHLevel0X 3 5" xfId="15191" xr:uid="{1A98BAC6-77EC-42D7-BAE8-D1D0B4FB5F8D}"/>
    <cellStyle name="SAPBEXHLevel0X 3 6" xfId="15192" xr:uid="{2E334032-2A10-4876-A068-187621CFEA10}"/>
    <cellStyle name="SAPBEXHLevel0X 3 7" xfId="15193" xr:uid="{EC9FCC7A-7CC3-4E59-B308-2778F7E51DCF}"/>
    <cellStyle name="SAPBEXHLevel0X 3 8" xfId="15194" xr:uid="{2FB50BE7-6363-4EDD-AB87-C8C9A454D877}"/>
    <cellStyle name="SAPBEXHLevel0X 3 9" xfId="15195" xr:uid="{A18FCCD6-D4EE-4E5D-AEBD-4AF6E1B28AA2}"/>
    <cellStyle name="SAPBEXHLevel0X 4" xfId="15196" xr:uid="{F0679592-BFA1-4250-B115-1675F59F5488}"/>
    <cellStyle name="SAPBEXHLevel0X 4 10" xfId="15197" xr:uid="{7B70CFE4-E715-48F4-AA61-1E0E4542C925}"/>
    <cellStyle name="SAPBEXHLevel0X 4 11" xfId="15198" xr:uid="{64B59B22-D145-4D70-9006-E8CE31A7485F}"/>
    <cellStyle name="SAPBEXHLevel0X 4 12" xfId="15199" xr:uid="{65A18C01-C554-4E4B-9BAF-C36F4D680C4D}"/>
    <cellStyle name="SAPBEXHLevel0X 4 13" xfId="15200" xr:uid="{0005357A-CDB5-44B9-80F9-815D77B3F8C7}"/>
    <cellStyle name="SAPBEXHLevel0X 4 14" xfId="15201" xr:uid="{79ADC4AD-9D2A-4BD8-B144-991B996E45DE}"/>
    <cellStyle name="SAPBEXHLevel0X 4 15" xfId="15202" xr:uid="{2F47780E-DBCB-4C6E-839F-F135265AA0A5}"/>
    <cellStyle name="SAPBEXHLevel0X 4 2" xfId="15203" xr:uid="{7EEA8A0E-1F70-43AC-BB3B-01AC611A4B23}"/>
    <cellStyle name="SAPBEXHLevel0X 4 2 2" xfId="15204" xr:uid="{C33CB34B-494E-4B9A-AC3D-F465B59BAA4A}"/>
    <cellStyle name="SAPBEXHLevel0X 4 3" xfId="15205" xr:uid="{5E3CD36F-F7E5-4C9A-9B98-7B7249D0126B}"/>
    <cellStyle name="SAPBEXHLevel0X 4 3 2" xfId="15206" xr:uid="{24EE815D-1350-4268-9E6C-8AE0D25CB1CD}"/>
    <cellStyle name="SAPBEXHLevel0X 4 4" xfId="15207" xr:uid="{30C23F0E-5963-4A86-9C22-E2FC38E04093}"/>
    <cellStyle name="SAPBEXHLevel0X 4 4 2" xfId="15208" xr:uid="{6FBFE06D-7F40-4DE3-939C-39E96F1A9661}"/>
    <cellStyle name="SAPBEXHLevel0X 4 5" xfId="15209" xr:uid="{32369BCE-ED91-468F-A8F8-40F9F01287DF}"/>
    <cellStyle name="SAPBEXHLevel0X 4 5 2" xfId="15210" xr:uid="{5F2FEC7A-5905-42ED-B241-BEF4EFAC1C6D}"/>
    <cellStyle name="SAPBEXHLevel0X 4 6" xfId="15211" xr:uid="{CFD475AE-692E-40FC-B22B-24A7F2BE244D}"/>
    <cellStyle name="SAPBEXHLevel0X 4 7" xfId="15212" xr:uid="{E04A8BB1-97C0-4015-8B39-8D6777BE2592}"/>
    <cellStyle name="SAPBEXHLevel0X 4 8" xfId="15213" xr:uid="{F1B50238-B762-4ED1-BF4C-91A70259554D}"/>
    <cellStyle name="SAPBEXHLevel0X 4 9" xfId="15214" xr:uid="{C3E7BA68-2FEC-451A-99EC-36F450724C0F}"/>
    <cellStyle name="SAPBEXHLevel0X 5" xfId="15215" xr:uid="{A82C2832-2860-4440-A03B-F1DA1D958BF6}"/>
    <cellStyle name="SAPBEXHLevel0X 5 10" xfId="15216" xr:uid="{7481E150-4FAC-445F-A860-DD2B6450C1C3}"/>
    <cellStyle name="SAPBEXHLevel0X 5 11" xfId="15217" xr:uid="{8D485341-46A2-41E4-AB8C-C03731ED9C92}"/>
    <cellStyle name="SAPBEXHLevel0X 5 12" xfId="15218" xr:uid="{E59DE8DA-0F95-49E2-B061-DCF5AA90D980}"/>
    <cellStyle name="SAPBEXHLevel0X 5 13" xfId="15219" xr:uid="{2393B085-AA0F-4831-89AF-ABD35D9C2F17}"/>
    <cellStyle name="SAPBEXHLevel0X 5 14" xfId="15220" xr:uid="{42CD5FBF-5C20-410C-98FD-54DF4585B53A}"/>
    <cellStyle name="SAPBEXHLevel0X 5 15" xfId="15221" xr:uid="{296FAC64-0A2E-4E81-9339-F7775BEA27EA}"/>
    <cellStyle name="SAPBEXHLevel0X 5 2" xfId="15222" xr:uid="{F457B176-61B9-40AC-8506-FDA5F39A8073}"/>
    <cellStyle name="SAPBEXHLevel0X 5 2 2" xfId="15223" xr:uid="{FEF23C6C-E43C-4F42-A4AD-F9BC090F9DC9}"/>
    <cellStyle name="SAPBEXHLevel0X 5 3" xfId="15224" xr:uid="{1523DEB1-F69A-480A-81DC-A895375D4B18}"/>
    <cellStyle name="SAPBEXHLevel0X 5 3 2" xfId="15225" xr:uid="{F1F2CB7A-F66E-4551-A489-F2560C524B73}"/>
    <cellStyle name="SAPBEXHLevel0X 5 4" xfId="15226" xr:uid="{107041BA-4562-4131-B119-96BA8C19D579}"/>
    <cellStyle name="SAPBEXHLevel0X 5 4 2" xfId="15227" xr:uid="{C0637C5A-3A1A-4BCE-812C-7882AFBD5155}"/>
    <cellStyle name="SAPBEXHLevel0X 5 5" xfId="15228" xr:uid="{897506DD-55FC-4D4B-A8D9-5F14DCD73DD1}"/>
    <cellStyle name="SAPBEXHLevel0X 5 5 2" xfId="15229" xr:uid="{BC08AD75-3E4C-447B-A28C-9245B17E77E1}"/>
    <cellStyle name="SAPBEXHLevel0X 5 6" xfId="15230" xr:uid="{76799AAE-3A51-4AB6-89D6-2EE0FDE97002}"/>
    <cellStyle name="SAPBEXHLevel0X 5 7" xfId="15231" xr:uid="{5D8FECA8-7394-4F21-A9E8-0E9636D046E1}"/>
    <cellStyle name="SAPBEXHLevel0X 5 8" xfId="15232" xr:uid="{B000B092-D4AE-44F4-A532-08704A3D6513}"/>
    <cellStyle name="SAPBEXHLevel0X 5 9" xfId="15233" xr:uid="{7B0124BA-2240-4722-8117-58D57CD93B0F}"/>
    <cellStyle name="SAPBEXHLevel0X 6" xfId="15234" xr:uid="{800A8C8C-4B85-4C40-83B3-C4A62061AB16}"/>
    <cellStyle name="SAPBEXHLevel0X 7" xfId="15235" xr:uid="{27E5DE18-80A5-41BC-AB62-EFAE729DDA10}"/>
    <cellStyle name="SAPBEXHLevel0X 7 2" xfId="15236" xr:uid="{AFAF975C-B84C-4D92-BB8A-21F8A8CA48E9}"/>
    <cellStyle name="SAPBEXHLevel0X 8" xfId="15237" xr:uid="{112CCB5E-2ACF-461F-A150-6CD05B3C9EF3}"/>
    <cellStyle name="SAPBEXHLevel0X 9" xfId="15238" xr:uid="{B7BFF02D-A7D8-4593-8C03-8D4175891614}"/>
    <cellStyle name="SAPBEXHLevel0X_Nordea Group" xfId="15112" xr:uid="{70AE6C14-9680-4C1B-A312-5578A70A3E32}"/>
    <cellStyle name="SAPBEXHLevel1" xfId="22" xr:uid="{00000000-0005-0000-0000-000096000000}"/>
    <cellStyle name="SAPBEXHLevel1 10" xfId="15240" xr:uid="{F5DC7A05-E022-4F42-8ED2-48842B20F625}"/>
    <cellStyle name="SAPBEXHLevel1 11" xfId="15241" xr:uid="{97E92053-C149-4F36-B292-B621D8A52AF9}"/>
    <cellStyle name="SAPBEXHLevel1 12" xfId="15242" xr:uid="{60C73E73-186B-4EEC-A75D-8A8B3B8AED46}"/>
    <cellStyle name="SAPBEXHLevel1 13" xfId="15243" xr:uid="{57E3F796-6C02-4F4D-BE4C-0DAB8ED5AA52}"/>
    <cellStyle name="SAPBEXHLevel1 14" xfId="15244" xr:uid="{0C73B4C5-D719-45BA-A309-D7366815E9EC}"/>
    <cellStyle name="SAPBEXHLevel1 15" xfId="15245" xr:uid="{54329DB7-99DF-4E5E-8DC2-5A964AFD1C9C}"/>
    <cellStyle name="SAPBEXHLevel1 16" xfId="15246" xr:uid="{FFF1B5E1-2615-4C25-86A6-358B600CCEBD}"/>
    <cellStyle name="SAPBEXHLevel1 17" xfId="15247" xr:uid="{0F2BD6EE-94A6-4DDC-9BF4-7FDD63B83326}"/>
    <cellStyle name="SAPBEXHLevel1 2" xfId="15248" xr:uid="{365E8BB1-9902-45A7-8A8B-B20C486FC3DE}"/>
    <cellStyle name="SAPBEXHLevel1 2 2" xfId="15249" xr:uid="{CFC27C9D-9D60-4C9F-88DA-62B479646CAF}"/>
    <cellStyle name="SAPBEXHLevel1 2 2 10" xfId="15250" xr:uid="{02753711-5E0E-4E60-B51D-149EDF8B8A3E}"/>
    <cellStyle name="SAPBEXHLevel1 2 2 11" xfId="15251" xr:uid="{74192674-A827-4A60-926B-4D99C447DCA4}"/>
    <cellStyle name="SAPBEXHLevel1 2 2 12" xfId="15252" xr:uid="{CCBB7F61-BC6A-4C91-9104-E88747E75C2F}"/>
    <cellStyle name="SAPBEXHLevel1 2 2 13" xfId="15253" xr:uid="{B58A3A8B-0C42-46AB-BF11-C101E1AC203A}"/>
    <cellStyle name="SAPBEXHLevel1 2 2 14" xfId="15254" xr:uid="{89F8190E-E85A-40F6-BBEA-872645D9C299}"/>
    <cellStyle name="SAPBEXHLevel1 2 2 15" xfId="15255" xr:uid="{F59DA5A3-F02F-48C1-8788-982383822A2E}"/>
    <cellStyle name="SAPBEXHLevel1 2 2 16" xfId="15256" xr:uid="{8FD85A39-5386-47CD-902C-C4FD6AA231B4}"/>
    <cellStyle name="SAPBEXHLevel1 2 2 2" xfId="15257" xr:uid="{7317F406-26AC-4288-AF1A-7BA96F0A9D0F}"/>
    <cellStyle name="SAPBEXHLevel1 2 2 2 10" xfId="15258" xr:uid="{EDEE1703-0D5A-4CD5-9F69-F0AD26FCE417}"/>
    <cellStyle name="SAPBEXHLevel1 2 2 2 11" xfId="15259" xr:uid="{A0800813-28D0-4033-AD91-896886D63273}"/>
    <cellStyle name="SAPBEXHLevel1 2 2 2 12" xfId="15260" xr:uid="{CA8586A4-1527-420D-A6D6-58C98E9AA566}"/>
    <cellStyle name="SAPBEXHLevel1 2 2 2 13" xfId="15261" xr:uid="{95D35C6B-AFAF-4264-8BA6-68D0E495EF9C}"/>
    <cellStyle name="SAPBEXHLevel1 2 2 2 2" xfId="15262" xr:uid="{35E710E4-59F8-4B44-BE1E-663BF84802CF}"/>
    <cellStyle name="SAPBEXHLevel1 2 2 2 2 2" xfId="15263" xr:uid="{0523BCA6-7208-45C0-88E4-037A3642208E}"/>
    <cellStyle name="SAPBEXHLevel1 2 2 2 3" xfId="15264" xr:uid="{899C6612-68E5-4A13-A4CD-FB56A635A0A9}"/>
    <cellStyle name="SAPBEXHLevel1 2 2 2 4" xfId="15265" xr:uid="{954CFFF2-6190-44A6-BE90-87EEAB14A09E}"/>
    <cellStyle name="SAPBEXHLevel1 2 2 2 5" xfId="15266" xr:uid="{8513B01B-CC9A-4D88-BC1C-22953EF7269D}"/>
    <cellStyle name="SAPBEXHLevel1 2 2 2 6" xfId="15267" xr:uid="{86C3337D-5131-4941-826D-26C339C5B3EA}"/>
    <cellStyle name="SAPBEXHLevel1 2 2 2 7" xfId="15268" xr:uid="{3DFD6D5A-4BB6-4341-8C37-12129783A9F6}"/>
    <cellStyle name="SAPBEXHLevel1 2 2 2 8" xfId="15269" xr:uid="{B049418F-E6EF-4DCF-B01D-0F50C48E6574}"/>
    <cellStyle name="SAPBEXHLevel1 2 2 2 9" xfId="15270" xr:uid="{12675383-8377-4799-9AA4-9FEE033B309A}"/>
    <cellStyle name="SAPBEXHLevel1 2 2 3" xfId="15271" xr:uid="{D1BDCD8E-BA12-476F-80DF-AFA5A43CE9EC}"/>
    <cellStyle name="SAPBEXHLevel1 2 2 3 2" xfId="15272" xr:uid="{4A034FEF-9615-45AD-B7EE-BD06ADA473F9}"/>
    <cellStyle name="SAPBEXHLevel1 2 2 4" xfId="15273" xr:uid="{3E3186B9-B038-4414-80D2-A84892E4C596}"/>
    <cellStyle name="SAPBEXHLevel1 2 2 4 2" xfId="15274" xr:uid="{E090B014-5F05-43A6-9B42-FA1FE1316C27}"/>
    <cellStyle name="SAPBEXHLevel1 2 2 5" xfId="15275" xr:uid="{370F286E-CB05-4BB7-9890-A2FC7D7A2801}"/>
    <cellStyle name="SAPBEXHLevel1 2 2 5 2" xfId="15276" xr:uid="{745E94E1-9266-4A08-9534-DB09D7399AD9}"/>
    <cellStyle name="SAPBEXHLevel1 2 2 6" xfId="15277" xr:uid="{BA4C04EE-EF68-46CD-994F-B04726D6492B}"/>
    <cellStyle name="SAPBEXHLevel1 2 2 6 2" xfId="15278" xr:uid="{AF09D9E3-0841-4333-8D16-4E0B382081B1}"/>
    <cellStyle name="SAPBEXHLevel1 2 2 7" xfId="15279" xr:uid="{A11697DB-E551-4159-8B30-F692C2C13EBC}"/>
    <cellStyle name="SAPBEXHLevel1 2 2 8" xfId="15280" xr:uid="{62ABB8AD-1124-4C0B-9C2E-B7E320537113}"/>
    <cellStyle name="SAPBEXHLevel1 2 2 9" xfId="15281" xr:uid="{3655D2CD-CE23-4D02-87E8-A1C5C9062444}"/>
    <cellStyle name="SAPBEXHLevel1 2 3" xfId="15282" xr:uid="{2CD952C7-D079-4F02-9BBC-1A66B1BFA152}"/>
    <cellStyle name="SAPBEXHLevel1 2 3 10" xfId="15283" xr:uid="{813B1F48-18C0-4AFF-ABD5-F6E98641A76C}"/>
    <cellStyle name="SAPBEXHLevel1 2 3 11" xfId="15284" xr:uid="{8EE73FEA-CEE3-46BD-A656-649DE6B2AF0C}"/>
    <cellStyle name="SAPBEXHLevel1 2 3 12" xfId="15285" xr:uid="{B1F06B8E-15F6-484B-A57E-8074D8F42CA6}"/>
    <cellStyle name="SAPBEXHLevel1 2 3 13" xfId="15286" xr:uid="{A9D585C0-9BE1-4E17-8788-A5CB3839BDF8}"/>
    <cellStyle name="SAPBEXHLevel1 2 3 2" xfId="15287" xr:uid="{2C8EC847-284A-474F-882E-B07ED704B0FC}"/>
    <cellStyle name="SAPBEXHLevel1 2 3 2 2" xfId="15288" xr:uid="{17B1CBAA-F8A5-43A2-933C-22AAA5279B78}"/>
    <cellStyle name="SAPBEXHLevel1 2 3 3" xfId="15289" xr:uid="{690253FB-E282-408A-B25E-81948FD1B72C}"/>
    <cellStyle name="SAPBEXHLevel1 2 3 4" xfId="15290" xr:uid="{44C3A3A3-B342-44F9-BE16-15C10EDE4F07}"/>
    <cellStyle name="SAPBEXHLevel1 2 3 5" xfId="15291" xr:uid="{30AF5507-A8B0-4FD9-B217-76E09B7D1E10}"/>
    <cellStyle name="SAPBEXHLevel1 2 3 6" xfId="15292" xr:uid="{42042361-E976-4892-8402-C8CB7C328ECA}"/>
    <cellStyle name="SAPBEXHLevel1 2 3 7" xfId="15293" xr:uid="{69835B82-EEB1-4738-8A61-9DCF8BE38B23}"/>
    <cellStyle name="SAPBEXHLevel1 2 3 8" xfId="15294" xr:uid="{8EF7CAB6-942B-4801-AF57-24DEF4F5CC9D}"/>
    <cellStyle name="SAPBEXHLevel1 2 3 9" xfId="15295" xr:uid="{15D24FFA-14C1-4C6F-A51E-47945C53A06D}"/>
    <cellStyle name="SAPBEXHLevel1 2 4" xfId="15296" xr:uid="{1958347C-604C-444D-A4F2-B89D0B4DCBED}"/>
    <cellStyle name="SAPBEXHLevel1 2 4 10" xfId="15297" xr:uid="{E41AF274-4B84-4D75-9226-D2A7791A10E0}"/>
    <cellStyle name="SAPBEXHLevel1 2 4 11" xfId="15298" xr:uid="{C64596E6-F535-4B7F-ABD1-CD3A57857FBB}"/>
    <cellStyle name="SAPBEXHLevel1 2 4 12" xfId="15299" xr:uid="{4328E216-EC6D-40EA-B80E-5C8BC1CFD893}"/>
    <cellStyle name="SAPBEXHLevel1 2 4 13" xfId="15300" xr:uid="{8C8744BB-5B93-4F4C-857A-9B084B0C6A88}"/>
    <cellStyle name="SAPBEXHLevel1 2 4 14" xfId="15301" xr:uid="{0B7A576A-BDA7-4CAD-8603-9F45E4E052C6}"/>
    <cellStyle name="SAPBEXHLevel1 2 4 15" xfId="15302" xr:uid="{39615260-4416-4FCA-8EA3-5FCD2CDAAF95}"/>
    <cellStyle name="SAPBEXHLevel1 2 4 2" xfId="15303" xr:uid="{17EFB1DB-018D-4ECC-8FBE-B174D0AAD26D}"/>
    <cellStyle name="SAPBEXHLevel1 2 4 2 2" xfId="15304" xr:uid="{3EB7CBFC-76B6-4C5F-9214-EFB01C087EBF}"/>
    <cellStyle name="SAPBEXHLevel1 2 4 3" xfId="15305" xr:uid="{9825A451-866A-4EFD-B81D-C258AD4BC867}"/>
    <cellStyle name="SAPBEXHLevel1 2 4 3 2" xfId="15306" xr:uid="{117C84C5-260F-4E9E-BE2E-D65A68A598D2}"/>
    <cellStyle name="SAPBEXHLevel1 2 4 4" xfId="15307" xr:uid="{F51C6AD5-C669-4F45-826F-3578FDCE3AD7}"/>
    <cellStyle name="SAPBEXHLevel1 2 4 4 2" xfId="15308" xr:uid="{86A26881-DC28-4D50-A652-598E13FF4819}"/>
    <cellStyle name="SAPBEXHLevel1 2 4 5" xfId="15309" xr:uid="{ED387F40-6FEA-4D6B-BE16-31A8707A725E}"/>
    <cellStyle name="SAPBEXHLevel1 2 4 5 2" xfId="15310" xr:uid="{75D282C3-2392-4516-B37C-E7197875212F}"/>
    <cellStyle name="SAPBEXHLevel1 2 4 6" xfId="15311" xr:uid="{FA260E10-A6CD-400C-8B05-0BD21CEA9D78}"/>
    <cellStyle name="SAPBEXHLevel1 2 4 7" xfId="15312" xr:uid="{E0BD6D68-D154-44F7-BB89-917AB1C48135}"/>
    <cellStyle name="SAPBEXHLevel1 2 4 8" xfId="15313" xr:uid="{3EFBB9E4-0CAB-40BF-BAAD-A8E9FE35C8BD}"/>
    <cellStyle name="SAPBEXHLevel1 2 4 9" xfId="15314" xr:uid="{75021A66-CD76-4494-AB24-27803E7BF2F3}"/>
    <cellStyle name="SAPBEXHLevel1 3" xfId="15315" xr:uid="{BC34FC1B-6E0F-49B4-B59A-173EC57D8057}"/>
    <cellStyle name="SAPBEXHLevel1 3 10" xfId="15316" xr:uid="{41DF95C4-7FE7-46D9-8AFE-1EC977FA217A}"/>
    <cellStyle name="SAPBEXHLevel1 3 11" xfId="15317" xr:uid="{AACF3F29-06FA-46F7-B0A9-CD4353848664}"/>
    <cellStyle name="SAPBEXHLevel1 3 12" xfId="15318" xr:uid="{A5986899-2442-4721-8754-72FDF1D8A4FA}"/>
    <cellStyle name="SAPBEXHLevel1 3 13" xfId="15319" xr:uid="{432BEFA9-24C7-4898-BBF5-4FC15D05D5E5}"/>
    <cellStyle name="SAPBEXHLevel1 3 2" xfId="15320" xr:uid="{0255AC68-7EED-4B62-B1D2-4765BE13833D}"/>
    <cellStyle name="SAPBEXHLevel1 3 2 2" xfId="15321" xr:uid="{EAFF748C-F7A9-4F13-9742-ED69B38F07E7}"/>
    <cellStyle name="SAPBEXHLevel1 3 3" xfId="15322" xr:uid="{A955A66E-FE17-461B-AC83-501389B23AAD}"/>
    <cellStyle name="SAPBEXHLevel1 3 4" xfId="15323" xr:uid="{9E7A61C7-FE52-4938-9A80-EEB432DFB07C}"/>
    <cellStyle name="SAPBEXHLevel1 3 5" xfId="15324" xr:uid="{08432E4B-7081-4097-95F4-2DA6F1735B9F}"/>
    <cellStyle name="SAPBEXHLevel1 3 6" xfId="15325" xr:uid="{CD353A6B-8504-4685-82ED-9250BAE29660}"/>
    <cellStyle name="SAPBEXHLevel1 3 7" xfId="15326" xr:uid="{2D10F2CD-EA49-4FA9-8D49-0E288832D515}"/>
    <cellStyle name="SAPBEXHLevel1 3 8" xfId="15327" xr:uid="{90F25031-9FF9-4418-882C-AAB43CCD83F6}"/>
    <cellStyle name="SAPBEXHLevel1 3 9" xfId="15328" xr:uid="{DBAD4C37-5734-42FC-86A2-B6EF77345C75}"/>
    <cellStyle name="SAPBEXHLevel1 4" xfId="15329" xr:uid="{B5CA7CA1-CDD0-4921-B471-4B4E57BE841E}"/>
    <cellStyle name="SAPBEXHLevel1 4 10" xfId="15330" xr:uid="{E723475E-767F-419D-A414-30575F099132}"/>
    <cellStyle name="SAPBEXHLevel1 4 11" xfId="15331" xr:uid="{7FF95941-CC75-487C-B3B8-328B9306C6EE}"/>
    <cellStyle name="SAPBEXHLevel1 4 12" xfId="15332" xr:uid="{0C2C7F26-84D0-4739-B508-DB9B46952F5A}"/>
    <cellStyle name="SAPBEXHLevel1 4 13" xfId="15333" xr:uid="{DD81D326-EBC1-4F1B-AF12-DD84F851B4AF}"/>
    <cellStyle name="SAPBEXHLevel1 4 14" xfId="15334" xr:uid="{48568110-B1FD-4F3E-B66D-989B67F261F4}"/>
    <cellStyle name="SAPBEXHLevel1 4 15" xfId="15335" xr:uid="{B9E5491A-70FD-48B0-80F5-311BFB82A109}"/>
    <cellStyle name="SAPBEXHLevel1 4 2" xfId="15336" xr:uid="{108D96AF-B512-4F7A-807B-EC87A1185D65}"/>
    <cellStyle name="SAPBEXHLevel1 4 2 2" xfId="15337" xr:uid="{54A92A37-6B83-44DC-85A4-361A1A10F8C1}"/>
    <cellStyle name="SAPBEXHLevel1 4 3" xfId="15338" xr:uid="{1CF42228-BBEA-40BB-B103-B12B5FB4F91D}"/>
    <cellStyle name="SAPBEXHLevel1 4 3 2" xfId="15339" xr:uid="{CD436891-AE1A-4F4D-9F61-711DA5555396}"/>
    <cellStyle name="SAPBEXHLevel1 4 4" xfId="15340" xr:uid="{F8C1C6F4-F0FA-411C-8B41-C508249988BE}"/>
    <cellStyle name="SAPBEXHLevel1 4 4 2" xfId="15341" xr:uid="{3FB7936D-C360-498D-AE1A-454D97DDFB15}"/>
    <cellStyle name="SAPBEXHLevel1 4 5" xfId="15342" xr:uid="{A7801699-6875-485E-BAEE-35E0283EAE02}"/>
    <cellStyle name="SAPBEXHLevel1 4 5 2" xfId="15343" xr:uid="{A4C250FF-9013-49A1-9DD3-09C5A9282832}"/>
    <cellStyle name="SAPBEXHLevel1 4 6" xfId="15344" xr:uid="{0C7BFFEE-B409-4B5B-B528-B9E77FD0500B}"/>
    <cellStyle name="SAPBEXHLevel1 4 7" xfId="15345" xr:uid="{AEF51A6E-A920-465F-920E-A88C1035E9F3}"/>
    <cellStyle name="SAPBEXHLevel1 4 8" xfId="15346" xr:uid="{DF6E9327-A56E-465A-834C-3DAB0F8877D5}"/>
    <cellStyle name="SAPBEXHLevel1 4 9" xfId="15347" xr:uid="{383BEA10-AABD-4E9A-9CB1-97102FD39DB1}"/>
    <cellStyle name="SAPBEXHLevel1 5" xfId="15348" xr:uid="{28C5C101-5D17-45C4-B57E-8D21D881AEA2}"/>
    <cellStyle name="SAPBEXHLevel1 5 10" xfId="15349" xr:uid="{599B71B9-82EF-492D-943A-E4E377923D55}"/>
    <cellStyle name="SAPBEXHLevel1 5 11" xfId="15350" xr:uid="{D1F0BF07-855A-40E6-95AE-6F4884160689}"/>
    <cellStyle name="SAPBEXHLevel1 5 12" xfId="15351" xr:uid="{D9529720-11CC-4388-A9EC-5C24A110F5AE}"/>
    <cellStyle name="SAPBEXHLevel1 5 13" xfId="15352" xr:uid="{851F3714-A48B-40CD-B640-679D3CA8E580}"/>
    <cellStyle name="SAPBEXHLevel1 5 14" xfId="15353" xr:uid="{5484B42F-C840-4376-B202-35311C2E374F}"/>
    <cellStyle name="SAPBEXHLevel1 5 15" xfId="15354" xr:uid="{0440B5A3-F00C-4D34-8A23-33722C0D548D}"/>
    <cellStyle name="SAPBEXHLevel1 5 16" xfId="15355" xr:uid="{6A51A81D-A1B6-42D9-BDEE-A73DBACC2FEA}"/>
    <cellStyle name="SAPBEXHLevel1 5 17" xfId="15356" xr:uid="{3D7A0CAB-8DAB-4E2C-A12E-38B56B737DFB}"/>
    <cellStyle name="SAPBEXHLevel1 5 2" xfId="15357" xr:uid="{E432D06C-8EBA-4410-A00E-F79648FD1BAC}"/>
    <cellStyle name="SAPBEXHLevel1 5 2 10" xfId="15358" xr:uid="{C411BF0D-875F-40A6-802E-6E59A7F942D8}"/>
    <cellStyle name="SAPBEXHLevel1 5 2 11" xfId="15359" xr:uid="{6F2A8E67-6F41-42E0-A2E1-DC2A58A3655C}"/>
    <cellStyle name="SAPBEXHLevel1 5 2 12" xfId="15360" xr:uid="{003E1CAB-0BF7-4C94-B390-F5A406169E3A}"/>
    <cellStyle name="SAPBEXHLevel1 5 2 13" xfId="15361" xr:uid="{77C8C639-5BD7-4EB6-9DDD-CB902E1E9BC7}"/>
    <cellStyle name="SAPBEXHLevel1 5 2 14" xfId="15362" xr:uid="{BA1221EE-CF49-45F3-BD7A-72034B8B5E2F}"/>
    <cellStyle name="SAPBEXHLevel1 5 2 15" xfId="15363" xr:uid="{D082AD9B-AF24-432D-9922-C6182D7C9209}"/>
    <cellStyle name="SAPBEXHLevel1 5 2 16" xfId="15364" xr:uid="{653F7DD8-8CE9-4B54-94A9-5409A6E26785}"/>
    <cellStyle name="SAPBEXHLevel1 5 2 2" xfId="15365" xr:uid="{9028CE0E-C966-4D0C-91A7-57866D579C79}"/>
    <cellStyle name="SAPBEXHLevel1 5 2 2 2" xfId="15366" xr:uid="{12AB532F-CD74-4771-91EC-7F867D75DCD3}"/>
    <cellStyle name="SAPBEXHLevel1 5 2 3" xfId="15367" xr:uid="{B8E25B2F-3D2F-44AB-ADF1-CC76373D986F}"/>
    <cellStyle name="SAPBEXHLevel1 5 2 3 2" xfId="15368" xr:uid="{06A0EDBC-C957-4FFB-BA41-8F4A258C319A}"/>
    <cellStyle name="SAPBEXHLevel1 5 2 4" xfId="15369" xr:uid="{C3D08BD3-418E-4249-9C21-98C0BDB513E9}"/>
    <cellStyle name="SAPBEXHLevel1 5 2 4 2" xfId="15370" xr:uid="{8F58B379-0307-4474-A68D-A0210BAB9DDC}"/>
    <cellStyle name="SAPBEXHLevel1 5 2 5" xfId="15371" xr:uid="{2D86A6BD-29FE-4068-9ACC-A87A6D8D5711}"/>
    <cellStyle name="SAPBEXHLevel1 5 2 5 2" xfId="15372" xr:uid="{B8BB6EFE-5FB4-478D-8D75-151717ABE5B6}"/>
    <cellStyle name="SAPBEXHLevel1 5 2 6" xfId="15373" xr:uid="{33B6F4D0-FD71-47A7-B9EF-0F0BBF1143C7}"/>
    <cellStyle name="SAPBEXHLevel1 5 2 7" xfId="15374" xr:uid="{0F99CC6E-6756-4F29-ABF5-09C4FDF87FF7}"/>
    <cellStyle name="SAPBEXHLevel1 5 2 8" xfId="15375" xr:uid="{CBC311EE-6A20-4437-8520-82B5D9396B0C}"/>
    <cellStyle name="SAPBEXHLevel1 5 2 9" xfId="15376" xr:uid="{63DC95D3-A792-4C84-9023-4C44339D2111}"/>
    <cellStyle name="SAPBEXHLevel1 5 3" xfId="15377" xr:uid="{39D5B609-B766-44C0-ACD2-D064D066F15C}"/>
    <cellStyle name="SAPBEXHLevel1 5 3 2" xfId="15378" xr:uid="{C7F6FFE9-5903-4DD8-8B47-EA5982350094}"/>
    <cellStyle name="SAPBEXHLevel1 5 4" xfId="15379" xr:uid="{E85CD908-967D-4153-8698-3D2E83DFD91C}"/>
    <cellStyle name="SAPBEXHLevel1 5 4 2" xfId="15380" xr:uid="{4406C36E-62D7-4493-918B-D0196A01E002}"/>
    <cellStyle name="SAPBEXHLevel1 5 5" xfId="15381" xr:uid="{330BFAD8-B64B-4CF8-96B9-B7F65D3B1136}"/>
    <cellStyle name="SAPBEXHLevel1 5 5 2" xfId="15382" xr:uid="{361E0337-D5F0-4AA6-8E43-3F6FD9FB3A13}"/>
    <cellStyle name="SAPBEXHLevel1 5 6" xfId="15383" xr:uid="{338567CF-B5B4-42CE-9AEF-0278E3C5D369}"/>
    <cellStyle name="SAPBEXHLevel1 5 6 2" xfId="15384" xr:uid="{C2800098-658F-4872-B222-A0D94B3EA316}"/>
    <cellStyle name="SAPBEXHLevel1 5 7" xfId="15385" xr:uid="{3B56EE7F-0148-443B-B05B-32DF39DC426E}"/>
    <cellStyle name="SAPBEXHLevel1 5 8" xfId="15386" xr:uid="{CFB13D92-4971-4E4E-BDB8-F874B2CCC0A6}"/>
    <cellStyle name="SAPBEXHLevel1 5 9" xfId="15387" xr:uid="{4ABDD047-14EE-4EFE-9827-B7046097848C}"/>
    <cellStyle name="SAPBEXHLevel1 6" xfId="15388" xr:uid="{C458350C-6A0B-4B38-84D7-0F68E952C376}"/>
    <cellStyle name="SAPBEXHLevel1 7" xfId="15389" xr:uid="{8CCD8AFF-7EAB-4D58-8A9C-87FE6DC43574}"/>
    <cellStyle name="SAPBEXHLevel1 7 2" xfId="15390" xr:uid="{E1F925AB-9191-42B1-BEE1-4754F0331071}"/>
    <cellStyle name="SAPBEXHLevel1 8" xfId="15391" xr:uid="{0498323F-3642-4C45-83A5-E8C06A0ECAC2}"/>
    <cellStyle name="SAPBEXHLevel1 9" xfId="15392" xr:uid="{F32C7405-67E6-4C00-B625-FB29F6865B1F}"/>
    <cellStyle name="SAPBEXHLevel1_Nordea Group" xfId="15239" xr:uid="{08240F98-E1C7-46D9-85E0-D32081B7F65A}"/>
    <cellStyle name="SAPBEXHLevel1X" xfId="23" xr:uid="{00000000-0005-0000-0000-000097000000}"/>
    <cellStyle name="SAPBEXHLevel1X 10" xfId="15394" xr:uid="{A48F51C1-C1B7-4E85-8DB3-8802C562B4FE}"/>
    <cellStyle name="SAPBEXHLevel1X 11" xfId="15395" xr:uid="{D4AC60DE-6D3D-4430-838C-F9658D7E6845}"/>
    <cellStyle name="SAPBEXHLevel1X 12" xfId="15396" xr:uid="{EBA5103B-E6A7-4B11-A630-0A7F3621DB3F}"/>
    <cellStyle name="SAPBEXHLevel1X 13" xfId="15397" xr:uid="{DC140F50-5F2B-4395-BE2D-C8FBA944F332}"/>
    <cellStyle name="SAPBEXHLevel1X 14" xfId="15398" xr:uid="{35C0EA13-3750-4BA4-A6A7-3C775CB5E2A5}"/>
    <cellStyle name="SAPBEXHLevel1X 15" xfId="15399" xr:uid="{5F717C6A-4FA0-4F5B-9E19-54D3C64061DA}"/>
    <cellStyle name="SAPBEXHLevel1X 16" xfId="15400" xr:uid="{36A3C934-4A3F-4BDC-84D5-047B1BD4B9F7}"/>
    <cellStyle name="SAPBEXHLevel1X 17" xfId="15401" xr:uid="{555BB3DA-67EE-4EA9-8CB2-408E64E7B772}"/>
    <cellStyle name="SAPBEXHLevel1X 2" xfId="15402" xr:uid="{6443B576-8FF3-46B3-898F-EA354F5D07E3}"/>
    <cellStyle name="SAPBEXHLevel1X 2 2" xfId="15403" xr:uid="{65E8F9A4-05D0-4EB5-A624-00443F31394B}"/>
    <cellStyle name="SAPBEXHLevel1X 2 2 10" xfId="15404" xr:uid="{30345813-12E5-431E-A383-50EDC5EBC035}"/>
    <cellStyle name="SAPBEXHLevel1X 2 2 11" xfId="15405" xr:uid="{2926C141-3CA9-4485-AAE0-61E38282DD21}"/>
    <cellStyle name="SAPBEXHLevel1X 2 2 12" xfId="15406" xr:uid="{BA3BE3B5-8BF4-4446-A0AF-B5C7369B41A8}"/>
    <cellStyle name="SAPBEXHLevel1X 2 2 13" xfId="15407" xr:uid="{2897A108-4FA8-41AE-BCD7-9B1AD61E1C7D}"/>
    <cellStyle name="SAPBEXHLevel1X 2 2 14" xfId="15408" xr:uid="{96F58A50-3B5D-420F-A4DA-6C2A13C8B60D}"/>
    <cellStyle name="SAPBEXHLevel1X 2 2 15" xfId="15409" xr:uid="{BB938580-47A4-41F3-9FBD-6959AFAE2F21}"/>
    <cellStyle name="SAPBEXHLevel1X 2 2 16" xfId="15410" xr:uid="{392F22E4-B742-470C-BA79-DBF6FF0C3AEF}"/>
    <cellStyle name="SAPBEXHLevel1X 2 2 2" xfId="15411" xr:uid="{048B9379-8E67-467B-A628-7C2D22994F71}"/>
    <cellStyle name="SAPBEXHLevel1X 2 2 2 10" xfId="15412" xr:uid="{8F116A01-0BBF-4D10-8FBE-F323326C208A}"/>
    <cellStyle name="SAPBEXHLevel1X 2 2 2 11" xfId="15413" xr:uid="{6D7359BF-651F-49EE-850C-101A65755DDD}"/>
    <cellStyle name="SAPBEXHLevel1X 2 2 2 12" xfId="15414" xr:uid="{182DC02C-1A73-4B35-ADF1-67D510FB5454}"/>
    <cellStyle name="SAPBEXHLevel1X 2 2 2 13" xfId="15415" xr:uid="{FF59735E-6D97-472A-824D-752A916C9490}"/>
    <cellStyle name="SAPBEXHLevel1X 2 2 2 2" xfId="15416" xr:uid="{CF4A248C-00A2-45C2-8811-A987BC1C9EC7}"/>
    <cellStyle name="SAPBEXHLevel1X 2 2 2 2 2" xfId="15417" xr:uid="{4DEC59EA-E7E1-4088-9A7F-D032FAF44523}"/>
    <cellStyle name="SAPBEXHLevel1X 2 2 2 3" xfId="15418" xr:uid="{346A4300-7C79-4636-8566-46C2A8FA22D6}"/>
    <cellStyle name="SAPBEXHLevel1X 2 2 2 4" xfId="15419" xr:uid="{9D2E7593-25A6-4E4B-816F-08D93BA5A632}"/>
    <cellStyle name="SAPBEXHLevel1X 2 2 2 5" xfId="15420" xr:uid="{C578BC4E-ACF4-4C85-9EFB-388A6EE17D96}"/>
    <cellStyle name="SAPBEXHLevel1X 2 2 2 6" xfId="15421" xr:uid="{AD899B1D-7EA5-4713-9A15-FC3947730CD2}"/>
    <cellStyle name="SAPBEXHLevel1X 2 2 2 7" xfId="15422" xr:uid="{C42F3608-B89D-4C81-B54F-A98C66E04B99}"/>
    <cellStyle name="SAPBEXHLevel1X 2 2 2 8" xfId="15423" xr:uid="{1619074A-7239-4B77-B19E-8371030885E9}"/>
    <cellStyle name="SAPBEXHLevel1X 2 2 2 9" xfId="15424" xr:uid="{6EFE900B-E5E5-4D82-8709-B7C4BF9C69DF}"/>
    <cellStyle name="SAPBEXHLevel1X 2 2 3" xfId="15425" xr:uid="{38B8CC18-302E-4864-AFD2-87BC56794785}"/>
    <cellStyle name="SAPBEXHLevel1X 2 2 3 2" xfId="15426" xr:uid="{FE12D3D3-9BF7-4BEA-BFBA-8F4BA6D9309B}"/>
    <cellStyle name="SAPBEXHLevel1X 2 2 4" xfId="15427" xr:uid="{9DFB0CA9-D64C-4C6B-8EDB-6E9696689E40}"/>
    <cellStyle name="SAPBEXHLevel1X 2 2 4 2" xfId="15428" xr:uid="{41F1338B-E527-4997-B821-41155981E89E}"/>
    <cellStyle name="SAPBEXHLevel1X 2 2 5" xfId="15429" xr:uid="{0D6ADFED-9293-4B94-A8AD-0FB9361BB871}"/>
    <cellStyle name="SAPBEXHLevel1X 2 2 5 2" xfId="15430" xr:uid="{7669EBAF-1828-4326-BC81-43267A0D6831}"/>
    <cellStyle name="SAPBEXHLevel1X 2 2 6" xfId="15431" xr:uid="{4CBB8BCE-E8E0-4046-B7C2-81F81B34716E}"/>
    <cellStyle name="SAPBEXHLevel1X 2 2 6 2" xfId="15432" xr:uid="{EC852C48-BB3A-41AB-A624-FDF1A79040A7}"/>
    <cellStyle name="SAPBEXHLevel1X 2 2 7" xfId="15433" xr:uid="{46DC6E81-BDE4-48A6-A923-8F870C8929E0}"/>
    <cellStyle name="SAPBEXHLevel1X 2 2 8" xfId="15434" xr:uid="{41425335-8BAE-4731-B15E-1A26B936ECDA}"/>
    <cellStyle name="SAPBEXHLevel1X 2 2 9" xfId="15435" xr:uid="{2A169DB7-89B1-471C-B85B-6F3AE24DA34F}"/>
    <cellStyle name="SAPBEXHLevel1X 2 3" xfId="15436" xr:uid="{757AE78D-C48E-4C1E-B643-29F02910E805}"/>
    <cellStyle name="SAPBEXHLevel1X 2 3 10" xfId="15437" xr:uid="{D557517E-B7DA-4635-8CB8-C0250959C08F}"/>
    <cellStyle name="SAPBEXHLevel1X 2 3 11" xfId="15438" xr:uid="{2C11E4D1-B1EA-42DF-B85C-E94FCD6CAC8C}"/>
    <cellStyle name="SAPBEXHLevel1X 2 3 12" xfId="15439" xr:uid="{47E4F31A-BDD4-4E67-9FE0-AB2FF027FF45}"/>
    <cellStyle name="SAPBEXHLevel1X 2 3 13" xfId="15440" xr:uid="{324964CF-F07C-4EDB-9BDD-5AC27D1BA99D}"/>
    <cellStyle name="SAPBEXHLevel1X 2 3 2" xfId="15441" xr:uid="{49B742FB-B7FB-45BF-8887-7714AC74A68E}"/>
    <cellStyle name="SAPBEXHLevel1X 2 3 2 2" xfId="15442" xr:uid="{818A931B-5467-4E43-9BFC-E09F7832EB00}"/>
    <cellStyle name="SAPBEXHLevel1X 2 3 3" xfId="15443" xr:uid="{6EDCD751-B34A-41ED-84E6-E5BC0A1277C9}"/>
    <cellStyle name="SAPBEXHLevel1X 2 3 4" xfId="15444" xr:uid="{8916C313-AF42-4426-92DB-0CC3496A37CB}"/>
    <cellStyle name="SAPBEXHLevel1X 2 3 5" xfId="15445" xr:uid="{72372DEF-2467-4449-ACCC-80E31DF9C82E}"/>
    <cellStyle name="SAPBEXHLevel1X 2 3 6" xfId="15446" xr:uid="{D91312E2-644B-4B18-832A-EFF88FE2A360}"/>
    <cellStyle name="SAPBEXHLevel1X 2 3 7" xfId="15447" xr:uid="{10D363C8-C550-4647-9FF5-DFAAB309DB67}"/>
    <cellStyle name="SAPBEXHLevel1X 2 3 8" xfId="15448" xr:uid="{0E3EEA34-766A-456B-BDC6-2BB8128C1D2E}"/>
    <cellStyle name="SAPBEXHLevel1X 2 3 9" xfId="15449" xr:uid="{DF7DAE7E-2949-472A-AC71-86606BB04E0C}"/>
    <cellStyle name="SAPBEXHLevel1X 2 4" xfId="15450" xr:uid="{D8FF44D2-E8D9-490E-B2EC-A130CD5DB120}"/>
    <cellStyle name="SAPBEXHLevel1X 2 4 10" xfId="15451" xr:uid="{E9A47AA3-9BB0-414B-A9BD-3F1A0CB20C0A}"/>
    <cellStyle name="SAPBEXHLevel1X 2 4 11" xfId="15452" xr:uid="{7D1F3C59-9748-496B-BAB6-9A3F0C92650F}"/>
    <cellStyle name="SAPBEXHLevel1X 2 4 12" xfId="15453" xr:uid="{37779BAF-F89E-45DF-B493-9A81C6442D7B}"/>
    <cellStyle name="SAPBEXHLevel1X 2 4 13" xfId="15454" xr:uid="{02400E0D-48C8-48FB-8812-22EAA91181C0}"/>
    <cellStyle name="SAPBEXHLevel1X 2 4 14" xfId="15455" xr:uid="{A70DA70E-439F-4623-AC2E-E9E6BAC52997}"/>
    <cellStyle name="SAPBEXHLevel1X 2 4 15" xfId="15456" xr:uid="{B84BAD30-433A-41F5-8F12-CB714ADF982E}"/>
    <cellStyle name="SAPBEXHLevel1X 2 4 2" xfId="15457" xr:uid="{47C3E089-7CE7-4390-8A85-E91859C8727B}"/>
    <cellStyle name="SAPBEXHLevel1X 2 4 2 2" xfId="15458" xr:uid="{35850EAA-966D-43FF-871D-BE6DEC3B9915}"/>
    <cellStyle name="SAPBEXHLevel1X 2 4 3" xfId="15459" xr:uid="{E38E7C35-A772-4520-BBF3-A16128AD3A2D}"/>
    <cellStyle name="SAPBEXHLevel1X 2 4 3 2" xfId="15460" xr:uid="{A6AABA11-9FB4-408E-A8CD-AB4CB38D1EFA}"/>
    <cellStyle name="SAPBEXHLevel1X 2 4 4" xfId="15461" xr:uid="{107CC7F4-508A-4C5F-84A7-3EF3FFF07DBE}"/>
    <cellStyle name="SAPBEXHLevel1X 2 4 4 2" xfId="15462" xr:uid="{CA911DCE-82BC-426F-8BEA-E54DC215516F}"/>
    <cellStyle name="SAPBEXHLevel1X 2 4 5" xfId="15463" xr:uid="{AB9E416A-B29B-4E17-8D1E-07BB70D373BD}"/>
    <cellStyle name="SAPBEXHLevel1X 2 4 5 2" xfId="15464" xr:uid="{02402468-D2AC-4FC7-A243-366B51764A0A}"/>
    <cellStyle name="SAPBEXHLevel1X 2 4 6" xfId="15465" xr:uid="{A3069D93-C3C5-4BA0-BD56-852B2B3ADB3F}"/>
    <cellStyle name="SAPBEXHLevel1X 2 4 7" xfId="15466" xr:uid="{5E42637D-7449-4B06-A3EB-254CF0E9AF62}"/>
    <cellStyle name="SAPBEXHLevel1X 2 4 8" xfId="15467" xr:uid="{73A712FD-B04B-4DB7-B6A2-3228DE4EC4D1}"/>
    <cellStyle name="SAPBEXHLevel1X 2 4 9" xfId="15468" xr:uid="{A569F1A2-94DA-4BEA-B50A-6640CF77AC26}"/>
    <cellStyle name="SAPBEXHLevel1X 3" xfId="15469" xr:uid="{C558F56B-76DC-4689-8ADE-F823C2CC8E97}"/>
    <cellStyle name="SAPBEXHLevel1X 3 10" xfId="15470" xr:uid="{C53DB4BA-0A44-4A2F-BB47-D4B66D3DEC71}"/>
    <cellStyle name="SAPBEXHLevel1X 3 11" xfId="15471" xr:uid="{6F9426A7-B753-459F-AA78-5AE209A3F462}"/>
    <cellStyle name="SAPBEXHLevel1X 3 12" xfId="15472" xr:uid="{4A099F0E-210E-4ADB-BB7C-142E8F38A8D4}"/>
    <cellStyle name="SAPBEXHLevel1X 3 13" xfId="15473" xr:uid="{B64A8AA4-6A24-411F-8179-919FF981B8B0}"/>
    <cellStyle name="SAPBEXHLevel1X 3 2" xfId="15474" xr:uid="{3945CB8F-5152-4F15-B05F-2B1D9BADF04B}"/>
    <cellStyle name="SAPBEXHLevel1X 3 2 2" xfId="15475" xr:uid="{3BBF5C9C-2EFA-4430-BAED-C4C9AC3A3489}"/>
    <cellStyle name="SAPBEXHLevel1X 3 3" xfId="15476" xr:uid="{A4326454-29DD-4AEF-A4D5-786DD83E9809}"/>
    <cellStyle name="SAPBEXHLevel1X 3 4" xfId="15477" xr:uid="{7DDD7958-A5DF-4F4A-9BA3-A8A560B91088}"/>
    <cellStyle name="SAPBEXHLevel1X 3 5" xfId="15478" xr:uid="{1132D956-E611-410C-B57C-1B7732648294}"/>
    <cellStyle name="SAPBEXHLevel1X 3 6" xfId="15479" xr:uid="{7847B374-E832-44A5-B3C8-ADB76FF18ED4}"/>
    <cellStyle name="SAPBEXHLevel1X 3 7" xfId="15480" xr:uid="{930B60E2-3C03-4496-94E7-7C76292DFF1B}"/>
    <cellStyle name="SAPBEXHLevel1X 3 8" xfId="15481" xr:uid="{2DE92939-F698-4E3F-B9A8-C2121FD51253}"/>
    <cellStyle name="SAPBEXHLevel1X 3 9" xfId="15482" xr:uid="{7D0435CC-1D04-4370-80E5-2F95DDA54639}"/>
    <cellStyle name="SAPBEXHLevel1X 4" xfId="15483" xr:uid="{00C8C597-8DC3-4E78-BE4B-6CFA864897D6}"/>
    <cellStyle name="SAPBEXHLevel1X 4 10" xfId="15484" xr:uid="{5E0FA04E-47A7-4BE9-A860-18A94C7A630F}"/>
    <cellStyle name="SAPBEXHLevel1X 4 11" xfId="15485" xr:uid="{712D08E6-604F-45AF-9863-358B2485C2BA}"/>
    <cellStyle name="SAPBEXHLevel1X 4 12" xfId="15486" xr:uid="{6ED53E9E-10CE-42F8-9AFD-2460011BB394}"/>
    <cellStyle name="SAPBEXHLevel1X 4 13" xfId="15487" xr:uid="{24D7ED64-8D74-46D4-8837-5105F980F4CD}"/>
    <cellStyle name="SAPBEXHLevel1X 4 14" xfId="15488" xr:uid="{9773C5A4-393A-45B8-B8F5-0CA5E82F7F17}"/>
    <cellStyle name="SAPBEXHLevel1X 4 15" xfId="15489" xr:uid="{69A33A2E-C127-4E65-A770-67579FDF4E08}"/>
    <cellStyle name="SAPBEXHLevel1X 4 2" xfId="15490" xr:uid="{D218CE50-B32B-4F2B-858C-2EBCC1C3D4CD}"/>
    <cellStyle name="SAPBEXHLevel1X 4 2 2" xfId="15491" xr:uid="{B16CE0BB-D4F2-43D6-93D7-3A2FE936FF5F}"/>
    <cellStyle name="SAPBEXHLevel1X 4 3" xfId="15492" xr:uid="{83F6293D-F9EF-4841-8297-BE4111AF85B1}"/>
    <cellStyle name="SAPBEXHLevel1X 4 3 2" xfId="15493" xr:uid="{B17A97F5-D6BA-4E50-9781-9C5F71C2B5B4}"/>
    <cellStyle name="SAPBEXHLevel1X 4 4" xfId="15494" xr:uid="{73CFD4E9-78FF-46DC-B9ED-BEEF92345AAC}"/>
    <cellStyle name="SAPBEXHLevel1X 4 4 2" xfId="15495" xr:uid="{A124A770-1F3B-4520-A690-883D41AA3295}"/>
    <cellStyle name="SAPBEXHLevel1X 4 5" xfId="15496" xr:uid="{AC18FB92-0EBE-48C6-BDA2-A13B5AE01B39}"/>
    <cellStyle name="SAPBEXHLevel1X 4 5 2" xfId="15497" xr:uid="{93A42B10-3BD2-409D-8FB2-6AE29E4A01CC}"/>
    <cellStyle name="SAPBEXHLevel1X 4 6" xfId="15498" xr:uid="{037CB855-D5A4-4A52-80AF-2F562BA23809}"/>
    <cellStyle name="SAPBEXHLevel1X 4 7" xfId="15499" xr:uid="{2219AD10-8F09-4027-BFCF-00BB6DF78C6D}"/>
    <cellStyle name="SAPBEXHLevel1X 4 8" xfId="15500" xr:uid="{9B91A52A-8783-4191-8AAC-2382345CE86E}"/>
    <cellStyle name="SAPBEXHLevel1X 4 9" xfId="15501" xr:uid="{5AFE0C09-3079-4B62-976B-5E15A4F71958}"/>
    <cellStyle name="SAPBEXHLevel1X 5" xfId="15502" xr:uid="{A3F6DD85-1F8F-47F9-A753-960C63D8E128}"/>
    <cellStyle name="SAPBEXHLevel1X 5 10" xfId="15503" xr:uid="{0386B06E-E809-4461-B6AE-7C6FB8F3AFE8}"/>
    <cellStyle name="SAPBEXHLevel1X 5 11" xfId="15504" xr:uid="{02B44809-8A07-4F5D-B08F-E6FDBFA58B48}"/>
    <cellStyle name="SAPBEXHLevel1X 5 12" xfId="15505" xr:uid="{F270C65B-E4E5-42E2-BC8F-E28ABBCFA459}"/>
    <cellStyle name="SAPBEXHLevel1X 5 13" xfId="15506" xr:uid="{570BF4C3-E58F-443C-BA29-8435C504BA96}"/>
    <cellStyle name="SAPBEXHLevel1X 5 14" xfId="15507" xr:uid="{B763191F-EA95-4FE4-8EFC-B84269DCAE6F}"/>
    <cellStyle name="SAPBEXHLevel1X 5 15" xfId="15508" xr:uid="{182F9606-2411-470C-B32A-693A823AE40C}"/>
    <cellStyle name="SAPBEXHLevel1X 5 2" xfId="15509" xr:uid="{895F1359-6E44-4078-8DC9-857A8EE8B097}"/>
    <cellStyle name="SAPBEXHLevel1X 5 2 2" xfId="15510" xr:uid="{B6DB06E0-AA3A-4EEC-ABA1-143087FB6A0C}"/>
    <cellStyle name="SAPBEXHLevel1X 5 3" xfId="15511" xr:uid="{1BEBEE04-ACEF-41B2-B390-C791F4001E40}"/>
    <cellStyle name="SAPBEXHLevel1X 5 3 2" xfId="15512" xr:uid="{4A69CC94-53A1-4017-9C45-36F30913C794}"/>
    <cellStyle name="SAPBEXHLevel1X 5 4" xfId="15513" xr:uid="{F755A49A-B05C-43ED-9071-48537E4318A4}"/>
    <cellStyle name="SAPBEXHLevel1X 5 4 2" xfId="15514" xr:uid="{4051C191-D781-414B-917A-5F14ABBDA2DC}"/>
    <cellStyle name="SAPBEXHLevel1X 5 5" xfId="15515" xr:uid="{BAC8E808-4814-4F64-B966-588F31E915DF}"/>
    <cellStyle name="SAPBEXHLevel1X 5 5 2" xfId="15516" xr:uid="{C2753749-1901-48FA-AFF2-8B7D149C6D05}"/>
    <cellStyle name="SAPBEXHLevel1X 5 6" xfId="15517" xr:uid="{C3B1334C-8740-4F52-BD4F-B9FC0128FF3F}"/>
    <cellStyle name="SAPBEXHLevel1X 5 7" xfId="15518" xr:uid="{25CAB293-7024-4055-A6AC-3FCC89A15705}"/>
    <cellStyle name="SAPBEXHLevel1X 5 8" xfId="15519" xr:uid="{58B70E93-227B-4203-8094-0AEE3394BFC9}"/>
    <cellStyle name="SAPBEXHLevel1X 5 9" xfId="15520" xr:uid="{159BE33E-F9CA-4AAD-B3D4-99FF8E14DC10}"/>
    <cellStyle name="SAPBEXHLevel1X 6" xfId="15521" xr:uid="{E807638C-316A-42E2-8D17-D09944960296}"/>
    <cellStyle name="SAPBEXHLevel1X 7" xfId="15522" xr:uid="{C5A6726A-0EFE-4716-AC35-3806493260C7}"/>
    <cellStyle name="SAPBEXHLevel1X 7 2" xfId="15523" xr:uid="{5C7C9ABD-B957-4F17-B074-C83A8B14228B}"/>
    <cellStyle name="SAPBEXHLevel1X 8" xfId="15524" xr:uid="{E64AF65C-A90A-47E8-9C7B-02D2112D2057}"/>
    <cellStyle name="SAPBEXHLevel1X 9" xfId="15525" xr:uid="{E801B1B7-7CE7-46BB-9FE6-BA7855979C22}"/>
    <cellStyle name="SAPBEXHLevel1X_Nordea Group" xfId="15393" xr:uid="{2E70AF9D-E278-4563-BEA9-BE8FE000694A}"/>
    <cellStyle name="SAPBEXHLevel2" xfId="24" xr:uid="{00000000-0005-0000-0000-000098000000}"/>
    <cellStyle name="SAPBEXHLevel2 10" xfId="15527" xr:uid="{A1CE8A04-3666-4B3C-9D79-750A1DC111F5}"/>
    <cellStyle name="SAPBEXHLevel2 11" xfId="15528" xr:uid="{E4FF654E-FAA0-43A9-A2D7-48C62AC1B763}"/>
    <cellStyle name="SAPBEXHLevel2 12" xfId="15529" xr:uid="{7A2ADB8F-3102-4300-8CFB-F05DF69FE3E8}"/>
    <cellStyle name="SAPBEXHLevel2 13" xfId="15530" xr:uid="{7C97952B-7CBB-4B4D-948D-982D9782BEE2}"/>
    <cellStyle name="SAPBEXHLevel2 14" xfId="15531" xr:uid="{1D68A7B3-29E9-4428-87D4-6544F19E37DC}"/>
    <cellStyle name="SAPBEXHLevel2 15" xfId="15532" xr:uid="{76A81C64-2B70-4EC9-924A-02EFB9816F33}"/>
    <cellStyle name="SAPBEXHLevel2 2" xfId="15533" xr:uid="{2377A9EC-E72E-4371-97D9-CDA47456621E}"/>
    <cellStyle name="SAPBEXHLevel2 2 2" xfId="15534" xr:uid="{551F892A-F67D-4015-B2C6-FF62A3A1F8F3}"/>
    <cellStyle name="SAPBEXHLevel2 2 2 10" xfId="15535" xr:uid="{866897B7-81D2-4CFF-BA42-6A90E646F8B6}"/>
    <cellStyle name="SAPBEXHLevel2 2 2 11" xfId="15536" xr:uid="{A2E83551-D23C-44B2-8E8E-5F4E53913387}"/>
    <cellStyle name="SAPBEXHLevel2 2 2 12" xfId="15537" xr:uid="{D09F4F77-F11C-49DA-B39A-92C9338D1D13}"/>
    <cellStyle name="SAPBEXHLevel2 2 2 13" xfId="15538" xr:uid="{4E34D24C-1FBA-4953-8431-A48D99DFA4F9}"/>
    <cellStyle name="SAPBEXHLevel2 2 2 14" xfId="15539" xr:uid="{BB5C3314-D81F-4F64-9831-E82924C2B610}"/>
    <cellStyle name="SAPBEXHLevel2 2 2 15" xfId="15540" xr:uid="{8278553D-1431-4EFD-ACC7-E54ACF2A4BAF}"/>
    <cellStyle name="SAPBEXHLevel2 2 2 16" xfId="15541" xr:uid="{58B16C63-1D89-4DD1-9B4B-562465F0231C}"/>
    <cellStyle name="SAPBEXHLevel2 2 2 2" xfId="15542" xr:uid="{34BC256B-9F15-4F00-A65C-0E4C93F79494}"/>
    <cellStyle name="SAPBEXHLevel2 2 2 2 10" xfId="15543" xr:uid="{B2423A43-5CEB-4DF1-8FAD-F5178A2963B6}"/>
    <cellStyle name="SAPBEXHLevel2 2 2 2 11" xfId="15544" xr:uid="{26137022-44FE-4C10-95F6-D088BFC229FB}"/>
    <cellStyle name="SAPBEXHLevel2 2 2 2 12" xfId="15545" xr:uid="{38E4B154-8422-4057-93A2-51E93D5EE7FD}"/>
    <cellStyle name="SAPBEXHLevel2 2 2 2 13" xfId="15546" xr:uid="{8B3AC118-DA7C-4C06-A114-EBAF703F7C6B}"/>
    <cellStyle name="SAPBEXHLevel2 2 2 2 2" xfId="15547" xr:uid="{9C3F9105-BA9C-405E-A9A1-845049400DD4}"/>
    <cellStyle name="SAPBEXHLevel2 2 2 2 2 2" xfId="15548" xr:uid="{73DE0C85-31B0-4F88-99E1-42A1701FBA63}"/>
    <cellStyle name="SAPBEXHLevel2 2 2 2 3" xfId="15549" xr:uid="{CB688DB0-F602-4C76-9B1F-AD23E7BBE0D3}"/>
    <cellStyle name="SAPBEXHLevel2 2 2 2 4" xfId="15550" xr:uid="{206073C1-B2AA-4A73-AB8E-82F0112F303C}"/>
    <cellStyle name="SAPBEXHLevel2 2 2 2 5" xfId="15551" xr:uid="{274CDDFA-08A7-46ED-B046-F475F223360A}"/>
    <cellStyle name="SAPBEXHLevel2 2 2 2 6" xfId="15552" xr:uid="{54A2DC17-ACC0-4833-88D9-1A315416644A}"/>
    <cellStyle name="SAPBEXHLevel2 2 2 2 7" xfId="15553" xr:uid="{F0CB9219-5F7C-43BD-9496-3AF0616CFDE1}"/>
    <cellStyle name="SAPBEXHLevel2 2 2 2 8" xfId="15554" xr:uid="{05AF0117-9242-48DF-9852-9CCF92257254}"/>
    <cellStyle name="SAPBEXHLevel2 2 2 2 9" xfId="15555" xr:uid="{3CE75918-D946-4DD3-9350-45684089855F}"/>
    <cellStyle name="SAPBEXHLevel2 2 2 3" xfId="15556" xr:uid="{CB4EC6DC-F2D0-4573-9C44-E49790A20041}"/>
    <cellStyle name="SAPBEXHLevel2 2 2 3 2" xfId="15557" xr:uid="{82753533-C619-4DF2-B6FB-270E960CEE98}"/>
    <cellStyle name="SAPBEXHLevel2 2 2 4" xfId="15558" xr:uid="{FB5E2B0F-488E-488F-9B4B-653BF85651ED}"/>
    <cellStyle name="SAPBEXHLevel2 2 2 4 2" xfId="15559" xr:uid="{A32A4D26-E8F3-444B-B985-E43B67EAFD77}"/>
    <cellStyle name="SAPBEXHLevel2 2 2 5" xfId="15560" xr:uid="{EFDECA6E-8AAD-4DA6-9C9D-09B51296C4D4}"/>
    <cellStyle name="SAPBEXHLevel2 2 2 5 2" xfId="15561" xr:uid="{00D74286-6B88-48D0-A824-AECD23F05D5E}"/>
    <cellStyle name="SAPBEXHLevel2 2 2 6" xfId="15562" xr:uid="{FBC3D1C0-FD3C-4F0D-BC58-22A44AF4B9C1}"/>
    <cellStyle name="SAPBEXHLevel2 2 2 6 2" xfId="15563" xr:uid="{497F1331-9230-4BCA-BA22-00F4EB753C89}"/>
    <cellStyle name="SAPBEXHLevel2 2 2 7" xfId="15564" xr:uid="{1B99AF17-C636-45EC-8B23-08DAC16DC6DD}"/>
    <cellStyle name="SAPBEXHLevel2 2 2 8" xfId="15565" xr:uid="{1DE38055-F683-471A-B501-B5C96C359A70}"/>
    <cellStyle name="SAPBEXHLevel2 2 2 9" xfId="15566" xr:uid="{4197FD05-AEEB-4260-A2F6-7A4A6D06DD73}"/>
    <cellStyle name="SAPBEXHLevel2 2 3" xfId="15567" xr:uid="{277A1255-30A4-4740-830F-2FE9A2698901}"/>
    <cellStyle name="SAPBEXHLevel2 2 3 10" xfId="15568" xr:uid="{9C0C09F7-DF00-48A2-83AC-988609F630F0}"/>
    <cellStyle name="SAPBEXHLevel2 2 3 11" xfId="15569" xr:uid="{7B0DB168-923C-43D9-BF8B-F1A7C7ECFA78}"/>
    <cellStyle name="SAPBEXHLevel2 2 3 12" xfId="15570" xr:uid="{EF095FAD-3EFA-4F5F-915E-296A009DEBA4}"/>
    <cellStyle name="SAPBEXHLevel2 2 3 13" xfId="15571" xr:uid="{1233667D-D6B0-41A7-8B44-72C496F61C2C}"/>
    <cellStyle name="SAPBEXHLevel2 2 3 2" xfId="15572" xr:uid="{B452FA2A-C5BB-4BBD-894A-FDB996217271}"/>
    <cellStyle name="SAPBEXHLevel2 2 3 2 2" xfId="15573" xr:uid="{D112AE3C-5736-4055-AA2A-88437019271B}"/>
    <cellStyle name="SAPBEXHLevel2 2 3 3" xfId="15574" xr:uid="{30CB5075-F32C-499B-90CE-376A7BA26C6B}"/>
    <cellStyle name="SAPBEXHLevel2 2 3 4" xfId="15575" xr:uid="{3D685B87-858E-4F41-A0B8-67615E80D2D9}"/>
    <cellStyle name="SAPBEXHLevel2 2 3 5" xfId="15576" xr:uid="{555B755B-81AA-42C2-B38D-811DAB34AA19}"/>
    <cellStyle name="SAPBEXHLevel2 2 3 6" xfId="15577" xr:uid="{887A8E6F-AB36-4DCB-BE38-D744A057B4F3}"/>
    <cellStyle name="SAPBEXHLevel2 2 3 7" xfId="15578" xr:uid="{B029DB4C-57C4-4B8A-AFBF-F7C9891F5DFC}"/>
    <cellStyle name="SAPBEXHLevel2 2 3 8" xfId="15579" xr:uid="{005E6EA2-B49C-4C5A-8879-A8C77F3643C2}"/>
    <cellStyle name="SAPBEXHLevel2 2 3 9" xfId="15580" xr:uid="{C401D90B-DCF1-4268-A9D0-1268F9B91A31}"/>
    <cellStyle name="SAPBEXHLevel2 2 4" xfId="15581" xr:uid="{4F4CDC07-420B-4081-8174-931D123789ED}"/>
    <cellStyle name="SAPBEXHLevel2 2 4 10" xfId="15582" xr:uid="{CF32B36B-CF84-4BC0-BD79-845B384C794C}"/>
    <cellStyle name="SAPBEXHLevel2 2 4 11" xfId="15583" xr:uid="{66AC1602-41B0-489A-B5AB-9D082C61C4A2}"/>
    <cellStyle name="SAPBEXHLevel2 2 4 12" xfId="15584" xr:uid="{98F4FE85-AB18-4FCD-ABF9-9456DCBBA3FE}"/>
    <cellStyle name="SAPBEXHLevel2 2 4 13" xfId="15585" xr:uid="{FEA188A7-FE77-4EE2-8DF1-C5B0B9EFC12B}"/>
    <cellStyle name="SAPBEXHLevel2 2 4 14" xfId="15586" xr:uid="{AA9439C2-D95A-4B2C-88AF-57201330F82E}"/>
    <cellStyle name="SAPBEXHLevel2 2 4 15" xfId="15587" xr:uid="{C72B5CEE-3345-4593-809D-FFF05E8883AE}"/>
    <cellStyle name="SAPBEXHLevel2 2 4 2" xfId="15588" xr:uid="{BEF4BAD9-6E76-44C4-A712-854F150FC682}"/>
    <cellStyle name="SAPBEXHLevel2 2 4 2 2" xfId="15589" xr:uid="{90711C75-7FC3-4AF1-962B-5F7A39A1ADD4}"/>
    <cellStyle name="SAPBEXHLevel2 2 4 3" xfId="15590" xr:uid="{C298615D-F6C6-4D77-9770-8A1F0BEE0F1C}"/>
    <cellStyle name="SAPBEXHLevel2 2 4 3 2" xfId="15591" xr:uid="{02E784E3-54D8-4A22-B2A9-FBCAE47C6E32}"/>
    <cellStyle name="SAPBEXHLevel2 2 4 4" xfId="15592" xr:uid="{647013C4-0D23-4330-8E12-854808C1B5F5}"/>
    <cellStyle name="SAPBEXHLevel2 2 4 4 2" xfId="15593" xr:uid="{1E586AD3-7169-44BF-A76A-6A480060931D}"/>
    <cellStyle name="SAPBEXHLevel2 2 4 5" xfId="15594" xr:uid="{C7D2DFF1-3F42-491C-9FF3-E082532A42F1}"/>
    <cellStyle name="SAPBEXHLevel2 2 4 5 2" xfId="15595" xr:uid="{62987947-B55D-4B2D-ADF3-BA6C60C59C32}"/>
    <cellStyle name="SAPBEXHLevel2 2 4 6" xfId="15596" xr:uid="{8C4F0485-CDDF-42F8-ADC7-C87D1252E1A7}"/>
    <cellStyle name="SAPBEXHLevel2 2 4 7" xfId="15597" xr:uid="{536B96EE-37C2-4A9B-B4F9-5F0B4BE5F2FD}"/>
    <cellStyle name="SAPBEXHLevel2 2 4 8" xfId="15598" xr:uid="{91582DF2-837C-4C06-BAFB-572C8061C239}"/>
    <cellStyle name="SAPBEXHLevel2 2 4 9" xfId="15599" xr:uid="{83F36016-0127-469E-B351-FEC19B0E9115}"/>
    <cellStyle name="SAPBEXHLevel2 3" xfId="15600" xr:uid="{23581BFC-3863-4531-8D18-D8A43401FBE6}"/>
    <cellStyle name="SAPBEXHLevel2 3 10" xfId="15601" xr:uid="{D12734AF-B46D-45C2-B7C5-84AB2980C912}"/>
    <cellStyle name="SAPBEXHLevel2 3 11" xfId="15602" xr:uid="{44B4F592-E3B1-4C9B-A06A-F1B9283AB81C}"/>
    <cellStyle name="SAPBEXHLevel2 3 12" xfId="15603" xr:uid="{DA927CEF-904B-41CC-86E5-43C61CACD00E}"/>
    <cellStyle name="SAPBEXHLevel2 3 13" xfId="15604" xr:uid="{5F8135D7-4205-41A6-9C30-010E4C328AF2}"/>
    <cellStyle name="SAPBEXHLevel2 3 2" xfId="15605" xr:uid="{439D1B7C-8025-4651-B02F-AABE888116C6}"/>
    <cellStyle name="SAPBEXHLevel2 3 2 2" xfId="15606" xr:uid="{1DE270F0-2F4C-4E2E-8D30-B9DD5B673510}"/>
    <cellStyle name="SAPBEXHLevel2 3 3" xfId="15607" xr:uid="{63BBA9A9-B810-4A42-BBA3-9C3126F1F864}"/>
    <cellStyle name="SAPBEXHLevel2 3 4" xfId="15608" xr:uid="{DE1E37BF-BFDB-4E3D-B764-AE14C63AF43F}"/>
    <cellStyle name="SAPBEXHLevel2 3 5" xfId="15609" xr:uid="{D65EE5E3-1E8A-431E-99D0-047A0EA82E75}"/>
    <cellStyle name="SAPBEXHLevel2 3 6" xfId="15610" xr:uid="{1DA201A1-1A97-4748-AFDA-1C8A8E78FD4E}"/>
    <cellStyle name="SAPBEXHLevel2 3 7" xfId="15611" xr:uid="{4F181B3E-CEB9-46C5-B47E-FDF1EEEF0AB5}"/>
    <cellStyle name="SAPBEXHLevel2 3 8" xfId="15612" xr:uid="{EEDA57AA-70F9-47B8-88EB-0D4A063E8E80}"/>
    <cellStyle name="SAPBEXHLevel2 3 9" xfId="15613" xr:uid="{5E96FE41-A965-4CB7-9B96-F4502972E6AE}"/>
    <cellStyle name="SAPBEXHLevel2 4" xfId="15614" xr:uid="{F83815D3-0F85-4A14-A833-56857369516D}"/>
    <cellStyle name="SAPBEXHLevel2 4 10" xfId="15615" xr:uid="{A9003FC7-E2F8-4FCE-8D0B-F71AE9EF0357}"/>
    <cellStyle name="SAPBEXHLevel2 4 11" xfId="15616" xr:uid="{338BC164-D189-4C38-8624-36A6330D2CE3}"/>
    <cellStyle name="SAPBEXHLevel2 4 12" xfId="15617" xr:uid="{42041D26-FE13-4E7A-8D5B-9C29481455C0}"/>
    <cellStyle name="SAPBEXHLevel2 4 13" xfId="15618" xr:uid="{4D91E6BE-9BC6-4B06-86C3-0034B3FCA52D}"/>
    <cellStyle name="SAPBEXHLevel2 4 14" xfId="15619" xr:uid="{69AC6809-17DE-4E6C-8EF2-4481973D33C9}"/>
    <cellStyle name="SAPBEXHLevel2 4 15" xfId="15620" xr:uid="{3624209C-44EE-482E-9D38-050205C9A8BB}"/>
    <cellStyle name="SAPBEXHLevel2 4 2" xfId="15621" xr:uid="{A23A6F0F-B348-46B8-B5D7-BA9394CFF039}"/>
    <cellStyle name="SAPBEXHLevel2 4 2 2" xfId="15622" xr:uid="{8043B3BB-F47B-429D-A877-001B1E896763}"/>
    <cellStyle name="SAPBEXHLevel2 4 3" xfId="15623" xr:uid="{015EBB33-A2BE-4551-8EBE-AE1284395300}"/>
    <cellStyle name="SAPBEXHLevel2 4 3 2" xfId="15624" xr:uid="{96294ECA-1138-4168-80D7-142040AF5ACA}"/>
    <cellStyle name="SAPBEXHLevel2 4 4" xfId="15625" xr:uid="{8217A0EE-60A2-40AE-9F83-B0BF13DCE8D9}"/>
    <cellStyle name="SAPBEXHLevel2 4 4 2" xfId="15626" xr:uid="{59FDAC58-C895-47C4-82E3-141D70AC2D45}"/>
    <cellStyle name="SAPBEXHLevel2 4 5" xfId="15627" xr:uid="{FDC81864-1079-4D4B-928F-1D1331455F86}"/>
    <cellStyle name="SAPBEXHLevel2 4 5 2" xfId="15628" xr:uid="{530F0516-C19B-4789-B405-6A5BEC85406B}"/>
    <cellStyle name="SAPBEXHLevel2 4 6" xfId="15629" xr:uid="{59595A0E-445D-47A1-8512-C7C671B5206D}"/>
    <cellStyle name="SAPBEXHLevel2 4 7" xfId="15630" xr:uid="{078C7CF9-8A4F-4BAD-A9A1-2EC360C0336C}"/>
    <cellStyle name="SAPBEXHLevel2 4 8" xfId="15631" xr:uid="{59A1C2D8-5D7F-496B-A514-118CBB18EA50}"/>
    <cellStyle name="SAPBEXHLevel2 4 9" xfId="15632" xr:uid="{86151269-3195-4AE6-9BA2-7ABDD3A89890}"/>
    <cellStyle name="SAPBEXHLevel2 5" xfId="15633" xr:uid="{A52FBEA1-E5AA-4E14-B488-0FEA2657571C}"/>
    <cellStyle name="SAPBEXHLevel2 5 10" xfId="15634" xr:uid="{75C37F2B-22FA-4D1F-BC51-FC43888CC025}"/>
    <cellStyle name="SAPBEXHLevel2 5 11" xfId="15635" xr:uid="{039126B1-0521-43F4-A396-A57D5A3586DD}"/>
    <cellStyle name="SAPBEXHLevel2 5 12" xfId="15636" xr:uid="{8F4295D3-D193-4E5E-85CE-A0BEDF46DF72}"/>
    <cellStyle name="SAPBEXHLevel2 5 13" xfId="15637" xr:uid="{9E84C142-DF90-41D6-913B-8EECB6F04742}"/>
    <cellStyle name="SAPBEXHLevel2 5 14" xfId="15638" xr:uid="{0D267496-B4F1-4FBD-B00C-710677670F84}"/>
    <cellStyle name="SAPBEXHLevel2 5 15" xfId="15639" xr:uid="{1C80FE37-08B2-42A2-8731-3C95E6C0929B}"/>
    <cellStyle name="SAPBEXHLevel2 5 16" xfId="15640" xr:uid="{AE208CB1-10A1-4A43-BF77-89449C65D598}"/>
    <cellStyle name="SAPBEXHLevel2 5 17" xfId="15641" xr:uid="{7B2BDAC5-B834-441F-94D0-7164FE575D75}"/>
    <cellStyle name="SAPBEXHLevel2 5 2" xfId="15642" xr:uid="{94B6D806-FDB7-4027-84C6-000B5373E278}"/>
    <cellStyle name="SAPBEXHLevel2 5 2 10" xfId="15643" xr:uid="{EC17C5F5-F372-417F-9290-0B9D52E12C94}"/>
    <cellStyle name="SAPBEXHLevel2 5 2 11" xfId="15644" xr:uid="{638309A0-1C1F-44E6-9C0A-4C518C7FEB4C}"/>
    <cellStyle name="SAPBEXHLevel2 5 2 12" xfId="15645" xr:uid="{9E265658-AA2F-458F-9516-0828A579298F}"/>
    <cellStyle name="SAPBEXHLevel2 5 2 13" xfId="15646" xr:uid="{1BE48104-A3CA-4D6A-9F67-F65899F4936B}"/>
    <cellStyle name="SAPBEXHLevel2 5 2 14" xfId="15647" xr:uid="{E18BE302-5AB0-473B-9E8C-BE64A6AFC589}"/>
    <cellStyle name="SAPBEXHLevel2 5 2 15" xfId="15648" xr:uid="{183789EB-9D6D-4453-BA4E-E1C1D2CBF2F5}"/>
    <cellStyle name="SAPBEXHLevel2 5 2 16" xfId="15649" xr:uid="{C51B2B62-9379-463B-B600-897E44A76A98}"/>
    <cellStyle name="SAPBEXHLevel2 5 2 2" xfId="15650" xr:uid="{3B88A3E2-935A-46A6-8836-386C62BECC24}"/>
    <cellStyle name="SAPBEXHLevel2 5 2 2 2" xfId="15651" xr:uid="{9D614572-68BD-4FDB-9118-A2F18A7E9440}"/>
    <cellStyle name="SAPBEXHLevel2 5 2 3" xfId="15652" xr:uid="{3C492FA7-5CCE-4BDF-A2EA-65A83ADF2274}"/>
    <cellStyle name="SAPBEXHLevel2 5 2 3 2" xfId="15653" xr:uid="{E0C035EA-5875-434D-8E0D-FD232E346D5D}"/>
    <cellStyle name="SAPBEXHLevel2 5 2 4" xfId="15654" xr:uid="{8184ADDE-83AB-407F-8736-C886786B39D1}"/>
    <cellStyle name="SAPBEXHLevel2 5 2 4 2" xfId="15655" xr:uid="{A6FD95F4-C76E-45CD-B47F-C50ACAA1EC2B}"/>
    <cellStyle name="SAPBEXHLevel2 5 2 5" xfId="15656" xr:uid="{9CD21643-C4C1-481D-A4A1-E6A7F85C0617}"/>
    <cellStyle name="SAPBEXHLevel2 5 2 5 2" xfId="15657" xr:uid="{2CB45B43-7AF6-4387-BB14-659493365CDF}"/>
    <cellStyle name="SAPBEXHLevel2 5 2 6" xfId="15658" xr:uid="{871A92F8-5F26-4FCD-8509-53775E20E2C9}"/>
    <cellStyle name="SAPBEXHLevel2 5 2 7" xfId="15659" xr:uid="{2BD9808D-6D33-4D80-A493-F6A3D56EDF4D}"/>
    <cellStyle name="SAPBEXHLevel2 5 2 8" xfId="15660" xr:uid="{B124CF83-62E7-414B-B13F-7C94B07A645A}"/>
    <cellStyle name="SAPBEXHLevel2 5 2 9" xfId="15661" xr:uid="{309A0CC2-74A2-4D0D-98CD-D9F752AF76B8}"/>
    <cellStyle name="SAPBEXHLevel2 5 3" xfId="15662" xr:uid="{BB0C1A96-F8B7-48C5-8E24-5A0A9FA1BA3F}"/>
    <cellStyle name="SAPBEXHLevel2 5 3 2" xfId="15663" xr:uid="{E722543F-AAAB-423A-8999-3D24C60F06C9}"/>
    <cellStyle name="SAPBEXHLevel2 5 4" xfId="15664" xr:uid="{4597101A-1E74-44DD-B79B-351BDAEFC1D3}"/>
    <cellStyle name="SAPBEXHLevel2 5 4 2" xfId="15665" xr:uid="{DF09BBFE-E4A9-42B2-ACB1-45FD8266B741}"/>
    <cellStyle name="SAPBEXHLevel2 5 5" xfId="15666" xr:uid="{E12E3B48-520A-4CC3-8E52-0CDEAC8C4D4A}"/>
    <cellStyle name="SAPBEXHLevel2 5 5 2" xfId="15667" xr:uid="{B89F2F40-A04A-43D4-9B16-5D7C9271C20B}"/>
    <cellStyle name="SAPBEXHLevel2 5 6" xfId="15668" xr:uid="{ADBE7DDE-21FD-492D-8DA8-A99D384838E0}"/>
    <cellStyle name="SAPBEXHLevel2 5 6 2" xfId="15669" xr:uid="{989617D1-38F2-4F81-AF39-91C8904B6061}"/>
    <cellStyle name="SAPBEXHLevel2 5 7" xfId="15670" xr:uid="{04C9ADBC-94B6-490D-80B7-2BE9139A2C9B}"/>
    <cellStyle name="SAPBEXHLevel2 5 8" xfId="15671" xr:uid="{70DE142B-A53A-4122-AFD6-DE776A31A56F}"/>
    <cellStyle name="SAPBEXHLevel2 5 9" xfId="15672" xr:uid="{23846062-0BF4-421E-B239-6E222E287ADD}"/>
    <cellStyle name="SAPBEXHLevel2 6" xfId="15673" xr:uid="{9E0A2ED3-9639-4B6D-AE46-EAAD9C1DA65F}"/>
    <cellStyle name="SAPBEXHLevel2 7" xfId="15674" xr:uid="{5AE9C8DF-92B8-4A01-AEBF-A968556FBF4E}"/>
    <cellStyle name="SAPBEXHLevel2 7 2" xfId="15675" xr:uid="{EA318E30-6DEC-489B-859C-2CBCBD4AFCBB}"/>
    <cellStyle name="SAPBEXHLevel2 8" xfId="15676" xr:uid="{ED0E212A-820B-49B3-A6CC-0BF425E8FC87}"/>
    <cellStyle name="SAPBEXHLevel2 9" xfId="15677" xr:uid="{EA3000B9-2CA8-4FB1-A57D-741003151974}"/>
    <cellStyle name="SAPBEXHLevel2_Nordea Group" xfId="15526" xr:uid="{750580F4-D61D-45AA-BFF7-95AA928F015C}"/>
    <cellStyle name="SAPBEXHLevel2X" xfId="25" xr:uid="{00000000-0005-0000-0000-000099000000}"/>
    <cellStyle name="SAPBEXHLevel2X 10" xfId="15679" xr:uid="{411F2F1D-9310-41AF-9800-4B8C235C7C18}"/>
    <cellStyle name="SAPBEXHLevel2X 11" xfId="15680" xr:uid="{3B053C94-1730-4698-ABF3-BD4BB83AAD24}"/>
    <cellStyle name="SAPBEXHLevel2X 12" xfId="15681" xr:uid="{D949BEB4-039D-4A1F-87D9-DAEF7C6F82E9}"/>
    <cellStyle name="SAPBEXHLevel2X 13" xfId="15682" xr:uid="{3952E039-81AB-4DC5-BFDA-DC24A7AA9C77}"/>
    <cellStyle name="SAPBEXHLevel2X 14" xfId="15683" xr:uid="{906CC7DF-3F3C-48E8-84E1-E77750701BAB}"/>
    <cellStyle name="SAPBEXHLevel2X 15" xfId="15684" xr:uid="{AC04F244-3B99-4884-B66A-AC4193D46B2E}"/>
    <cellStyle name="SAPBEXHLevel2X 2" xfId="15685" xr:uid="{1D7DDEF6-85BD-4B01-A4F1-2FA56018C33D}"/>
    <cellStyle name="SAPBEXHLevel2X 2 2" xfId="15686" xr:uid="{C7F40E8B-8162-41C7-9EC0-E20BD3DD351E}"/>
    <cellStyle name="SAPBEXHLevel2X 2 2 10" xfId="15687" xr:uid="{37F82972-F254-45E0-A525-9CB863F1357E}"/>
    <cellStyle name="SAPBEXHLevel2X 2 2 11" xfId="15688" xr:uid="{0DC600F1-6A46-4639-99ED-33E7715A4360}"/>
    <cellStyle name="SAPBEXHLevel2X 2 2 12" xfId="15689" xr:uid="{C531662D-004C-43D4-8BA4-64784607F25A}"/>
    <cellStyle name="SAPBEXHLevel2X 2 2 13" xfId="15690" xr:uid="{5179B057-4E11-4242-A402-99D2D711C2EB}"/>
    <cellStyle name="SAPBEXHLevel2X 2 2 14" xfId="15691" xr:uid="{E5C1B7B1-5430-4D26-AB17-27C4D274FB09}"/>
    <cellStyle name="SAPBEXHLevel2X 2 2 15" xfId="15692" xr:uid="{E0C20652-8510-41A7-ACE1-6119969A2E0B}"/>
    <cellStyle name="SAPBEXHLevel2X 2 2 16" xfId="15693" xr:uid="{24D1AB2F-B2BC-4145-A4D9-4780CA4328F2}"/>
    <cellStyle name="SAPBEXHLevel2X 2 2 2" xfId="15694" xr:uid="{41D35ED6-F29E-4DB8-A081-D72C3D210FAC}"/>
    <cellStyle name="SAPBEXHLevel2X 2 2 2 10" xfId="15695" xr:uid="{DAD346B7-39AB-42A3-8765-484998B64679}"/>
    <cellStyle name="SAPBEXHLevel2X 2 2 2 11" xfId="15696" xr:uid="{D2F9C46B-AA78-469E-B06A-2FBD2CADE1BE}"/>
    <cellStyle name="SAPBEXHLevel2X 2 2 2 12" xfId="15697" xr:uid="{8A91587D-C627-449A-A191-AEC02590B11B}"/>
    <cellStyle name="SAPBEXHLevel2X 2 2 2 13" xfId="15698" xr:uid="{DC4A6AD8-3039-4E27-9FA5-E78D5B3C0591}"/>
    <cellStyle name="SAPBEXHLevel2X 2 2 2 2" xfId="15699" xr:uid="{3A00DF4C-AC43-4E7A-ACD1-9F9F8EF2A6AD}"/>
    <cellStyle name="SAPBEXHLevel2X 2 2 2 2 2" xfId="15700" xr:uid="{06D8837B-FE21-44F0-B1C7-8DE3376F9108}"/>
    <cellStyle name="SAPBEXHLevel2X 2 2 2 3" xfId="15701" xr:uid="{A628A6FC-B487-4500-8218-2538EE0C5CC7}"/>
    <cellStyle name="SAPBEXHLevel2X 2 2 2 4" xfId="15702" xr:uid="{5AF29BA0-EA5D-4421-B15F-9AED0A074C3B}"/>
    <cellStyle name="SAPBEXHLevel2X 2 2 2 5" xfId="15703" xr:uid="{A5CFA476-B646-482E-B80B-8B0A7BD39248}"/>
    <cellStyle name="SAPBEXHLevel2X 2 2 2 6" xfId="15704" xr:uid="{B2464D3B-4C15-42B1-9A38-B0A0CFFA72FC}"/>
    <cellStyle name="SAPBEXHLevel2X 2 2 2 7" xfId="15705" xr:uid="{8CC59DF0-0DF4-4949-A370-3BE7AFE0E393}"/>
    <cellStyle name="SAPBEXHLevel2X 2 2 2 8" xfId="15706" xr:uid="{BF7EBC32-EF2A-4D1C-A676-C3270F23FA75}"/>
    <cellStyle name="SAPBEXHLevel2X 2 2 2 9" xfId="15707" xr:uid="{F2FAF906-CCD7-4B55-9489-3BC5A7468544}"/>
    <cellStyle name="SAPBEXHLevel2X 2 2 3" xfId="15708" xr:uid="{33A0230A-25E6-46EA-B315-149F192A2BEA}"/>
    <cellStyle name="SAPBEXHLevel2X 2 2 3 2" xfId="15709" xr:uid="{58D7AFF3-C3DA-4651-9AB3-B7297F7351CD}"/>
    <cellStyle name="SAPBEXHLevel2X 2 2 4" xfId="15710" xr:uid="{F2535E38-2C91-4EF1-8977-887E81E62E50}"/>
    <cellStyle name="SAPBEXHLevel2X 2 2 4 2" xfId="15711" xr:uid="{40194256-EE78-4FBA-8BB0-1E5894ECE07A}"/>
    <cellStyle name="SAPBEXHLevel2X 2 2 5" xfId="15712" xr:uid="{E372ED66-0894-4EC6-B07B-BDC982ADFE33}"/>
    <cellStyle name="SAPBEXHLevel2X 2 2 5 2" xfId="15713" xr:uid="{3396A3EB-1409-4546-9BAF-4E2C4A79D25B}"/>
    <cellStyle name="SAPBEXHLevel2X 2 2 6" xfId="15714" xr:uid="{1436E259-B46B-4531-B887-B4C1A49742D3}"/>
    <cellStyle name="SAPBEXHLevel2X 2 2 6 2" xfId="15715" xr:uid="{6D00AF36-28FE-421F-8876-8CD3AE604510}"/>
    <cellStyle name="SAPBEXHLevel2X 2 2 7" xfId="15716" xr:uid="{2B435323-A319-41F6-9E50-9F9E1687C1E8}"/>
    <cellStyle name="SAPBEXHLevel2X 2 2 8" xfId="15717" xr:uid="{65D39A25-FD9F-4FE9-916B-192D7A1775DF}"/>
    <cellStyle name="SAPBEXHLevel2X 2 2 9" xfId="15718" xr:uid="{9940F2BE-360B-4747-ABBA-C3D8D0125CA0}"/>
    <cellStyle name="SAPBEXHLevel2X 2 3" xfId="15719" xr:uid="{06043298-0901-458A-B7BF-65A059B5CF5B}"/>
    <cellStyle name="SAPBEXHLevel2X 2 3 10" xfId="15720" xr:uid="{A8B084B8-4066-4976-92A3-9FD24BB8569E}"/>
    <cellStyle name="SAPBEXHLevel2X 2 3 11" xfId="15721" xr:uid="{00D14EAB-6835-4C40-8412-4F36598CC1C6}"/>
    <cellStyle name="SAPBEXHLevel2X 2 3 12" xfId="15722" xr:uid="{BB31B22B-B713-44B8-8DFE-73F4752AA1AA}"/>
    <cellStyle name="SAPBEXHLevel2X 2 3 13" xfId="15723" xr:uid="{7291C6F3-5132-4882-BFAD-0D19B223CEAD}"/>
    <cellStyle name="SAPBEXHLevel2X 2 3 2" xfId="15724" xr:uid="{19257EC6-07A3-42BE-966A-8E7179E9A875}"/>
    <cellStyle name="SAPBEXHLevel2X 2 3 2 2" xfId="15725" xr:uid="{5E1A9E36-85D0-4F29-9D6B-C8C313D2BDDF}"/>
    <cellStyle name="SAPBEXHLevel2X 2 3 3" xfId="15726" xr:uid="{A259815F-762D-4A8C-BF89-3DC76E3FB24A}"/>
    <cellStyle name="SAPBEXHLevel2X 2 3 4" xfId="15727" xr:uid="{2D8AA97A-1CB7-4E43-B123-53D12B21D246}"/>
    <cellStyle name="SAPBEXHLevel2X 2 3 5" xfId="15728" xr:uid="{A5DD20F2-74FB-43E2-8D44-A17600A698A6}"/>
    <cellStyle name="SAPBEXHLevel2X 2 3 6" xfId="15729" xr:uid="{3F7AB3AF-2048-4516-A9DC-28EFB0AD542D}"/>
    <cellStyle name="SAPBEXHLevel2X 2 3 7" xfId="15730" xr:uid="{94C1C9AC-6C30-4520-B79E-37736A3A5782}"/>
    <cellStyle name="SAPBEXHLevel2X 2 3 8" xfId="15731" xr:uid="{920AC3F5-0027-4D62-B2DD-2D6181993AFE}"/>
    <cellStyle name="SAPBEXHLevel2X 2 3 9" xfId="15732" xr:uid="{A05B3ED6-5C80-4BFB-B2DE-8B5AEE4D8082}"/>
    <cellStyle name="SAPBEXHLevel2X 2 4" xfId="15733" xr:uid="{AA953221-5892-4291-9E70-1068007BF6A9}"/>
    <cellStyle name="SAPBEXHLevel2X 2 4 10" xfId="15734" xr:uid="{5482A3EB-8876-4FF4-8CB1-10498BE4748C}"/>
    <cellStyle name="SAPBEXHLevel2X 2 4 11" xfId="15735" xr:uid="{593BE928-7633-4E16-970D-9842F70AE3EA}"/>
    <cellStyle name="SAPBEXHLevel2X 2 4 12" xfId="15736" xr:uid="{DD0A27B9-C856-4A98-98E9-45CFD9382100}"/>
    <cellStyle name="SAPBEXHLevel2X 2 4 13" xfId="15737" xr:uid="{31624BC2-CC61-4130-888C-078E83AC77D8}"/>
    <cellStyle name="SAPBEXHLevel2X 2 4 14" xfId="15738" xr:uid="{B4BD5752-6943-45D3-BF76-A5EE19F11257}"/>
    <cellStyle name="SAPBEXHLevel2X 2 4 15" xfId="15739" xr:uid="{FF97CD7B-025A-4007-928E-A0723FC7826D}"/>
    <cellStyle name="SAPBEXHLevel2X 2 4 2" xfId="15740" xr:uid="{69751CDA-7DDB-4407-A6E6-AF29612610B3}"/>
    <cellStyle name="SAPBEXHLevel2X 2 4 2 2" xfId="15741" xr:uid="{879121D7-1193-40E2-8A9E-7C58AABC4B1A}"/>
    <cellStyle name="SAPBEXHLevel2X 2 4 3" xfId="15742" xr:uid="{1AC2CE90-D28E-47EB-AE7E-B9E6B73DA420}"/>
    <cellStyle name="SAPBEXHLevel2X 2 4 3 2" xfId="15743" xr:uid="{96480E62-35F9-47F6-B0DB-5E9B1C8F2C9A}"/>
    <cellStyle name="SAPBEXHLevel2X 2 4 4" xfId="15744" xr:uid="{8CF2150B-6E32-4979-A025-7EEF5FBEDD89}"/>
    <cellStyle name="SAPBEXHLevel2X 2 4 4 2" xfId="15745" xr:uid="{C9BAC719-AF35-4073-9AD0-EE2ABD27C5EB}"/>
    <cellStyle name="SAPBEXHLevel2X 2 4 5" xfId="15746" xr:uid="{A1E11455-E515-45B4-BEEA-0F95EAEC836C}"/>
    <cellStyle name="SAPBEXHLevel2X 2 4 5 2" xfId="15747" xr:uid="{8F7447D0-D938-41AB-B18F-33E37A97E9CD}"/>
    <cellStyle name="SAPBEXHLevel2X 2 4 6" xfId="15748" xr:uid="{053A0984-AD79-486B-B59C-47CE4607F72E}"/>
    <cellStyle name="SAPBEXHLevel2X 2 4 7" xfId="15749" xr:uid="{A3A0FA98-9BFF-4B90-9BF4-6B8E02878707}"/>
    <cellStyle name="SAPBEXHLevel2X 2 4 8" xfId="15750" xr:uid="{3968ECCB-6333-4B99-825E-2F3BD33F5A5D}"/>
    <cellStyle name="SAPBEXHLevel2X 2 4 9" xfId="15751" xr:uid="{FBD7F29C-55F7-448A-AEAD-40E730C8A2F5}"/>
    <cellStyle name="SAPBEXHLevel2X 3" xfId="15752" xr:uid="{99DE7C24-1CC0-4C0D-ABDC-0C4F44DF2671}"/>
    <cellStyle name="SAPBEXHLevel2X 3 10" xfId="15753" xr:uid="{C2E58E39-2589-4912-9F2B-628A09865C34}"/>
    <cellStyle name="SAPBEXHLevel2X 3 11" xfId="15754" xr:uid="{7B506098-F275-4A70-A47C-D6649F0E263A}"/>
    <cellStyle name="SAPBEXHLevel2X 3 12" xfId="15755" xr:uid="{33D42FA6-B488-42F8-8ACD-B4FB7F454E97}"/>
    <cellStyle name="SAPBEXHLevel2X 3 13" xfId="15756" xr:uid="{0855E7F5-F3B7-41D3-B621-3DDD07025A24}"/>
    <cellStyle name="SAPBEXHLevel2X 3 2" xfId="15757" xr:uid="{C0DFCB94-1F2F-4754-8219-86596A3EA2BF}"/>
    <cellStyle name="SAPBEXHLevel2X 3 2 2" xfId="15758" xr:uid="{93F27591-447C-4D6D-80CF-780C72D96662}"/>
    <cellStyle name="SAPBEXHLevel2X 3 3" xfId="15759" xr:uid="{AF9CA06C-5D5D-4A21-8D4B-E878676081F5}"/>
    <cellStyle name="SAPBEXHLevel2X 3 4" xfId="15760" xr:uid="{B6C5434F-2068-452B-A610-12F5375BD5E6}"/>
    <cellStyle name="SAPBEXHLevel2X 3 5" xfId="15761" xr:uid="{3A28D5D5-647D-4800-9547-995BEB5E3EC9}"/>
    <cellStyle name="SAPBEXHLevel2X 3 6" xfId="15762" xr:uid="{5A3708AA-654E-4152-A71F-212CEE0D1666}"/>
    <cellStyle name="SAPBEXHLevel2X 3 7" xfId="15763" xr:uid="{DE9B1253-5A2A-42A4-8796-5C1894D69018}"/>
    <cellStyle name="SAPBEXHLevel2X 3 8" xfId="15764" xr:uid="{D007E500-03AC-40DA-87D8-4250BDCE337C}"/>
    <cellStyle name="SAPBEXHLevel2X 3 9" xfId="15765" xr:uid="{90CE28EA-A040-42CE-9B3E-2D8A10790AC5}"/>
    <cellStyle name="SAPBEXHLevel2X 4" xfId="15766" xr:uid="{49D45EBC-4105-4CF5-979B-42FA40FF91CF}"/>
    <cellStyle name="SAPBEXHLevel2X 4 10" xfId="15767" xr:uid="{F20DCB0B-744D-42AE-A99A-650A1BE8DE62}"/>
    <cellStyle name="SAPBEXHLevel2X 4 11" xfId="15768" xr:uid="{AF56D9D2-91C2-4684-992B-DE573C335FD3}"/>
    <cellStyle name="SAPBEXHLevel2X 4 12" xfId="15769" xr:uid="{2B3E2B70-C079-4755-A0D8-D89716109D70}"/>
    <cellStyle name="SAPBEXHLevel2X 4 13" xfId="15770" xr:uid="{010852E9-38DA-404B-A710-483A68E6D615}"/>
    <cellStyle name="SAPBEXHLevel2X 4 14" xfId="15771" xr:uid="{EBD34C51-1709-4A3F-A930-FFE6B946EC3C}"/>
    <cellStyle name="SAPBEXHLevel2X 4 15" xfId="15772" xr:uid="{CC4B781C-7E47-46F8-8810-07B6254008FC}"/>
    <cellStyle name="SAPBEXHLevel2X 4 2" xfId="15773" xr:uid="{99D6F2BF-2FDA-4D91-A7ED-F686C68806BC}"/>
    <cellStyle name="SAPBEXHLevel2X 4 2 2" xfId="15774" xr:uid="{09881738-9BFE-4EBA-AEAB-BFC2092DDC29}"/>
    <cellStyle name="SAPBEXHLevel2X 4 3" xfId="15775" xr:uid="{EADC3D53-14B6-42FA-AE6D-8AC1E972BD3C}"/>
    <cellStyle name="SAPBEXHLevel2X 4 3 2" xfId="15776" xr:uid="{BF9EC4C1-E9A6-4542-9352-EB19BF13DEC7}"/>
    <cellStyle name="SAPBEXHLevel2X 4 4" xfId="15777" xr:uid="{3A977EB0-EFC7-45C8-B129-637217C249AD}"/>
    <cellStyle name="SAPBEXHLevel2X 4 4 2" xfId="15778" xr:uid="{7745775E-C978-40F6-BACB-49DD3ECEBF3A}"/>
    <cellStyle name="SAPBEXHLevel2X 4 5" xfId="15779" xr:uid="{584116BD-937F-4725-BD53-37A7D67DFB63}"/>
    <cellStyle name="SAPBEXHLevel2X 4 5 2" xfId="15780" xr:uid="{BE0B2A83-91FE-4C2B-A1AC-05A19F5BE4F3}"/>
    <cellStyle name="SAPBEXHLevel2X 4 6" xfId="15781" xr:uid="{657B17D6-ADF0-464F-BE05-A2DECEA621E5}"/>
    <cellStyle name="SAPBEXHLevel2X 4 7" xfId="15782" xr:uid="{03240FB0-2FA0-4C47-B0F2-BBCC5FBA9E72}"/>
    <cellStyle name="SAPBEXHLevel2X 4 8" xfId="15783" xr:uid="{828FC4F6-5A0A-494D-9C11-5EC50ADD06AF}"/>
    <cellStyle name="SAPBEXHLevel2X 4 9" xfId="15784" xr:uid="{410750E2-71AA-45DC-8F37-45BDCB695522}"/>
    <cellStyle name="SAPBEXHLevel2X 5" xfId="15785" xr:uid="{C367C88E-DC43-491D-80CF-80A5C69FA5C8}"/>
    <cellStyle name="SAPBEXHLevel2X 5 10" xfId="15786" xr:uid="{F665F69A-2619-4D7B-95E3-F7047ACA4FD1}"/>
    <cellStyle name="SAPBEXHLevel2X 5 11" xfId="15787" xr:uid="{5F2C597E-6DFE-4260-82D6-9CE78D5C872F}"/>
    <cellStyle name="SAPBEXHLevel2X 5 12" xfId="15788" xr:uid="{9CB0221C-DDE7-4EED-8C6C-1C7D93CC1B10}"/>
    <cellStyle name="SAPBEXHLevel2X 5 13" xfId="15789" xr:uid="{F80A0E74-46D3-4324-B6C1-A2CC88371D5E}"/>
    <cellStyle name="SAPBEXHLevel2X 5 14" xfId="15790" xr:uid="{6FB7F4A4-E74C-43C5-961D-85228BF0BC5B}"/>
    <cellStyle name="SAPBEXHLevel2X 5 15" xfId="15791" xr:uid="{D8024158-BE5E-402E-AA4B-DAE55E86FA6A}"/>
    <cellStyle name="SAPBEXHLevel2X 5 2" xfId="15792" xr:uid="{674B6237-D462-4B97-856F-71931529839E}"/>
    <cellStyle name="SAPBEXHLevel2X 5 2 2" xfId="15793" xr:uid="{AAFB29EF-2EDC-44CA-8E99-01E7A3F82D17}"/>
    <cellStyle name="SAPBEXHLevel2X 5 3" xfId="15794" xr:uid="{4AE009C6-6D77-4CCD-9552-299103E3037C}"/>
    <cellStyle name="SAPBEXHLevel2X 5 3 2" xfId="15795" xr:uid="{9CBDB7B1-DBBB-451A-8CE8-3C91C85DEE72}"/>
    <cellStyle name="SAPBEXHLevel2X 5 4" xfId="15796" xr:uid="{904419D8-7817-4A28-9CC2-EDF9AD182910}"/>
    <cellStyle name="SAPBEXHLevel2X 5 4 2" xfId="15797" xr:uid="{C0064C8F-824B-4013-8675-21B397A3B5DF}"/>
    <cellStyle name="SAPBEXHLevel2X 5 5" xfId="15798" xr:uid="{9468B3A3-FFCF-46F6-AA80-145F778A48A6}"/>
    <cellStyle name="SAPBEXHLevel2X 5 5 2" xfId="15799" xr:uid="{50452BD9-9224-4671-9EB0-AD6D157331FF}"/>
    <cellStyle name="SAPBEXHLevel2X 5 6" xfId="15800" xr:uid="{1B32E539-5864-4369-8C63-EAC58B47A59E}"/>
    <cellStyle name="SAPBEXHLevel2X 5 7" xfId="15801" xr:uid="{7C576CDA-9CC7-42DA-A377-39C710224A0A}"/>
    <cellStyle name="SAPBEXHLevel2X 5 8" xfId="15802" xr:uid="{FD65930F-070D-4896-9F6D-19B0573D0A10}"/>
    <cellStyle name="SAPBEXHLevel2X 5 9" xfId="15803" xr:uid="{34BE40EE-F7E2-453A-8930-1A0AF834666E}"/>
    <cellStyle name="SAPBEXHLevel2X 6" xfId="15804" xr:uid="{F6DF9652-9E26-4593-A1D4-1501DD2136D6}"/>
    <cellStyle name="SAPBEXHLevel2X 7" xfId="15805" xr:uid="{755AF7C6-F6D7-4362-8A21-3A73CA884C50}"/>
    <cellStyle name="SAPBEXHLevel2X 7 2" xfId="15806" xr:uid="{20A95FAE-1754-43B1-A1E6-1B0ED9B273FD}"/>
    <cellStyle name="SAPBEXHLevel2X 8" xfId="15807" xr:uid="{0E6D6E5C-3BA0-4985-8D00-931876F7BF6C}"/>
    <cellStyle name="SAPBEXHLevel2X 9" xfId="15808" xr:uid="{111EF230-5943-424E-AF01-0A3C9CFBB67B}"/>
    <cellStyle name="SAPBEXHLevel2X_Nordea Group" xfId="15678" xr:uid="{89520200-E5E5-46E5-AA52-420193E4D87F}"/>
    <cellStyle name="SAPBEXHLevel3" xfId="26" xr:uid="{00000000-0005-0000-0000-00009A000000}"/>
    <cellStyle name="SAPBEXHLevel3 10" xfId="15810" xr:uid="{DBF56FAC-DE11-4AF8-8B87-53B00165D3ED}"/>
    <cellStyle name="SAPBEXHLevel3 11" xfId="15811" xr:uid="{7E1F0777-7A29-404E-BB17-A686CDF8066B}"/>
    <cellStyle name="SAPBEXHLevel3 12" xfId="15812" xr:uid="{6D38D2FC-A141-4D00-9B73-3528462AB1CA}"/>
    <cellStyle name="SAPBEXHLevel3 13" xfId="15813" xr:uid="{5245582A-3C6E-431E-95AB-2D5C39D7D269}"/>
    <cellStyle name="SAPBEXHLevel3 14" xfId="15814" xr:uid="{14634A64-452C-490A-A976-14EF1D4DCFFC}"/>
    <cellStyle name="SAPBEXHLevel3 15" xfId="15815" xr:uid="{4A6DCF9A-6FF6-4178-B14D-FE2AEC49EE94}"/>
    <cellStyle name="SAPBEXHLevel3 16" xfId="15816" xr:uid="{9AB32C60-84B8-41C0-8A9F-6B68F20632B1}"/>
    <cellStyle name="SAPBEXHLevel3 17" xfId="15817" xr:uid="{9706E6BE-73AF-4ECC-B926-BC56B48B262B}"/>
    <cellStyle name="SAPBEXHLevel3 2" xfId="15818" xr:uid="{C21A2106-F674-49D5-99F4-632529C24749}"/>
    <cellStyle name="SAPBEXHLevel3 2 2" xfId="15819" xr:uid="{A0B749FA-5419-4468-A71D-75C1FD787D35}"/>
    <cellStyle name="SAPBEXHLevel3 2 2 10" xfId="15820" xr:uid="{4C687316-47A3-4EC1-BF56-116125601601}"/>
    <cellStyle name="SAPBEXHLevel3 2 2 11" xfId="15821" xr:uid="{E6D6DBFC-F6A5-4277-987C-339D3CBD6D63}"/>
    <cellStyle name="SAPBEXHLevel3 2 2 12" xfId="15822" xr:uid="{53B828A3-22FC-4946-AD6A-792496557849}"/>
    <cellStyle name="SAPBEXHLevel3 2 2 13" xfId="15823" xr:uid="{2D068845-4357-459C-B8FD-C30DEEF84026}"/>
    <cellStyle name="SAPBEXHLevel3 2 2 14" xfId="15824" xr:uid="{5FB3DE37-0897-4E66-BE23-DBC45954C5EB}"/>
    <cellStyle name="SAPBEXHLevel3 2 2 15" xfId="15825" xr:uid="{092E4B1D-00FE-4EC4-9897-39E98792FB9A}"/>
    <cellStyle name="SAPBEXHLevel3 2 2 16" xfId="15826" xr:uid="{D6534099-A279-4614-9B7B-D5CD96D4171F}"/>
    <cellStyle name="SAPBEXHLevel3 2 2 2" xfId="15827" xr:uid="{7F4FCBDD-C50F-47F1-9880-EAE57E8D007A}"/>
    <cellStyle name="SAPBEXHLevel3 2 2 2 10" xfId="15828" xr:uid="{A6B4F569-EE0F-430B-A75E-C0BD49244C10}"/>
    <cellStyle name="SAPBEXHLevel3 2 2 2 11" xfId="15829" xr:uid="{251AC86D-332E-4311-AB8A-36DFA7B87973}"/>
    <cellStyle name="SAPBEXHLevel3 2 2 2 12" xfId="15830" xr:uid="{F2307AEF-000E-460B-83E7-D6D0A0D37350}"/>
    <cellStyle name="SAPBEXHLevel3 2 2 2 13" xfId="15831" xr:uid="{67284BDD-E211-467A-8D76-350878E7F3E5}"/>
    <cellStyle name="SAPBEXHLevel3 2 2 2 2" xfId="15832" xr:uid="{7F7EBD09-75B4-4C51-AC54-E4A4A28F8E4D}"/>
    <cellStyle name="SAPBEXHLevel3 2 2 2 2 2" xfId="15833" xr:uid="{F8E735B8-938D-435C-8962-F4C1CAEC0DC8}"/>
    <cellStyle name="SAPBEXHLevel3 2 2 2 3" xfId="15834" xr:uid="{D9467463-7F2B-4E0E-BF2D-386A2354A0F3}"/>
    <cellStyle name="SAPBEXHLevel3 2 2 2 4" xfId="15835" xr:uid="{D68E49F3-D369-4FEB-8436-572FF5B55979}"/>
    <cellStyle name="SAPBEXHLevel3 2 2 2 5" xfId="15836" xr:uid="{EEEB104E-0C7B-4B38-903B-00B7F8A7D0F6}"/>
    <cellStyle name="SAPBEXHLevel3 2 2 2 6" xfId="15837" xr:uid="{9580F919-8B3F-4C04-ABD8-A768201087EB}"/>
    <cellStyle name="SAPBEXHLevel3 2 2 2 7" xfId="15838" xr:uid="{A87602BA-4A39-4228-BB52-F005EBC77655}"/>
    <cellStyle name="SAPBEXHLevel3 2 2 2 8" xfId="15839" xr:uid="{306F7F8E-2E6C-4908-9670-D157BCE1F01A}"/>
    <cellStyle name="SAPBEXHLevel3 2 2 2 9" xfId="15840" xr:uid="{11339C9D-E911-453E-86B0-1D883B31B69F}"/>
    <cellStyle name="SAPBEXHLevel3 2 2 3" xfId="15841" xr:uid="{C5FFE0F8-16E7-4DF5-B2FD-EFE24F9CFAE0}"/>
    <cellStyle name="SAPBEXHLevel3 2 2 3 2" xfId="15842" xr:uid="{C0BD327F-A2AE-43BD-AB23-DE01EAE57387}"/>
    <cellStyle name="SAPBEXHLevel3 2 2 4" xfId="15843" xr:uid="{5C9A16BF-00F5-4C89-8011-B3F5F65EDCAC}"/>
    <cellStyle name="SAPBEXHLevel3 2 2 4 2" xfId="15844" xr:uid="{61CB4F60-EF92-4F73-A7BC-7D7F5318F25F}"/>
    <cellStyle name="SAPBEXHLevel3 2 2 5" xfId="15845" xr:uid="{0BFFF284-8C46-4832-A401-1786140313B9}"/>
    <cellStyle name="SAPBEXHLevel3 2 2 5 2" xfId="15846" xr:uid="{F8635C4D-EA2C-4BBB-BB8C-515FB0342948}"/>
    <cellStyle name="SAPBEXHLevel3 2 2 6" xfId="15847" xr:uid="{A3B82D30-E7D4-4543-8F35-AD8FC11DC995}"/>
    <cellStyle name="SAPBEXHLevel3 2 2 6 2" xfId="15848" xr:uid="{74A3CAFF-2C62-4D05-BE1A-87463E80E6AD}"/>
    <cellStyle name="SAPBEXHLevel3 2 2 7" xfId="15849" xr:uid="{799619D4-2FD5-4A30-9BBD-995452405F9B}"/>
    <cellStyle name="SAPBEXHLevel3 2 2 8" xfId="15850" xr:uid="{E5DD05B7-1EA2-49FE-90E6-FACEDAD46310}"/>
    <cellStyle name="SAPBEXHLevel3 2 2 9" xfId="15851" xr:uid="{9188B1D5-0971-42C8-8F05-1611956ADF9E}"/>
    <cellStyle name="SAPBEXHLevel3 2 3" xfId="15852" xr:uid="{6AC6DB75-132B-4130-986B-1CB45AA47209}"/>
    <cellStyle name="SAPBEXHLevel3 2 3 10" xfId="15853" xr:uid="{86696932-9D60-4AF6-9C33-63AF75F9996E}"/>
    <cellStyle name="SAPBEXHLevel3 2 3 11" xfId="15854" xr:uid="{EC93A168-606F-4DE4-A2C0-09C26B37BB90}"/>
    <cellStyle name="SAPBEXHLevel3 2 3 12" xfId="15855" xr:uid="{08884DDE-3A05-4F49-9013-9DB2CE491FCD}"/>
    <cellStyle name="SAPBEXHLevel3 2 3 13" xfId="15856" xr:uid="{04731417-0375-4DAF-9A0C-86CD14D9C053}"/>
    <cellStyle name="SAPBEXHLevel3 2 3 2" xfId="15857" xr:uid="{3757B718-0A65-4C9E-BCEC-A2382949809C}"/>
    <cellStyle name="SAPBEXHLevel3 2 3 2 2" xfId="15858" xr:uid="{4FCA6D44-5162-4E4D-A771-84CFB5961442}"/>
    <cellStyle name="SAPBEXHLevel3 2 3 3" xfId="15859" xr:uid="{25F76A7A-0916-494C-BC47-89D1DBB725CF}"/>
    <cellStyle name="SAPBEXHLevel3 2 3 4" xfId="15860" xr:uid="{5B03AB34-4EF5-4C28-818F-172B2B1F512E}"/>
    <cellStyle name="SAPBEXHLevel3 2 3 5" xfId="15861" xr:uid="{B4A41E85-6C6A-4A29-954B-D876B11A9502}"/>
    <cellStyle name="SAPBEXHLevel3 2 3 6" xfId="15862" xr:uid="{46D877EB-18E1-469E-9995-1BE230E7EF92}"/>
    <cellStyle name="SAPBEXHLevel3 2 3 7" xfId="15863" xr:uid="{130C20A3-3D50-4EEB-ADF0-C5859DAE4DFA}"/>
    <cellStyle name="SAPBEXHLevel3 2 3 8" xfId="15864" xr:uid="{1344AA12-DA08-46A3-BC68-F069F33B1D3C}"/>
    <cellStyle name="SAPBEXHLevel3 2 3 9" xfId="15865" xr:uid="{8B21D407-6870-450D-AB24-14A4D8185C8C}"/>
    <cellStyle name="SAPBEXHLevel3 2 4" xfId="15866" xr:uid="{1771CF45-A955-45F8-A1BF-7E8B39F411A8}"/>
    <cellStyle name="SAPBEXHLevel3 2 4 10" xfId="15867" xr:uid="{D3B88795-47FE-40B3-A320-60A64F7D51F7}"/>
    <cellStyle name="SAPBEXHLevel3 2 4 11" xfId="15868" xr:uid="{D64B5BBB-F7B0-4D2B-9CE6-F337EA4B0B8A}"/>
    <cellStyle name="SAPBEXHLevel3 2 4 12" xfId="15869" xr:uid="{628B5620-A3D9-4629-B2E6-2A5A4B5A40D9}"/>
    <cellStyle name="SAPBEXHLevel3 2 4 13" xfId="15870" xr:uid="{0F201841-69F1-4126-8D24-5D139EE673A9}"/>
    <cellStyle name="SAPBEXHLevel3 2 4 14" xfId="15871" xr:uid="{86B87E8E-A6F0-49EF-AD90-448EB4DAF8C8}"/>
    <cellStyle name="SAPBEXHLevel3 2 4 15" xfId="15872" xr:uid="{2E4A7974-7C47-4F22-9AB2-B82D8E788DF4}"/>
    <cellStyle name="SAPBEXHLevel3 2 4 2" xfId="15873" xr:uid="{F0FB9D52-5666-461C-9334-FA12D6C4916D}"/>
    <cellStyle name="SAPBEXHLevel3 2 4 2 2" xfId="15874" xr:uid="{D0755E56-41DA-42A9-88DC-DCBD450E442A}"/>
    <cellStyle name="SAPBEXHLevel3 2 4 3" xfId="15875" xr:uid="{DB2FF88C-49F9-4DA8-B85D-068E6CADE6A0}"/>
    <cellStyle name="SAPBEXHLevel3 2 4 3 2" xfId="15876" xr:uid="{02D76D75-A538-4027-B333-739DC8D458DD}"/>
    <cellStyle name="SAPBEXHLevel3 2 4 4" xfId="15877" xr:uid="{D6B0C1AC-380C-4B91-8296-22B45D70DCB7}"/>
    <cellStyle name="SAPBEXHLevel3 2 4 4 2" xfId="15878" xr:uid="{97741045-F5D3-466F-8E4D-73B667E9BD42}"/>
    <cellStyle name="SAPBEXHLevel3 2 4 5" xfId="15879" xr:uid="{72F68A01-795D-419B-B5BA-799BA3DFBB8A}"/>
    <cellStyle name="SAPBEXHLevel3 2 4 5 2" xfId="15880" xr:uid="{79F69252-D0A7-4B83-84FB-9F8C5EDBCC63}"/>
    <cellStyle name="SAPBEXHLevel3 2 4 6" xfId="15881" xr:uid="{FF8F319B-6C8F-40E0-9D4D-B4D9AE41E659}"/>
    <cellStyle name="SAPBEXHLevel3 2 4 7" xfId="15882" xr:uid="{4FBEE082-E6E2-4D38-98A5-C093FE674C20}"/>
    <cellStyle name="SAPBEXHLevel3 2 4 8" xfId="15883" xr:uid="{E8C12088-FC53-4BB1-B407-CC4965B42442}"/>
    <cellStyle name="SAPBEXHLevel3 2 4 9" xfId="15884" xr:uid="{ACEC7655-20F5-4559-9804-1F1A451C9A69}"/>
    <cellStyle name="SAPBEXHLevel3 3" xfId="15885" xr:uid="{3439E1DD-88EE-4D7C-AA2F-908462B497A6}"/>
    <cellStyle name="SAPBEXHLevel3 3 10" xfId="15886" xr:uid="{006ACACA-2AC7-4ECF-9254-73DCE329F857}"/>
    <cellStyle name="SAPBEXHLevel3 3 11" xfId="15887" xr:uid="{43170667-BC79-41A6-B841-2BD47F865706}"/>
    <cellStyle name="SAPBEXHLevel3 3 12" xfId="15888" xr:uid="{2A303B50-A27F-425E-9FAE-F0A3A7655681}"/>
    <cellStyle name="SAPBEXHLevel3 3 13" xfId="15889" xr:uid="{855BBC65-0AB3-4E13-AA2A-28FDEA320579}"/>
    <cellStyle name="SAPBEXHLevel3 3 2" xfId="15890" xr:uid="{41C9CFF6-6284-411A-A167-15BD40D85267}"/>
    <cellStyle name="SAPBEXHLevel3 3 2 2" xfId="15891" xr:uid="{60A96D94-F1CF-4CCE-9851-498D1A46DF45}"/>
    <cellStyle name="SAPBEXHLevel3 3 3" xfId="15892" xr:uid="{665690C6-25A8-456A-8DA0-4429A2CC08E0}"/>
    <cellStyle name="SAPBEXHLevel3 3 4" xfId="15893" xr:uid="{A9F4DB7A-7DD7-4088-8377-13BB8CC0D61E}"/>
    <cellStyle name="SAPBEXHLevel3 3 5" xfId="15894" xr:uid="{A6035A1D-6170-4DBB-9FB6-0230BE5C8DA3}"/>
    <cellStyle name="SAPBEXHLevel3 3 6" xfId="15895" xr:uid="{BDF432E9-0D6B-43D7-8652-5D2E6708E8B6}"/>
    <cellStyle name="SAPBEXHLevel3 3 7" xfId="15896" xr:uid="{19D8226E-912B-4B64-B74D-ABC700DE5571}"/>
    <cellStyle name="SAPBEXHLevel3 3 8" xfId="15897" xr:uid="{9DCEECA3-7378-4936-BDBF-E9A679281AD4}"/>
    <cellStyle name="SAPBEXHLevel3 3 9" xfId="15898" xr:uid="{36E44590-F26F-4352-8595-EAE31DFD5594}"/>
    <cellStyle name="SAPBEXHLevel3 4" xfId="15899" xr:uid="{F9BFF851-6A48-4CA2-8199-B5BA95144013}"/>
    <cellStyle name="SAPBEXHLevel3 4 10" xfId="15900" xr:uid="{3DD33FDA-76A6-4653-8B2C-4273988D4F94}"/>
    <cellStyle name="SAPBEXHLevel3 4 11" xfId="15901" xr:uid="{165491B6-B7D1-4753-9CFD-6F7BE62A6459}"/>
    <cellStyle name="SAPBEXHLevel3 4 12" xfId="15902" xr:uid="{DD16C9AD-CB2A-4D9D-9D13-65022EDE3DFF}"/>
    <cellStyle name="SAPBEXHLevel3 4 13" xfId="15903" xr:uid="{292EE810-B217-441E-B383-15D8AC2AD3D9}"/>
    <cellStyle name="SAPBEXHLevel3 4 14" xfId="15904" xr:uid="{B8BECB15-9C0E-4740-A049-8F839A5F0357}"/>
    <cellStyle name="SAPBEXHLevel3 4 15" xfId="15905" xr:uid="{965D8554-CF10-4BDB-AC10-BD73082FA1BB}"/>
    <cellStyle name="SAPBEXHLevel3 4 2" xfId="15906" xr:uid="{3D7525E4-3917-470B-9934-5069C7B6B199}"/>
    <cellStyle name="SAPBEXHLevel3 4 2 2" xfId="15907" xr:uid="{45EBDAD3-DA97-4E27-8509-72BA1C9D09F7}"/>
    <cellStyle name="SAPBEXHLevel3 4 3" xfId="15908" xr:uid="{EDAF8F5B-90CB-4A54-9DF7-5B4E67F29264}"/>
    <cellStyle name="SAPBEXHLevel3 4 3 2" xfId="15909" xr:uid="{BED96EF8-133F-4C8A-8882-C65FA93D34B4}"/>
    <cellStyle name="SAPBEXHLevel3 4 4" xfId="15910" xr:uid="{2B916D09-FD41-4FBE-9477-CF168E3FE2B3}"/>
    <cellStyle name="SAPBEXHLevel3 4 4 2" xfId="15911" xr:uid="{E3D7EF17-4813-45FC-AEFC-7D52A1FC7A1D}"/>
    <cellStyle name="SAPBEXHLevel3 4 5" xfId="15912" xr:uid="{0B3C2872-FDB2-4EE0-9AB9-6A85610AC913}"/>
    <cellStyle name="SAPBEXHLevel3 4 5 2" xfId="15913" xr:uid="{7F869F7C-097D-4C22-80A6-0B40C73A4078}"/>
    <cellStyle name="SAPBEXHLevel3 4 6" xfId="15914" xr:uid="{115F8FA2-E5AC-4759-91B3-BA8B4D48275B}"/>
    <cellStyle name="SAPBEXHLevel3 4 7" xfId="15915" xr:uid="{DC39B2E4-E836-4197-A513-4B91FB20B343}"/>
    <cellStyle name="SAPBEXHLevel3 4 8" xfId="15916" xr:uid="{1C616B94-1899-41B7-8B11-AD7E810F6366}"/>
    <cellStyle name="SAPBEXHLevel3 4 9" xfId="15917" xr:uid="{C861C21D-F163-49E2-A1FB-DD3BDCC4777E}"/>
    <cellStyle name="SAPBEXHLevel3 5" xfId="15918" xr:uid="{521DA647-1A8F-46DF-AB0C-675B729ED0D8}"/>
    <cellStyle name="SAPBEXHLevel3 5 10" xfId="15919" xr:uid="{80F89C2C-B8F7-421E-809E-7ED76E384329}"/>
    <cellStyle name="SAPBEXHLevel3 5 11" xfId="15920" xr:uid="{0F784191-7512-41D2-9AB4-878752CAE987}"/>
    <cellStyle name="SAPBEXHLevel3 5 12" xfId="15921" xr:uid="{04C1FE02-E4C8-4C22-B0DC-5B76F131B682}"/>
    <cellStyle name="SAPBEXHLevel3 5 13" xfId="15922" xr:uid="{7A972443-D7F4-4CF2-AD9E-949EBF438630}"/>
    <cellStyle name="SAPBEXHLevel3 5 14" xfId="15923" xr:uid="{0426F3EE-1DEF-45DC-A37C-3B1293770E1C}"/>
    <cellStyle name="SAPBEXHLevel3 5 15" xfId="15924" xr:uid="{B6D7DF91-EBF2-4425-BD8F-064678F09164}"/>
    <cellStyle name="SAPBEXHLevel3 5 16" xfId="15925" xr:uid="{B9532360-68E0-408F-9692-1AFD8D0F6E1F}"/>
    <cellStyle name="SAPBEXHLevel3 5 17" xfId="15926" xr:uid="{3C0DA82C-2A86-4D49-A8FC-EB0F8E64C741}"/>
    <cellStyle name="SAPBEXHLevel3 5 2" xfId="15927" xr:uid="{45868591-F5DD-4A7F-B896-6D6B86C29250}"/>
    <cellStyle name="SAPBEXHLevel3 5 2 10" xfId="15928" xr:uid="{A729198D-8E14-48EF-8568-FBA347D0382B}"/>
    <cellStyle name="SAPBEXHLevel3 5 2 11" xfId="15929" xr:uid="{8AC63137-7BB3-4499-8DFF-30E20E560203}"/>
    <cellStyle name="SAPBEXHLevel3 5 2 12" xfId="15930" xr:uid="{69D4C998-4A6C-4C9A-A902-F2EC4DBAC97C}"/>
    <cellStyle name="SAPBEXHLevel3 5 2 13" xfId="15931" xr:uid="{663A6EF5-A9FA-4704-B22C-613417E5A1FF}"/>
    <cellStyle name="SAPBEXHLevel3 5 2 14" xfId="15932" xr:uid="{5AA2F8AA-BD9E-43B4-AEB0-D8AC587B4AEA}"/>
    <cellStyle name="SAPBEXHLevel3 5 2 15" xfId="15933" xr:uid="{42F5C766-9362-462A-8DE6-F85C66057C5C}"/>
    <cellStyle name="SAPBEXHLevel3 5 2 16" xfId="15934" xr:uid="{D23280E3-052F-4210-9228-20E042BFDB74}"/>
    <cellStyle name="SAPBEXHLevel3 5 2 2" xfId="15935" xr:uid="{2A6ABABF-6A7A-47E2-8B25-ACE8C802FA11}"/>
    <cellStyle name="SAPBEXHLevel3 5 2 2 2" xfId="15936" xr:uid="{2CA4FA9F-AC0C-4B17-AC69-0093A08B1C29}"/>
    <cellStyle name="SAPBEXHLevel3 5 2 3" xfId="15937" xr:uid="{0425C357-2B85-4B9C-B9E0-6A3AF0AFE4C4}"/>
    <cellStyle name="SAPBEXHLevel3 5 2 3 2" xfId="15938" xr:uid="{FECBA538-3C27-44EE-8B91-4227B4FAF8C7}"/>
    <cellStyle name="SAPBEXHLevel3 5 2 4" xfId="15939" xr:uid="{5D26FA69-5BB8-4CAE-BB04-3FA7A8348821}"/>
    <cellStyle name="SAPBEXHLevel3 5 2 4 2" xfId="15940" xr:uid="{EA67C2E8-7E21-4572-8E58-D84677EA665D}"/>
    <cellStyle name="SAPBEXHLevel3 5 2 5" xfId="15941" xr:uid="{EA6339C3-00D1-46E6-8BF2-E413AB92C5EC}"/>
    <cellStyle name="SAPBEXHLevel3 5 2 5 2" xfId="15942" xr:uid="{813A18C3-233B-411B-B395-0827B0CE4312}"/>
    <cellStyle name="SAPBEXHLevel3 5 2 6" xfId="15943" xr:uid="{E9B9124C-BE5B-4ABB-A830-A305B1CF6921}"/>
    <cellStyle name="SAPBEXHLevel3 5 2 7" xfId="15944" xr:uid="{EC8980DF-729B-4EB5-B5DF-7E7870C6872B}"/>
    <cellStyle name="SAPBEXHLevel3 5 2 8" xfId="15945" xr:uid="{C2338B7A-93F9-40EC-BFD5-6149C3548ED0}"/>
    <cellStyle name="SAPBEXHLevel3 5 2 9" xfId="15946" xr:uid="{E118F219-8B2A-4B59-BE05-8CE20056885B}"/>
    <cellStyle name="SAPBEXHLevel3 5 3" xfId="15947" xr:uid="{64559D52-CE70-4B4A-96D0-5F61B4DFD79F}"/>
    <cellStyle name="SAPBEXHLevel3 5 3 2" xfId="15948" xr:uid="{DF5625B8-83E9-40AB-9F38-20C61DF5192A}"/>
    <cellStyle name="SAPBEXHLevel3 5 4" xfId="15949" xr:uid="{8D8A6E4B-E944-4957-8DF1-7FBA3C2EE251}"/>
    <cellStyle name="SAPBEXHLevel3 5 4 2" xfId="15950" xr:uid="{F89BF48D-FFA8-4560-B699-6E1F5D5D0124}"/>
    <cellStyle name="SAPBEXHLevel3 5 5" xfId="15951" xr:uid="{F2841372-4B4A-4647-9D32-AC848EDAFF30}"/>
    <cellStyle name="SAPBEXHLevel3 5 5 2" xfId="15952" xr:uid="{16EC9117-1E3B-4A96-8261-0ACCBDB462B7}"/>
    <cellStyle name="SAPBEXHLevel3 5 6" xfId="15953" xr:uid="{5C56EEC9-65FE-42F9-A204-2731084B248E}"/>
    <cellStyle name="SAPBEXHLevel3 5 6 2" xfId="15954" xr:uid="{FA03C3B1-9D3E-425C-8CC5-64DF1BB72F39}"/>
    <cellStyle name="SAPBEXHLevel3 5 7" xfId="15955" xr:uid="{D665B766-084D-4DE5-AE15-BF9D98986DBC}"/>
    <cellStyle name="SAPBEXHLevel3 5 8" xfId="15956" xr:uid="{A9A633CC-ED10-49F8-8A43-DECAFF8FA633}"/>
    <cellStyle name="SAPBEXHLevel3 5 9" xfId="15957" xr:uid="{D8B54ACF-1C6E-4F78-BA0A-ACE4BE584A19}"/>
    <cellStyle name="SAPBEXHLevel3 6" xfId="15958" xr:uid="{73AB73E9-8B12-4D3B-8B97-75F22853322D}"/>
    <cellStyle name="SAPBEXHLevel3 7" xfId="15959" xr:uid="{107D4F1B-F7C5-41D3-A843-E3B806790813}"/>
    <cellStyle name="SAPBEXHLevel3 7 2" xfId="15960" xr:uid="{8CF15581-F4CC-47B3-A827-33EA6AB084F2}"/>
    <cellStyle name="SAPBEXHLevel3 8" xfId="15961" xr:uid="{26378888-134B-4577-9891-D29005D57FEE}"/>
    <cellStyle name="SAPBEXHLevel3 9" xfId="15962" xr:uid="{C9A6FD1C-C88D-49C1-9577-23AD5ADFB586}"/>
    <cellStyle name="SAPBEXHLevel3_Nordea Group" xfId="15809" xr:uid="{5F6A8149-B128-4DD0-A543-C86DF1813AA0}"/>
    <cellStyle name="SAPBEXHLevel3X" xfId="15963" xr:uid="{F93F10EF-96F0-4220-AC2F-7D73C1932C8B}"/>
    <cellStyle name="SAPBEXHLevel3X 2" xfId="15964" xr:uid="{573EEAB5-2F8E-4CE1-9FA5-DA93983DFAE0}"/>
    <cellStyle name="SAPBEXHLevel3X 2 2" xfId="15965" xr:uid="{60E1C693-78CF-4E90-BA50-895C1761B85C}"/>
    <cellStyle name="SAPBEXHLevel3X 2 2 10" xfId="15966" xr:uid="{B42D59D9-94F0-4BF4-80CB-5EA42E90D12A}"/>
    <cellStyle name="SAPBEXHLevel3X 2 2 11" xfId="15967" xr:uid="{C9AC15E1-471B-4E9F-9DD2-B2AEA50C982C}"/>
    <cellStyle name="SAPBEXHLevel3X 2 2 12" xfId="15968" xr:uid="{6B5B8D59-86ED-4BF7-9D91-654A62EF8893}"/>
    <cellStyle name="SAPBEXHLevel3X 2 2 13" xfId="15969" xr:uid="{C9534F7F-2E31-4E8F-A6DB-A3559D0FC0DF}"/>
    <cellStyle name="SAPBEXHLevel3X 2 2 14" xfId="15970" xr:uid="{F543F501-3DD1-44E1-93D3-8B8C8DCEEB12}"/>
    <cellStyle name="SAPBEXHLevel3X 2 2 15" xfId="15971" xr:uid="{A4B4449E-6B66-4A46-97E0-77BE4A88395B}"/>
    <cellStyle name="SAPBEXHLevel3X 2 2 16" xfId="15972" xr:uid="{585BB23B-1FAA-4B17-8BDF-F7E0340970E0}"/>
    <cellStyle name="SAPBEXHLevel3X 2 2 2" xfId="15973" xr:uid="{5ED2531F-F4C9-45CC-B158-D0FBA2C03EE4}"/>
    <cellStyle name="SAPBEXHLevel3X 2 2 2 10" xfId="15974" xr:uid="{FB48150B-5D08-4A99-9EF0-096C31DD77BF}"/>
    <cellStyle name="SAPBEXHLevel3X 2 2 2 11" xfId="15975" xr:uid="{35A37DA0-9EBC-478A-952E-0FBEBFCE3790}"/>
    <cellStyle name="SAPBEXHLevel3X 2 2 2 12" xfId="15976" xr:uid="{35120B91-4D1F-40F1-8C8E-4E4A2A88B64C}"/>
    <cellStyle name="SAPBEXHLevel3X 2 2 2 13" xfId="15977" xr:uid="{B07398FB-8390-4C1B-A852-A9ED213A7899}"/>
    <cellStyle name="SAPBEXHLevel3X 2 2 2 2" xfId="15978" xr:uid="{F91D6205-C355-446E-A739-9CB13E4345C7}"/>
    <cellStyle name="SAPBEXHLevel3X 2 2 2 2 2" xfId="15979" xr:uid="{EF434D90-CCBE-4262-A312-D6BD900AC8F8}"/>
    <cellStyle name="SAPBEXHLevel3X 2 2 2 3" xfId="15980" xr:uid="{D587246F-7D62-44F9-ADBA-E8C644142CC2}"/>
    <cellStyle name="SAPBEXHLevel3X 2 2 2 4" xfId="15981" xr:uid="{B33005A9-773C-40E2-AEB4-94A06ACB6FF1}"/>
    <cellStyle name="SAPBEXHLevel3X 2 2 2 5" xfId="15982" xr:uid="{538D862F-1D21-4832-8942-1660B6E6949F}"/>
    <cellStyle name="SAPBEXHLevel3X 2 2 2 6" xfId="15983" xr:uid="{CF4F111D-1DAA-4EF7-967F-9CE091AC68FE}"/>
    <cellStyle name="SAPBEXHLevel3X 2 2 2 7" xfId="15984" xr:uid="{29BF57ED-DE63-4CDE-9156-8771C57075EE}"/>
    <cellStyle name="SAPBEXHLevel3X 2 2 2 8" xfId="15985" xr:uid="{372F7BCC-BEDC-43C9-B158-1F108FC9DD65}"/>
    <cellStyle name="SAPBEXHLevel3X 2 2 2 9" xfId="15986" xr:uid="{F449DDF3-2A81-40C8-8091-B502E77D0DFC}"/>
    <cellStyle name="SAPBEXHLevel3X 2 2 3" xfId="15987" xr:uid="{AC48DC37-C770-4BC8-A614-2036E36297C2}"/>
    <cellStyle name="SAPBEXHLevel3X 2 2 3 2" xfId="15988" xr:uid="{EE7D4A47-474B-4AF1-B53B-787AA0BAC411}"/>
    <cellStyle name="SAPBEXHLevel3X 2 2 4" xfId="15989" xr:uid="{5DD2B205-8E7B-40BE-B571-F2FE886FA132}"/>
    <cellStyle name="SAPBEXHLevel3X 2 2 4 2" xfId="15990" xr:uid="{0057DCD9-751C-44F7-B0B3-3BF9D0BCC1FC}"/>
    <cellStyle name="SAPBEXHLevel3X 2 2 5" xfId="15991" xr:uid="{CB27DB82-5238-4DD8-A3F4-D23B20D3E3FB}"/>
    <cellStyle name="SAPBEXHLevel3X 2 2 5 2" xfId="15992" xr:uid="{018069E4-E1D4-4E0C-A5F5-46AF55E3A2C1}"/>
    <cellStyle name="SAPBEXHLevel3X 2 2 6" xfId="15993" xr:uid="{99CE95C6-372F-410A-AC79-E1DA3A6ED88D}"/>
    <cellStyle name="SAPBEXHLevel3X 2 2 6 2" xfId="15994" xr:uid="{45946EB4-B724-4BE5-9295-62C0D91B65E8}"/>
    <cellStyle name="SAPBEXHLevel3X 2 2 7" xfId="15995" xr:uid="{EAF7F817-2887-469C-A2FB-A3E5AA07C141}"/>
    <cellStyle name="SAPBEXHLevel3X 2 2 8" xfId="15996" xr:uid="{D4111E28-B8FD-426A-92D7-5D02B8F9C17A}"/>
    <cellStyle name="SAPBEXHLevel3X 2 2 9" xfId="15997" xr:uid="{FE47220A-A935-45F7-9974-AEE02359AEA0}"/>
    <cellStyle name="SAPBEXHLevel3X 2 3" xfId="15998" xr:uid="{DAD9CF28-2CC8-415A-A9EE-AC70628C69EE}"/>
    <cellStyle name="SAPBEXHLevel3X 2 3 10" xfId="15999" xr:uid="{31A7C38F-330A-4C61-9F71-81C8EB057FD1}"/>
    <cellStyle name="SAPBEXHLevel3X 2 3 11" xfId="16000" xr:uid="{8BE3D2AE-A8C9-4631-A671-11E7726444B5}"/>
    <cellStyle name="SAPBEXHLevel3X 2 3 12" xfId="16001" xr:uid="{12F9C15A-9B84-4095-9E51-4EEDE9846A2C}"/>
    <cellStyle name="SAPBEXHLevel3X 2 3 13" xfId="16002" xr:uid="{5414C166-2110-491C-BBBF-8A1B515BFE6C}"/>
    <cellStyle name="SAPBEXHLevel3X 2 3 2" xfId="16003" xr:uid="{29A1C85A-4B2F-4C2D-BF0A-23968DF510F0}"/>
    <cellStyle name="SAPBEXHLevel3X 2 3 2 2" xfId="16004" xr:uid="{2782FCA1-0BE6-4B2D-884A-096F2AE6E365}"/>
    <cellStyle name="SAPBEXHLevel3X 2 3 3" xfId="16005" xr:uid="{75FB0252-1A8B-4B6F-B28A-1D6C4265104C}"/>
    <cellStyle name="SAPBEXHLevel3X 2 3 4" xfId="16006" xr:uid="{337DC6F6-94CA-4C5A-93FB-C8A8E6A33B41}"/>
    <cellStyle name="SAPBEXHLevel3X 2 3 5" xfId="16007" xr:uid="{925B7661-C498-4F91-8123-A21262551025}"/>
    <cellStyle name="SAPBEXHLevel3X 2 3 6" xfId="16008" xr:uid="{321DB213-4357-4DAC-8584-05EDC5573400}"/>
    <cellStyle name="SAPBEXHLevel3X 2 3 7" xfId="16009" xr:uid="{F61EE20C-BE03-4F22-A8EF-2CEFB4ED64A8}"/>
    <cellStyle name="SAPBEXHLevel3X 2 3 8" xfId="16010" xr:uid="{9637E21D-F594-410F-9722-E3F935CFE4B5}"/>
    <cellStyle name="SAPBEXHLevel3X 2 3 9" xfId="16011" xr:uid="{BD6017C4-1DD3-4733-AFEE-F28BB964DF44}"/>
    <cellStyle name="SAPBEXHLevel3X 2 4" xfId="16012" xr:uid="{4FD24AC7-89A7-4145-B4C2-668E23EAA727}"/>
    <cellStyle name="SAPBEXHLevel3X 2 4 10" xfId="16013" xr:uid="{826CEBF2-70AD-42F8-A9E6-8F6FB9B1CD5C}"/>
    <cellStyle name="SAPBEXHLevel3X 2 4 11" xfId="16014" xr:uid="{9EC7EB46-F930-418D-8B35-74865A3B64D6}"/>
    <cellStyle name="SAPBEXHLevel3X 2 4 12" xfId="16015" xr:uid="{47815238-C638-4F00-8500-6851E77C0B79}"/>
    <cellStyle name="SAPBEXHLevel3X 2 4 13" xfId="16016" xr:uid="{F307A0F3-5860-477A-827E-BCF8BAFD3145}"/>
    <cellStyle name="SAPBEXHLevel3X 2 4 14" xfId="16017" xr:uid="{C811B5EC-C45A-4651-8399-0CE7312BD1A6}"/>
    <cellStyle name="SAPBEXHLevel3X 2 4 15" xfId="16018" xr:uid="{C5895EC0-4E64-44FA-A69A-07B29EBF53DE}"/>
    <cellStyle name="SAPBEXHLevel3X 2 4 2" xfId="16019" xr:uid="{5D8BA564-34A5-463D-9976-DBA90C7CF01E}"/>
    <cellStyle name="SAPBEXHLevel3X 2 4 2 2" xfId="16020" xr:uid="{2576F1E3-D0E9-46EC-9C39-509B1025F544}"/>
    <cellStyle name="SAPBEXHLevel3X 2 4 3" xfId="16021" xr:uid="{950E4A57-E8CB-4FCE-9CF6-C942B70293F6}"/>
    <cellStyle name="SAPBEXHLevel3X 2 4 3 2" xfId="16022" xr:uid="{D394E786-C06E-4F2C-AAFA-7F6277A143F0}"/>
    <cellStyle name="SAPBEXHLevel3X 2 4 4" xfId="16023" xr:uid="{AFAC921C-3815-4CA1-91A8-E26A0A7B8522}"/>
    <cellStyle name="SAPBEXHLevel3X 2 4 4 2" xfId="16024" xr:uid="{BC78D918-7321-4560-9F7E-0B98BBAA7C00}"/>
    <cellStyle name="SAPBEXHLevel3X 2 4 5" xfId="16025" xr:uid="{12294552-A4BC-496C-854C-C9B898A95F42}"/>
    <cellStyle name="SAPBEXHLevel3X 2 4 5 2" xfId="16026" xr:uid="{44FD74A0-E60D-4789-B090-A7CE710C2E2E}"/>
    <cellStyle name="SAPBEXHLevel3X 2 4 6" xfId="16027" xr:uid="{5655A58B-92C4-4EBE-A1C1-A288AC5CA091}"/>
    <cellStyle name="SAPBEXHLevel3X 2 4 7" xfId="16028" xr:uid="{AE176419-1D63-4932-A80A-2AE316280730}"/>
    <cellStyle name="SAPBEXHLevel3X 2 4 8" xfId="16029" xr:uid="{4ADC0DA3-9528-4538-8AAA-31DA157207AB}"/>
    <cellStyle name="SAPBEXHLevel3X 2 4 9" xfId="16030" xr:uid="{068EF9A1-5534-46F2-9E63-EECFA1B1FA99}"/>
    <cellStyle name="SAPBEXHLevel3X 3" xfId="16031" xr:uid="{56B0B190-32FC-4215-B9EE-1C9E0B148B9A}"/>
    <cellStyle name="SAPBEXHLevel3X 3 10" xfId="16032" xr:uid="{0ECD3A00-CB6A-44D1-80DE-0063CDEB2DF9}"/>
    <cellStyle name="SAPBEXHLevel3X 3 11" xfId="16033" xr:uid="{69D0637F-B9C3-4C05-B698-52D16F611425}"/>
    <cellStyle name="SAPBEXHLevel3X 3 12" xfId="16034" xr:uid="{68323C09-B9A3-494B-BD72-84662372B1A6}"/>
    <cellStyle name="SAPBEXHLevel3X 3 13" xfId="16035" xr:uid="{547E40D4-C897-44C7-8A2B-40604A9303E9}"/>
    <cellStyle name="SAPBEXHLevel3X 3 2" xfId="16036" xr:uid="{DD2340AA-9098-4722-B57D-25579775095E}"/>
    <cellStyle name="SAPBEXHLevel3X 3 2 2" xfId="16037" xr:uid="{FD73C917-7D67-428E-9F74-9891EC9DE48D}"/>
    <cellStyle name="SAPBEXHLevel3X 3 3" xfId="16038" xr:uid="{756B857C-1099-4810-99D0-E7C86B074D48}"/>
    <cellStyle name="SAPBEXHLevel3X 3 4" xfId="16039" xr:uid="{F4FF9A58-0FC4-4412-BA9A-AA712FE7CBBF}"/>
    <cellStyle name="SAPBEXHLevel3X 3 5" xfId="16040" xr:uid="{E334C0AF-7B02-427C-A9B5-9F04841B3FAD}"/>
    <cellStyle name="SAPBEXHLevel3X 3 6" xfId="16041" xr:uid="{A7F57973-F75C-424E-9149-47D5C0897EE4}"/>
    <cellStyle name="SAPBEXHLevel3X 3 7" xfId="16042" xr:uid="{6FC19DA1-1904-4826-8782-E3A1B0BE1863}"/>
    <cellStyle name="SAPBEXHLevel3X 3 8" xfId="16043" xr:uid="{F0528A3B-C93C-4922-9A3E-6A86FCC82932}"/>
    <cellStyle name="SAPBEXHLevel3X 3 9" xfId="16044" xr:uid="{67334584-2310-4945-A9AE-8A4DC7CEF752}"/>
    <cellStyle name="SAPBEXHLevel3X 4" xfId="16045" xr:uid="{A5E4DD8B-62EB-497B-BAA2-ED5A5D557C4C}"/>
    <cellStyle name="SAPBEXHLevel3X 4 10" xfId="16046" xr:uid="{23BE39E6-99E0-4151-9FBA-36B828D210A8}"/>
    <cellStyle name="SAPBEXHLevel3X 4 11" xfId="16047" xr:uid="{0DAD714D-5F62-4970-B165-05850D94182C}"/>
    <cellStyle name="SAPBEXHLevel3X 4 12" xfId="16048" xr:uid="{CD514C19-FB3A-4A2B-891F-B1A53FEEB6AD}"/>
    <cellStyle name="SAPBEXHLevel3X 4 13" xfId="16049" xr:uid="{79803629-1637-4644-B72F-44621A206DBD}"/>
    <cellStyle name="SAPBEXHLevel3X 4 14" xfId="16050" xr:uid="{3D86F275-52F9-42C2-84D1-AD16BF88D5F7}"/>
    <cellStyle name="SAPBEXHLevel3X 4 15" xfId="16051" xr:uid="{42D0AD16-6709-47FC-9854-5BB5679EFEB8}"/>
    <cellStyle name="SAPBEXHLevel3X 4 2" xfId="16052" xr:uid="{64606FAF-4E8A-4EF8-B19B-B187BD985E02}"/>
    <cellStyle name="SAPBEXHLevel3X 4 2 2" xfId="16053" xr:uid="{715F1875-B3E7-41EC-96C0-08D9445FA180}"/>
    <cellStyle name="SAPBEXHLevel3X 4 3" xfId="16054" xr:uid="{545DCCAC-BB38-491D-B725-C4B385074CFF}"/>
    <cellStyle name="SAPBEXHLevel3X 4 3 2" xfId="16055" xr:uid="{D5A2DF07-9A16-4C50-B53A-3A863B7FA54C}"/>
    <cellStyle name="SAPBEXHLevel3X 4 4" xfId="16056" xr:uid="{0708FC5E-B926-4D56-85EB-A57E3D165F1A}"/>
    <cellStyle name="SAPBEXHLevel3X 4 4 2" xfId="16057" xr:uid="{A71E2D55-8D56-45E2-8F76-BB4F8868AC7A}"/>
    <cellStyle name="SAPBEXHLevel3X 4 5" xfId="16058" xr:uid="{8D3BBF9D-DC01-4F8B-92E7-0A0CF4D68DC7}"/>
    <cellStyle name="SAPBEXHLevel3X 4 5 2" xfId="16059" xr:uid="{1ABF272C-53AC-4367-A046-A52D0EFD68C6}"/>
    <cellStyle name="SAPBEXHLevel3X 4 6" xfId="16060" xr:uid="{E115D1C2-4034-4EA4-BF87-CD46D7817896}"/>
    <cellStyle name="SAPBEXHLevel3X 4 7" xfId="16061" xr:uid="{C0F18A4A-89E6-49C9-BA3A-329C732AC95E}"/>
    <cellStyle name="SAPBEXHLevel3X 4 8" xfId="16062" xr:uid="{D7B22B0E-8401-4777-AD0D-3E45CCEBC55F}"/>
    <cellStyle name="SAPBEXHLevel3X 4 9" xfId="16063" xr:uid="{E4BCE630-2AE3-4BD6-8A03-A489A505CD6A}"/>
    <cellStyle name="SAPBEXHLevel3X 5" xfId="16064" xr:uid="{35C4A3E0-62F9-486D-94EB-228D5348CE7B}"/>
    <cellStyle name="SAPBEXHLevel3X 5 10" xfId="16065" xr:uid="{D95C96F7-D597-4838-B66E-40CBE7826A1F}"/>
    <cellStyle name="SAPBEXHLevel3X 5 11" xfId="16066" xr:uid="{18D4E335-9BA8-4C07-B322-1332FA3ED2F3}"/>
    <cellStyle name="SAPBEXHLevel3X 5 12" xfId="16067" xr:uid="{BA46111C-3035-4759-BE97-B85A93F3C280}"/>
    <cellStyle name="SAPBEXHLevel3X 5 13" xfId="16068" xr:uid="{5D840F37-0D9E-44D5-A81E-5E59DF461D74}"/>
    <cellStyle name="SAPBEXHLevel3X 5 14" xfId="16069" xr:uid="{999BDFA5-13FB-4CE8-A41A-B048C174A6FF}"/>
    <cellStyle name="SAPBEXHLevel3X 5 15" xfId="16070" xr:uid="{3BA70234-98DE-4911-932E-5BCF26889D7A}"/>
    <cellStyle name="SAPBEXHLevel3X 5 2" xfId="16071" xr:uid="{1A7CA505-E07C-4345-8FBD-E627C10F73C2}"/>
    <cellStyle name="SAPBEXHLevel3X 5 2 2" xfId="16072" xr:uid="{851BC54F-3C69-4757-BDCD-639069B1F4C9}"/>
    <cellStyle name="SAPBEXHLevel3X 5 3" xfId="16073" xr:uid="{C53A573F-7A89-4370-9712-C822F60A396A}"/>
    <cellStyle name="SAPBEXHLevel3X 5 3 2" xfId="16074" xr:uid="{568A5D1C-8C0C-4291-8D43-7C7EECCD391A}"/>
    <cellStyle name="SAPBEXHLevel3X 5 4" xfId="16075" xr:uid="{075C4103-668C-4F32-BDCF-45E42FC64363}"/>
    <cellStyle name="SAPBEXHLevel3X 5 4 2" xfId="16076" xr:uid="{AB0779A1-72DE-45E8-858D-D7E76052A09B}"/>
    <cellStyle name="SAPBEXHLevel3X 5 5" xfId="16077" xr:uid="{08FC38AF-1C27-421F-B141-BEBBB5BA91EB}"/>
    <cellStyle name="SAPBEXHLevel3X 5 5 2" xfId="16078" xr:uid="{A98B79F3-8009-464D-9FAF-C7C1EABC4BDE}"/>
    <cellStyle name="SAPBEXHLevel3X 5 6" xfId="16079" xr:uid="{BEABE5AF-0BBF-4067-80E2-354AB061EE74}"/>
    <cellStyle name="SAPBEXHLevel3X 5 7" xfId="16080" xr:uid="{F8196937-F851-49FF-86F2-6908D715793D}"/>
    <cellStyle name="SAPBEXHLevel3X 5 8" xfId="16081" xr:uid="{F19B78F3-6275-4F9B-9473-B658FE7858DA}"/>
    <cellStyle name="SAPBEXHLevel3X 5 9" xfId="16082" xr:uid="{2D45AE94-6961-48A4-B187-94AD51284FCF}"/>
    <cellStyle name="SAPBEXinputData" xfId="16083" xr:uid="{E9C81427-10F4-4387-BDB6-636564720011}"/>
    <cellStyle name="SAPBEXinputData 2" xfId="16084" xr:uid="{B47C9136-4294-4AE5-86F1-1FFF9815A491}"/>
    <cellStyle name="SAPBEXinputData 2 2" xfId="16085" xr:uid="{91584317-692A-44DC-B67D-A0EEC13B63D0}"/>
    <cellStyle name="SAPBEXinputData 2 2 10" xfId="16086" xr:uid="{87615FFB-BCF9-444E-85EE-90D2C352212A}"/>
    <cellStyle name="SAPBEXinputData 2 2 2" xfId="16087" xr:uid="{3C1E5219-745A-4A06-83F3-15281DBFFF8D}"/>
    <cellStyle name="SAPBEXinputData 2 2 2 2" xfId="16088" xr:uid="{DA8BF7B3-AA8A-43F0-90E0-5C2F4A87ED11}"/>
    <cellStyle name="SAPBEXinputData 2 2 2 2 2" xfId="16089" xr:uid="{F63A8141-F832-41D7-8B6E-140566DE0A4F}"/>
    <cellStyle name="SAPBEXinputData 2 2 2 3" xfId="16090" xr:uid="{38D499B8-BBD4-4297-BAF2-6807E36D7A1A}"/>
    <cellStyle name="SAPBEXinputData 2 2 2 4" xfId="16091" xr:uid="{E0510306-5668-4A33-877A-D594E0A8F41E}"/>
    <cellStyle name="SAPBEXinputData 2 2 2 5" xfId="16092" xr:uid="{2EC00A37-8909-4C0C-B490-FFB52443FE11}"/>
    <cellStyle name="SAPBEXinputData 2 2 3" xfId="16093" xr:uid="{11EB026F-C3F4-4685-B862-05644C9BEEDB}"/>
    <cellStyle name="SAPBEXinputData 2 2 3 2" xfId="16094" xr:uid="{51B09936-8B9F-4952-9BC7-BE3FF991AF38}"/>
    <cellStyle name="SAPBEXinputData 2 2 3 2 2" xfId="16095" xr:uid="{1AF0842A-ED16-4C7D-AB8A-B65D40F59C93}"/>
    <cellStyle name="SAPBEXinputData 2 2 3 3" xfId="16096" xr:uid="{763070A4-8573-4B3F-83AB-9EACE5F43528}"/>
    <cellStyle name="SAPBEXinputData 2 2 3 4" xfId="16097" xr:uid="{0CD0EB28-B4A2-4EFE-90EB-EEC0C2D0B5C3}"/>
    <cellStyle name="SAPBEXinputData 2 2 3 5" xfId="16098" xr:uid="{E3135344-70BC-4ADF-A5F3-3C9E8E892487}"/>
    <cellStyle name="SAPBEXinputData 2 2 4" xfId="16099" xr:uid="{A856AC5D-5BC2-49BA-B2E7-44A229B0B8DD}"/>
    <cellStyle name="SAPBEXinputData 2 2 4 2" xfId="16100" xr:uid="{A14DEF1E-5474-47B8-89D1-4BECCCFD5E4B}"/>
    <cellStyle name="SAPBEXinputData 2 2 4 2 2" xfId="16101" xr:uid="{DB023F23-A3B4-4EB5-9797-0BADD18056FE}"/>
    <cellStyle name="SAPBEXinputData 2 2 4 3" xfId="16102" xr:uid="{E09F4294-7448-4B12-B149-825644E9B7A9}"/>
    <cellStyle name="SAPBEXinputData 2 2 4 4" xfId="16103" xr:uid="{36FDFCC0-D1DE-447C-966B-24D4CDDB6BC5}"/>
    <cellStyle name="SAPBEXinputData 2 2 4 5" xfId="16104" xr:uid="{9E7D1F0E-94CC-4D7D-99B8-3F2F1A842D8A}"/>
    <cellStyle name="SAPBEXinputData 2 2 5" xfId="16105" xr:uid="{1A9C2EAA-5F7A-4FFD-A6CD-8D95C79EEC4C}"/>
    <cellStyle name="SAPBEXinputData 2 2 5 2" xfId="16106" xr:uid="{904FE972-D6F0-4B19-93D9-C0B7D3C3A122}"/>
    <cellStyle name="SAPBEXinputData 2 2 6" xfId="16107" xr:uid="{76441D2A-AA16-40B6-96DE-7FC9CFE6ECAA}"/>
    <cellStyle name="SAPBEXinputData 2 2 6 2" xfId="16108" xr:uid="{25A9FD1C-8450-4214-972E-E0A3A08DD954}"/>
    <cellStyle name="SAPBEXinputData 2 2 7" xfId="16109" xr:uid="{42B7B475-FA76-45CB-A472-DAEB51CCF936}"/>
    <cellStyle name="SAPBEXinputData 2 2 7 2" xfId="16110" xr:uid="{43D4AED0-4708-4B70-91A2-F4230B1C61E1}"/>
    <cellStyle name="SAPBEXinputData 2 2 8" xfId="16111" xr:uid="{A6BC007A-9F5C-4F7B-AF6F-91427FF30455}"/>
    <cellStyle name="SAPBEXinputData 2 2 9" xfId="16112" xr:uid="{5455A50B-2493-4AFE-92E7-703C8F1F3A10}"/>
    <cellStyle name="SAPBEXinputData 2 3" xfId="16113" xr:uid="{85C5B103-7790-4166-A15C-F21966F98A0B}"/>
    <cellStyle name="SAPBEXinputData 2 3 10" xfId="16114" xr:uid="{D6C5783E-1575-412B-AAA2-15F9A2DF0C1A}"/>
    <cellStyle name="SAPBEXinputData 2 3 2" xfId="16115" xr:uid="{09CB68EA-1A74-4F1E-9BB5-73D643CF700A}"/>
    <cellStyle name="SAPBEXinputData 2 3 2 2" xfId="16116" xr:uid="{FF4470C8-D90F-4472-ADA4-6C9FCDBFC240}"/>
    <cellStyle name="SAPBEXinputData 2 3 2 2 2" xfId="16117" xr:uid="{EC76CF35-9879-4C5B-A16D-A5486A231C77}"/>
    <cellStyle name="SAPBEXinputData 2 3 2 3" xfId="16118" xr:uid="{2EAC5DAF-B5BE-4FB2-B583-7E9C3333F001}"/>
    <cellStyle name="SAPBEXinputData 2 3 2 4" xfId="16119" xr:uid="{E564D8AD-A797-4F0E-982A-52B39806FA87}"/>
    <cellStyle name="SAPBEXinputData 2 3 2 5" xfId="16120" xr:uid="{06DCB578-3660-4E9F-89DE-51E9F976CC51}"/>
    <cellStyle name="SAPBEXinputData 2 3 3" xfId="16121" xr:uid="{B55F04E1-FDEC-4430-B691-98E5512744FA}"/>
    <cellStyle name="SAPBEXinputData 2 3 3 2" xfId="16122" xr:uid="{CFC8EA1D-215E-4D31-BDA2-4009E94A73DA}"/>
    <cellStyle name="SAPBEXinputData 2 3 3 2 2" xfId="16123" xr:uid="{6C48F304-1B1F-4214-892C-6B8182792523}"/>
    <cellStyle name="SAPBEXinputData 2 3 3 3" xfId="16124" xr:uid="{57943A1B-E367-4C90-904B-E39FA112EB85}"/>
    <cellStyle name="SAPBEXinputData 2 3 3 4" xfId="16125" xr:uid="{4907A1AD-9B27-44EA-AC00-BA2996EA0AA8}"/>
    <cellStyle name="SAPBEXinputData 2 3 3 5" xfId="16126" xr:uid="{802DDDAF-4ECD-44D2-A64E-CDC5AC974E97}"/>
    <cellStyle name="SAPBEXinputData 2 3 4" xfId="16127" xr:uid="{2B7329FB-E606-44B2-A3A3-21BD313037A3}"/>
    <cellStyle name="SAPBEXinputData 2 3 4 2" xfId="16128" xr:uid="{EBA3CDA3-DDBA-4915-9511-616D106498C7}"/>
    <cellStyle name="SAPBEXinputData 2 3 4 2 2" xfId="16129" xr:uid="{7E255C3D-15D5-4512-869B-EEED29A33907}"/>
    <cellStyle name="SAPBEXinputData 2 3 4 3" xfId="16130" xr:uid="{4C305CEC-53F5-4BAE-8E49-59594E70F86C}"/>
    <cellStyle name="SAPBEXinputData 2 3 4 4" xfId="16131" xr:uid="{0EC0BB56-3A8D-4F86-B4F4-78A3DD9F9254}"/>
    <cellStyle name="SAPBEXinputData 2 3 4 5" xfId="16132" xr:uid="{6A858BAB-A225-403F-A69D-3984F6FC663D}"/>
    <cellStyle name="SAPBEXinputData 2 3 5" xfId="16133" xr:uid="{D096C7EC-3F80-4FB0-A4FA-2AFBA9A85C46}"/>
    <cellStyle name="SAPBEXinputData 2 3 5 2" xfId="16134" xr:uid="{6A9A5155-6B0C-4E23-BEB9-7D3E1030DA60}"/>
    <cellStyle name="SAPBEXinputData 2 3 6" xfId="16135" xr:uid="{8EF27970-56DF-4B76-8060-236432D57D85}"/>
    <cellStyle name="SAPBEXinputData 2 3 6 2" xfId="16136" xr:uid="{A92347B2-DE72-45AE-926E-F52165001874}"/>
    <cellStyle name="SAPBEXinputData 2 3 7" xfId="16137" xr:uid="{BCFD6A99-EB43-4F9B-BE91-6094917AEDD1}"/>
    <cellStyle name="SAPBEXinputData 2 3 7 2" xfId="16138" xr:uid="{38463BD7-1D87-4392-AD5B-229FB89420AD}"/>
    <cellStyle name="SAPBEXinputData 2 3 8" xfId="16139" xr:uid="{58CB8199-50FD-4A5E-B3DC-585CDB6439AC}"/>
    <cellStyle name="SAPBEXinputData 2 3 9" xfId="16140" xr:uid="{3D044D56-47E8-4366-83A6-E46B6EDCD328}"/>
    <cellStyle name="SAPBEXinputData 3" xfId="16141" xr:uid="{CFC2DD1C-C740-4121-B064-81D3C5C1DFBC}"/>
    <cellStyle name="SAPBEXinputData 3 10" xfId="16142" xr:uid="{687863BD-36FC-48B9-AD09-EA4B938962AD}"/>
    <cellStyle name="SAPBEXinputData 3 2" xfId="16143" xr:uid="{846A402B-F9D4-4740-B423-9B797D4D9B6F}"/>
    <cellStyle name="SAPBEXinputData 3 2 2" xfId="16144" xr:uid="{E7747D2C-5AA9-4AC9-B50B-66EE16B7C1EC}"/>
    <cellStyle name="SAPBEXinputData 3 2 2 2" xfId="16145" xr:uid="{B63E4B17-28FA-4C08-B95F-4A4BE83929A1}"/>
    <cellStyle name="SAPBEXinputData 3 2 3" xfId="16146" xr:uid="{C45F1CA8-5B48-468F-813A-4BADAFEB5E0B}"/>
    <cellStyle name="SAPBEXinputData 3 2 4" xfId="16147" xr:uid="{905959AB-C82B-47E4-9848-2B389C528384}"/>
    <cellStyle name="SAPBEXinputData 3 2 5" xfId="16148" xr:uid="{E04D3240-8CB2-4FFE-B52C-5A7894887AB6}"/>
    <cellStyle name="SAPBEXinputData 3 3" xfId="16149" xr:uid="{07CF94C7-232C-449A-92F7-DB809B8B11AC}"/>
    <cellStyle name="SAPBEXinputData 3 3 2" xfId="16150" xr:uid="{BE34BAA2-753A-41C8-B3D0-0510F7109885}"/>
    <cellStyle name="SAPBEXinputData 3 3 2 2" xfId="16151" xr:uid="{C05DB928-2AA1-4755-9528-4A12C2357243}"/>
    <cellStyle name="SAPBEXinputData 3 3 3" xfId="16152" xr:uid="{58573A0C-3132-4766-B54F-7A99EF097428}"/>
    <cellStyle name="SAPBEXinputData 3 3 4" xfId="16153" xr:uid="{BE285755-EE86-46A7-97A8-E889CE0EA922}"/>
    <cellStyle name="SAPBEXinputData 3 3 5" xfId="16154" xr:uid="{9D3B7A48-F1F5-41FB-B17A-8677659345EB}"/>
    <cellStyle name="SAPBEXinputData 3 4" xfId="16155" xr:uid="{757F94C5-EDED-4826-83D7-AE842588B8FE}"/>
    <cellStyle name="SAPBEXinputData 3 4 2" xfId="16156" xr:uid="{76E05275-DBCD-4763-96FF-9F2BF66AE94B}"/>
    <cellStyle name="SAPBEXinputData 3 4 2 2" xfId="16157" xr:uid="{83EBC3B1-2232-4C2C-B7A6-19D1CEDF6FEA}"/>
    <cellStyle name="SAPBEXinputData 3 4 3" xfId="16158" xr:uid="{6221FD61-408C-48BD-A520-5E78695E9DC4}"/>
    <cellStyle name="SAPBEXinputData 3 4 4" xfId="16159" xr:uid="{4FACB421-86BA-460E-90A1-E62D700373BE}"/>
    <cellStyle name="SAPBEXinputData 3 4 5" xfId="16160" xr:uid="{A879B328-187A-463D-AF81-8CA9CE9BB93B}"/>
    <cellStyle name="SAPBEXinputData 3 5" xfId="16161" xr:uid="{458F77D3-1A56-480B-9B31-684127500FFC}"/>
    <cellStyle name="SAPBEXinputData 3 5 2" xfId="16162" xr:uid="{5D5BF485-28CA-4B6A-81BE-4B09D42DEDCA}"/>
    <cellStyle name="SAPBEXinputData 3 6" xfId="16163" xr:uid="{28CAEE1E-72F0-4F2F-9EEC-FF23537A2DBC}"/>
    <cellStyle name="SAPBEXinputData 3 6 2" xfId="16164" xr:uid="{DD7F3DED-D0A9-4004-84F5-2798ED8B2B9B}"/>
    <cellStyle name="SAPBEXinputData 3 7" xfId="16165" xr:uid="{EDB83755-E4C4-46F2-B43F-3A5BDFD6C71B}"/>
    <cellStyle name="SAPBEXinputData 3 7 2" xfId="16166" xr:uid="{69759A7C-EFB2-4C20-923E-00B2D4535004}"/>
    <cellStyle name="SAPBEXinputData 3 8" xfId="16167" xr:uid="{B342A252-D681-45F0-A5FE-4549CE7D9A0C}"/>
    <cellStyle name="SAPBEXinputData 3 9" xfId="16168" xr:uid="{71C92CCD-9696-46BD-BBA9-A0AA411CBB73}"/>
    <cellStyle name="SAPBEXinputData 4" xfId="16169" xr:uid="{0A20C845-C243-4CCA-9CFA-0CBBB3B7B983}"/>
    <cellStyle name="SAPBEXinputData 4 2" xfId="16170" xr:uid="{C212ABAE-80DE-4280-B9F3-4C7A227F2D55}"/>
    <cellStyle name="SAPBEXinputData 4 3" xfId="16171" xr:uid="{282E0770-02D7-406F-8257-7CC77F7AF15B}"/>
    <cellStyle name="SAPBEXinputData 4 4" xfId="16172" xr:uid="{5242024A-4A66-454E-8C6D-C4CF0474EF20}"/>
    <cellStyle name="SAPBEXinputData 4 5" xfId="16173" xr:uid="{AD5E56A7-B0D2-45E2-A8B4-DBCF1CDC5922}"/>
    <cellStyle name="SAPBEXinputData 4 5 2" xfId="16174" xr:uid="{EDA5AA76-6E6D-4AD5-A349-2BA930C90447}"/>
    <cellStyle name="SAPBEXinputData 4 6" xfId="16175" xr:uid="{C87662CA-25DF-4B42-8817-73DCAD3E4B0F}"/>
    <cellStyle name="SAPBEXinputData 4 7" xfId="16176" xr:uid="{457E3CEE-C393-442B-AAA7-81ACA9DC319A}"/>
    <cellStyle name="SAPBEXinputData 4 8" xfId="16177" xr:uid="{6CD0DA92-61F5-483A-9A95-E828B472CF6E}"/>
    <cellStyle name="SAPBEXItemHeader" xfId="16178" xr:uid="{2A886FF8-2B24-4A13-AC75-C66E87171AAC}"/>
    <cellStyle name="SAPBEXItemHeader 10" xfId="16179" xr:uid="{9B9906F5-73FB-4C44-A8B2-6E24B4BAD4F2}"/>
    <cellStyle name="SAPBEXItemHeader 11" xfId="16180" xr:uid="{85F268B4-3784-45A9-BEC4-FC5080B03BBB}"/>
    <cellStyle name="SAPBEXItemHeader 12" xfId="16181" xr:uid="{8E3DBA9F-5420-4384-BF1B-9FF5D27D4AE1}"/>
    <cellStyle name="SAPBEXItemHeader 13" xfId="16182" xr:uid="{735AAD76-85F1-4E28-84E6-6F4CEAA21F90}"/>
    <cellStyle name="SAPBEXItemHeader 14" xfId="16183" xr:uid="{F1459001-02B8-4A58-AB83-93A810BC93F5}"/>
    <cellStyle name="SAPBEXItemHeader 15" xfId="16184" xr:uid="{DA6DBA2F-07FE-4E64-8B9A-C11307F62AE1}"/>
    <cellStyle name="SAPBEXItemHeader 16" xfId="16185" xr:uid="{7E1800F0-FB76-4C12-B816-0D48D3539007}"/>
    <cellStyle name="SAPBEXItemHeader 2" xfId="16186" xr:uid="{24A08051-9C5F-4BA3-9CE1-1E1F3D9FBCF5}"/>
    <cellStyle name="SAPBEXItemHeader 2 10" xfId="16187" xr:uid="{1ADD12A2-FE75-4B54-BF71-0BA95BDE0C25}"/>
    <cellStyle name="SAPBEXItemHeader 2 11" xfId="16188" xr:uid="{39825BDA-5861-4DD1-9E53-6B9BE97BCF49}"/>
    <cellStyle name="SAPBEXItemHeader 2 12" xfId="16189" xr:uid="{76F129B3-0699-481E-8FEA-9F462935788A}"/>
    <cellStyle name="SAPBEXItemHeader 2 13" xfId="16190" xr:uid="{D9437AA6-3FBE-43B8-9DBB-A483771B1E51}"/>
    <cellStyle name="SAPBEXItemHeader 2 14" xfId="16191" xr:uid="{34DBEAEA-00D9-4C1D-A18C-6FB62D7D96F3}"/>
    <cellStyle name="SAPBEXItemHeader 2 15" xfId="16192" xr:uid="{B116BDA5-1D8C-4E14-BCF2-7E483D947232}"/>
    <cellStyle name="SAPBEXItemHeader 2 2" xfId="16193" xr:uid="{52E326B8-A793-4E56-B72F-51D25D40C7FE}"/>
    <cellStyle name="SAPBEXItemHeader 2 2 2" xfId="16194" xr:uid="{7864AF60-7089-4F9C-AA06-8B67A2296CDD}"/>
    <cellStyle name="SAPBEXItemHeader 2 3" xfId="16195" xr:uid="{CA81546A-D1E6-4760-A096-B456131D3AC3}"/>
    <cellStyle name="SAPBEXItemHeader 2 3 2" xfId="16196" xr:uid="{8381E799-6714-4DC4-8482-8AC01547F26B}"/>
    <cellStyle name="SAPBEXItemHeader 2 4" xfId="16197" xr:uid="{0A576734-2C90-4D19-B172-92E845A87F54}"/>
    <cellStyle name="SAPBEXItemHeader 2 4 2" xfId="16198" xr:uid="{A80E98EF-0CFF-4E27-B3B7-07777ADB0FE6}"/>
    <cellStyle name="SAPBEXItemHeader 2 5" xfId="16199" xr:uid="{C5520ADE-67A7-42A5-9158-44B12742204F}"/>
    <cellStyle name="SAPBEXItemHeader 2 5 2" xfId="16200" xr:uid="{27780D01-7955-4211-8D80-4FCB2D53B89D}"/>
    <cellStyle name="SAPBEXItemHeader 2 6" xfId="16201" xr:uid="{7FFAC14E-8FF9-42CC-B966-82BA95B25E25}"/>
    <cellStyle name="SAPBEXItemHeader 2 7" xfId="16202" xr:uid="{6A380295-0F3B-4852-9B12-E29692F99F03}"/>
    <cellStyle name="SAPBEXItemHeader 2 8" xfId="16203" xr:uid="{148BD1D4-8F61-4F52-BCFE-DF412F444BF6}"/>
    <cellStyle name="SAPBEXItemHeader 2 9" xfId="16204" xr:uid="{97149E50-9A5E-4A9E-9183-11EB92A1E52A}"/>
    <cellStyle name="SAPBEXItemHeader 3" xfId="16205" xr:uid="{27EF44F5-0F5B-42C6-AE9D-2DF2E887B432}"/>
    <cellStyle name="SAPBEXItemHeader 3 2" xfId="16206" xr:uid="{0EF43EE0-EFF8-4698-8D06-6AF57EBB91D9}"/>
    <cellStyle name="SAPBEXItemHeader 4" xfId="16207" xr:uid="{17F73D04-C60B-4E54-A5A1-76CA106E9CC7}"/>
    <cellStyle name="SAPBEXItemHeader 4 2" xfId="16208" xr:uid="{ADAC9134-FBE5-4A43-BBAF-D1ACA69E70E5}"/>
    <cellStyle name="SAPBEXItemHeader 5" xfId="16209" xr:uid="{1B194074-6DB7-4B07-853C-0CBAADA3CB55}"/>
    <cellStyle name="SAPBEXItemHeader 5 2" xfId="16210" xr:uid="{D235A59E-ACB6-4996-9B35-59918C531D04}"/>
    <cellStyle name="SAPBEXItemHeader 6" xfId="16211" xr:uid="{14EFBD59-F9D7-47C9-86D3-E44165F083C6}"/>
    <cellStyle name="SAPBEXItemHeader 6 2" xfId="16212" xr:uid="{E15F9255-6568-40D7-AF39-29654A9E9882}"/>
    <cellStyle name="SAPBEXItemHeader 7" xfId="16213" xr:uid="{903496BC-5329-416C-82C4-DAA3F992B1BF}"/>
    <cellStyle name="SAPBEXItemHeader 8" xfId="16214" xr:uid="{04405491-4CB3-401F-B8C1-16F234BDC9E4}"/>
    <cellStyle name="SAPBEXItemHeader 9" xfId="16215" xr:uid="{E645BF5B-C2E1-4ED3-8AD8-653BE017AC25}"/>
    <cellStyle name="SAPBEXresData" xfId="16216" xr:uid="{8473E060-BB62-4309-B84D-979F5D414336}"/>
    <cellStyle name="SAPBEXresData 2" xfId="16217" xr:uid="{13C0B3B9-793D-4215-BE8B-F5FA4D6A2B41}"/>
    <cellStyle name="SAPBEXresData 2 2" xfId="16218" xr:uid="{6453A301-0D06-4458-B5BE-56E9E6ABB83C}"/>
    <cellStyle name="SAPBEXresData 2 2 10" xfId="16219" xr:uid="{3FFBF4E7-87A2-4B05-9EBF-2DB6E6F1531B}"/>
    <cellStyle name="SAPBEXresData 2 2 11" xfId="16220" xr:uid="{EDE71008-8E9F-4468-8E6F-7D85244F1A56}"/>
    <cellStyle name="SAPBEXresData 2 2 12" xfId="16221" xr:uid="{22FE6BCD-8613-44EE-A8F5-6FD205AD9CD1}"/>
    <cellStyle name="SAPBEXresData 2 2 13" xfId="16222" xr:uid="{322F2344-CA06-4792-B350-1AF71D9DA0C2}"/>
    <cellStyle name="SAPBEXresData 2 2 14" xfId="16223" xr:uid="{75CE1181-9732-4544-8767-CA1A55B87E64}"/>
    <cellStyle name="SAPBEXresData 2 2 15" xfId="16224" xr:uid="{2A8C3733-0346-4B43-83B1-B1A537159725}"/>
    <cellStyle name="SAPBEXresData 2 2 16" xfId="16225" xr:uid="{264F8E79-760E-41F5-88AE-14254751E1EF}"/>
    <cellStyle name="SAPBEXresData 2 2 2" xfId="16226" xr:uid="{C396D461-CD58-4903-81D8-6180E5505BA1}"/>
    <cellStyle name="SAPBEXresData 2 2 2 2" xfId="16227" xr:uid="{30BA0D97-8D12-44A2-83D2-D5FF39DE672F}"/>
    <cellStyle name="SAPBEXresData 2 2 3" xfId="16228" xr:uid="{0227B4CD-A757-4E10-A6BB-BE3BFFF271DC}"/>
    <cellStyle name="SAPBEXresData 2 2 3 2" xfId="16229" xr:uid="{18E94C96-E633-4000-A1C9-3435A66BFB4D}"/>
    <cellStyle name="SAPBEXresData 2 2 4" xfId="16230" xr:uid="{0A8E1646-1596-49B7-A4FD-E3B0FA6AE38C}"/>
    <cellStyle name="SAPBEXresData 2 2 4 2" xfId="16231" xr:uid="{9250BAFF-518F-42B5-A605-92471090FD53}"/>
    <cellStyle name="SAPBEXresData 2 2 5" xfId="16232" xr:uid="{2A5C9294-029F-4851-994B-5EC62F5F1657}"/>
    <cellStyle name="SAPBEXresData 2 2 5 2" xfId="16233" xr:uid="{7FAC66B5-1888-417E-9809-1CC914B8EB86}"/>
    <cellStyle name="SAPBEXresData 2 2 6" xfId="16234" xr:uid="{E6D1EE3F-0719-409F-B417-592B664A7136}"/>
    <cellStyle name="SAPBEXresData 2 2 7" xfId="16235" xr:uid="{8290869F-0A61-4412-9C7E-96ACAFE01136}"/>
    <cellStyle name="SAPBEXresData 2 2 8" xfId="16236" xr:uid="{A87ABD25-F35E-4CED-8B5D-BCFE8836546D}"/>
    <cellStyle name="SAPBEXresData 2 2 9" xfId="16237" xr:uid="{890855BC-A625-49E9-9979-686758683D67}"/>
    <cellStyle name="SAPBEXresData 3" xfId="16238" xr:uid="{458C2496-3D88-4107-9B9E-DED096F65707}"/>
    <cellStyle name="SAPBEXresData 3 10" xfId="16239" xr:uid="{D7A99802-D9E9-4CC0-8A81-5EAE774E415B}"/>
    <cellStyle name="SAPBEXresData 3 11" xfId="16240" xr:uid="{DA5ED03B-10E2-4022-A6A0-0C5D70678AF3}"/>
    <cellStyle name="SAPBEXresData 3 12" xfId="16241" xr:uid="{C17B2B5F-154F-40E1-8B1C-4F1D1FEBF1CE}"/>
    <cellStyle name="SAPBEXresData 3 13" xfId="16242" xr:uid="{4A9FDE20-902C-4834-B795-677E2C476813}"/>
    <cellStyle name="SAPBEXresData 3 14" xfId="16243" xr:uid="{61A28259-E26E-48DE-8642-14AA081C5856}"/>
    <cellStyle name="SAPBEXresData 3 15" xfId="16244" xr:uid="{07D9DB26-28F2-4171-A0AB-85FFEE7DE477}"/>
    <cellStyle name="SAPBEXresData 3 2" xfId="16245" xr:uid="{3875CE92-27B2-486D-8B50-1CB793DA1914}"/>
    <cellStyle name="SAPBEXresData 3 2 2" xfId="16246" xr:uid="{FA454C15-3D02-45D7-B758-99A6445B0996}"/>
    <cellStyle name="SAPBEXresData 3 3" xfId="16247" xr:uid="{18291104-3D23-4D96-9027-F79BA0201650}"/>
    <cellStyle name="SAPBEXresData 3 3 2" xfId="16248" xr:uid="{7B294642-366D-4DE5-911A-8BCD97980DD6}"/>
    <cellStyle name="SAPBEXresData 3 4" xfId="16249" xr:uid="{A0387717-6A17-4FC6-8D27-AB5E53A522B8}"/>
    <cellStyle name="SAPBEXresData 3 4 2" xfId="16250" xr:uid="{A10EE9F6-6965-4BA1-AEF7-7156DFC3E725}"/>
    <cellStyle name="SAPBEXresData 3 5" xfId="16251" xr:uid="{FB3FA8ED-4851-4121-99E1-AC791F839AA7}"/>
    <cellStyle name="SAPBEXresData 3 5 2" xfId="16252" xr:uid="{1A031BB6-1FE8-45C3-B28A-979D13E4304D}"/>
    <cellStyle name="SAPBEXresData 3 6" xfId="16253" xr:uid="{0405EA8F-94CB-4210-95A5-37BF81FCFFE6}"/>
    <cellStyle name="SAPBEXresData 3 7" xfId="16254" xr:uid="{4CED2ACD-D6E1-4D82-99F1-059EC25D035C}"/>
    <cellStyle name="SAPBEXresData 3 8" xfId="16255" xr:uid="{C67B34D4-4F3D-45B5-A80E-A74579CE7579}"/>
    <cellStyle name="SAPBEXresData 3 9" xfId="16256" xr:uid="{AC4A300A-BD41-4001-B7C2-46AD5EE6B369}"/>
    <cellStyle name="SAPBEXresData 4" xfId="16257" xr:uid="{12CC2836-824A-4AD4-BF89-59183265886C}"/>
    <cellStyle name="SAPBEXresData 4 10" xfId="16258" xr:uid="{BCF7634E-4D0E-4057-BA54-D0B3420FA3EC}"/>
    <cellStyle name="SAPBEXresData 4 11" xfId="16259" xr:uid="{5BB6C0CE-B4E1-4AF2-B259-735019AE30E4}"/>
    <cellStyle name="SAPBEXresData 4 12" xfId="16260" xr:uid="{9CF5344C-C4E2-4CD0-86E1-63C30BF11384}"/>
    <cellStyle name="SAPBEXresData 4 13" xfId="16261" xr:uid="{B47D9CC2-8F62-4851-8C8D-F3808A18E147}"/>
    <cellStyle name="SAPBEXresData 4 14" xfId="16262" xr:uid="{BEBF690A-06A2-47D0-BE12-E9DF51C39B97}"/>
    <cellStyle name="SAPBEXresData 4 15" xfId="16263" xr:uid="{2324C57F-B552-43F7-8B29-9C4CAD961564}"/>
    <cellStyle name="SAPBEXresData 4 2" xfId="16264" xr:uid="{F1C750D8-C29E-4F09-B83C-C13AB7576C24}"/>
    <cellStyle name="SAPBEXresData 4 2 2" xfId="16265" xr:uid="{3556D05D-D463-4F1C-BF8F-EBB87A6C7392}"/>
    <cellStyle name="SAPBEXresData 4 3" xfId="16266" xr:uid="{96611246-B940-42C7-9485-A6372D26CA7E}"/>
    <cellStyle name="SAPBEXresData 4 3 2" xfId="16267" xr:uid="{B3E37C0B-811D-42BD-B8BC-CF4E06D92934}"/>
    <cellStyle name="SAPBEXresData 4 4" xfId="16268" xr:uid="{50916971-6B4D-42F4-8937-AB2EBC80FBA1}"/>
    <cellStyle name="SAPBEXresData 4 4 2" xfId="16269" xr:uid="{DC30E8FD-F5CD-4624-9ABC-7FA73A5D402C}"/>
    <cellStyle name="SAPBEXresData 4 5" xfId="16270" xr:uid="{1C68AE4D-8632-41F1-BAA6-4363D65654E8}"/>
    <cellStyle name="SAPBEXresData 4 5 2" xfId="16271" xr:uid="{36977448-ADE3-4B6A-840F-5C49569B9D73}"/>
    <cellStyle name="SAPBEXresData 4 6" xfId="16272" xr:uid="{AB9D6609-327A-4F90-A150-2FBA274206B3}"/>
    <cellStyle name="SAPBEXresData 4 7" xfId="16273" xr:uid="{CA02D216-3013-4ABC-BEB8-20A5C01C09F3}"/>
    <cellStyle name="SAPBEXresData 4 8" xfId="16274" xr:uid="{C4A19419-02F5-4397-8AF2-76D37FC294BE}"/>
    <cellStyle name="SAPBEXresData 4 9" xfId="16275" xr:uid="{11ABD9AE-7F51-4F56-89E2-4E5FBD3BFB19}"/>
    <cellStyle name="SAPBEXresDataEmph" xfId="16276" xr:uid="{B9AE80C1-BD85-47A9-8F94-12152F4E7D0C}"/>
    <cellStyle name="SAPBEXresDataEmph 2" xfId="16277" xr:uid="{2A9D8A86-862E-4686-8A8C-7CD09FF8CE92}"/>
    <cellStyle name="SAPBEXresDataEmph 2 2" xfId="16278" xr:uid="{A77FEC9C-80F7-4AEB-9300-86548E88B015}"/>
    <cellStyle name="SAPBEXresDataEmph 2 2 10" xfId="16279" xr:uid="{84E621CC-9DE3-4B35-BC3E-96B50575EB70}"/>
    <cellStyle name="SAPBEXresDataEmph 2 2 11" xfId="16280" xr:uid="{92164A64-2FC4-4A97-A36A-FF039A9A91BD}"/>
    <cellStyle name="SAPBEXresDataEmph 2 2 12" xfId="16281" xr:uid="{EDBF4DF3-ABE7-470C-AE44-0B464359BFEE}"/>
    <cellStyle name="SAPBEXresDataEmph 2 2 13" xfId="16282" xr:uid="{A593FE0E-216A-45A5-AB7D-81951664C925}"/>
    <cellStyle name="SAPBEXresDataEmph 2 2 14" xfId="16283" xr:uid="{4AE511BD-6127-4A4D-B2E7-6D3BC83CFDB7}"/>
    <cellStyle name="SAPBEXresDataEmph 2 2 15" xfId="16284" xr:uid="{193B8D02-4DFB-45D8-BFC0-C6BC162989C2}"/>
    <cellStyle name="SAPBEXresDataEmph 2 2 16" xfId="16285" xr:uid="{AFD7B5FB-57CA-451C-9BE9-3058F552E637}"/>
    <cellStyle name="SAPBEXresDataEmph 2 2 2" xfId="16286" xr:uid="{CD00D266-A5B9-4F73-B41D-4EC3A768FD73}"/>
    <cellStyle name="SAPBEXresDataEmph 2 2 2 2" xfId="16287" xr:uid="{47AE5937-1888-4318-BAD9-DEEFE1FB0A57}"/>
    <cellStyle name="SAPBEXresDataEmph 2 2 3" xfId="16288" xr:uid="{28DC8647-F138-49A7-957A-95BF8B7FE678}"/>
    <cellStyle name="SAPBEXresDataEmph 2 2 3 2" xfId="16289" xr:uid="{7916F0E1-12D7-4CF0-B1F1-5C127822A3FE}"/>
    <cellStyle name="SAPBEXresDataEmph 2 2 4" xfId="16290" xr:uid="{DFF97404-83AF-47FA-A651-AFD9454FB9FF}"/>
    <cellStyle name="SAPBEXresDataEmph 2 2 4 2" xfId="16291" xr:uid="{779E6023-0D03-4C64-96A7-051C85CD7F80}"/>
    <cellStyle name="SAPBEXresDataEmph 2 2 5" xfId="16292" xr:uid="{9FDD7EC5-D9A0-4B68-A263-FE18C28C602D}"/>
    <cellStyle name="SAPBEXresDataEmph 2 2 5 2" xfId="16293" xr:uid="{6B7EE2CB-F31D-4FFA-A064-D371CBE3BEC3}"/>
    <cellStyle name="SAPBEXresDataEmph 2 2 6" xfId="16294" xr:uid="{5DACE366-7CA7-40DC-8BBC-C88D86CF862D}"/>
    <cellStyle name="SAPBEXresDataEmph 2 2 7" xfId="16295" xr:uid="{AE7EA331-0345-41EC-9C4A-D5E531802EDD}"/>
    <cellStyle name="SAPBEXresDataEmph 2 2 8" xfId="16296" xr:uid="{70FAD080-5A72-4F9D-9D3C-C88D35DA2D55}"/>
    <cellStyle name="SAPBEXresDataEmph 2 2 9" xfId="16297" xr:uid="{5D61224A-033D-4C22-9D8B-F1D2FD3A3BEB}"/>
    <cellStyle name="SAPBEXresDataEmph 3" xfId="16298" xr:uid="{1FCBED3C-A262-4348-B9E4-378397C7D9F7}"/>
    <cellStyle name="SAPBEXresDataEmph 3 10" xfId="16299" xr:uid="{4B671A64-BF52-45AC-8158-193E9375CEFB}"/>
    <cellStyle name="SAPBEXresDataEmph 3 11" xfId="16300" xr:uid="{CF0FCEA4-514A-40E2-803B-DE309CF2998A}"/>
    <cellStyle name="SAPBEXresDataEmph 3 12" xfId="16301" xr:uid="{B5728AB7-5D40-4732-877D-EC0F406D71D9}"/>
    <cellStyle name="SAPBEXresDataEmph 3 13" xfId="16302" xr:uid="{3768D68D-5462-4351-A9CE-B995B34419E8}"/>
    <cellStyle name="SAPBEXresDataEmph 3 14" xfId="16303" xr:uid="{65FCC70A-CB94-4B7B-A8EA-628BD0AFF070}"/>
    <cellStyle name="SAPBEXresDataEmph 3 15" xfId="16304" xr:uid="{9DB6A0E9-0EAC-49CD-9BB2-77AD0C6822C9}"/>
    <cellStyle name="SAPBEXresDataEmph 3 2" xfId="16305" xr:uid="{A9B89E63-AA69-4159-834D-95CC56B9C241}"/>
    <cellStyle name="SAPBEXresDataEmph 3 2 2" xfId="16306" xr:uid="{19D544E1-26C1-4A81-A1D2-7C60325DD423}"/>
    <cellStyle name="SAPBEXresDataEmph 3 3" xfId="16307" xr:uid="{99EE8DB8-6029-4079-943D-8BDA06DDCAE1}"/>
    <cellStyle name="SAPBEXresDataEmph 3 3 2" xfId="16308" xr:uid="{0335AB96-368F-475F-B4B4-1D3DFB25F63C}"/>
    <cellStyle name="SAPBEXresDataEmph 3 4" xfId="16309" xr:uid="{E1A5886A-66E8-4ADC-9A41-6CC56F92B7F0}"/>
    <cellStyle name="SAPBEXresDataEmph 3 4 2" xfId="16310" xr:uid="{FA820941-72CF-4B15-BC60-84B931F3DA1B}"/>
    <cellStyle name="SAPBEXresDataEmph 3 5" xfId="16311" xr:uid="{FB3BAC9C-3FB3-42E6-8437-CE767BD2E9B0}"/>
    <cellStyle name="SAPBEXresDataEmph 3 5 2" xfId="16312" xr:uid="{EDF3AB58-563F-4C56-9378-0E544DDD78EE}"/>
    <cellStyle name="SAPBEXresDataEmph 3 6" xfId="16313" xr:uid="{706875F3-582C-4652-AF42-1DE5CA9A94C9}"/>
    <cellStyle name="SAPBEXresDataEmph 3 7" xfId="16314" xr:uid="{714EC7AF-5224-4843-8486-74FF3774C565}"/>
    <cellStyle name="SAPBEXresDataEmph 3 8" xfId="16315" xr:uid="{FF7D295C-D3A6-4E40-A1EB-CF7B2A5D630D}"/>
    <cellStyle name="SAPBEXresDataEmph 3 9" xfId="16316" xr:uid="{5E2C8CB6-DAAE-4A40-A3EB-1BD7D883157E}"/>
    <cellStyle name="SAPBEXresDataEmph 4" xfId="16317" xr:uid="{22771210-4A3E-4A60-A81D-166854332646}"/>
    <cellStyle name="SAPBEXresDataEmph 4 10" xfId="16318" xr:uid="{646085E0-49F8-45E3-9DAC-EE83FA7AEF8B}"/>
    <cellStyle name="SAPBEXresDataEmph 4 2" xfId="16319" xr:uid="{73DB4ABD-E6C8-46B5-AB8C-4C2AA64547C2}"/>
    <cellStyle name="SAPBEXresDataEmph 4 2 2" xfId="16320" xr:uid="{F5FFF503-A125-44DA-92A4-20B1B9C0B9E7}"/>
    <cellStyle name="SAPBEXresDataEmph 4 2 2 2" xfId="16321" xr:uid="{5DC26E2E-EF8C-46E0-A2D3-DA1DE7ABE908}"/>
    <cellStyle name="SAPBEXresDataEmph 4 2 3" xfId="16322" xr:uid="{B66316A4-0275-4312-91CE-9EDD33CE3E04}"/>
    <cellStyle name="SAPBEXresDataEmph 4 2 4" xfId="16323" xr:uid="{B790F843-81AD-40DC-A5AA-ABFB0BE98714}"/>
    <cellStyle name="SAPBEXresDataEmph 4 2 5" xfId="16324" xr:uid="{AF6CAB88-6D45-4C5A-919B-691162283175}"/>
    <cellStyle name="SAPBEXresDataEmph 4 3" xfId="16325" xr:uid="{7C8BB4AF-B416-43A9-B456-8313C980F0FD}"/>
    <cellStyle name="SAPBEXresDataEmph 4 3 2" xfId="16326" xr:uid="{DBD56765-04FC-4882-87EF-28FB685ECF5E}"/>
    <cellStyle name="SAPBEXresDataEmph 4 3 2 2" xfId="16327" xr:uid="{608FBFBE-2627-47F9-8F4D-70CB12792B25}"/>
    <cellStyle name="SAPBEXresDataEmph 4 3 3" xfId="16328" xr:uid="{B874C309-B890-41A4-A87A-8ABEC7CCDEC8}"/>
    <cellStyle name="SAPBEXresDataEmph 4 3 4" xfId="16329" xr:uid="{DFF60002-C57C-4E9B-BC0F-1DF0C9E60D31}"/>
    <cellStyle name="SAPBEXresDataEmph 4 3 5" xfId="16330" xr:uid="{F9B82081-A882-46CE-AF8D-6F1D8D18BD68}"/>
    <cellStyle name="SAPBEXresDataEmph 4 4" xfId="16331" xr:uid="{9441E469-A065-4632-8AD0-6DD9E8D9FB6E}"/>
    <cellStyle name="SAPBEXresDataEmph 4 4 2" xfId="16332" xr:uid="{5C15056C-7236-4EFA-9BDB-178B9E801484}"/>
    <cellStyle name="SAPBEXresDataEmph 4 4 2 2" xfId="16333" xr:uid="{C015D316-0450-4E08-9AD0-4A1380CDBBBC}"/>
    <cellStyle name="SAPBEXresDataEmph 4 4 3" xfId="16334" xr:uid="{43DABC18-E519-4062-99CE-6294B1AB175C}"/>
    <cellStyle name="SAPBEXresDataEmph 4 4 4" xfId="16335" xr:uid="{671323D7-15E0-4746-9CFD-5600A77593B9}"/>
    <cellStyle name="SAPBEXresDataEmph 4 4 5" xfId="16336" xr:uid="{9D2618AB-3758-4320-ADD7-AEA82057A41D}"/>
    <cellStyle name="SAPBEXresDataEmph 4 5" xfId="16337" xr:uid="{FE563B8A-CB4A-4ABD-801E-758A5D974A71}"/>
    <cellStyle name="SAPBEXresDataEmph 4 5 2" xfId="16338" xr:uid="{E0E5DFDD-FD18-40E3-B9E8-52F130CBE797}"/>
    <cellStyle name="SAPBEXresDataEmph 4 6" xfId="16339" xr:uid="{397BDCFF-9D56-4986-84E9-AA41A64AD898}"/>
    <cellStyle name="SAPBEXresDataEmph 4 6 2" xfId="16340" xr:uid="{69F9C0F7-4499-406F-BDB6-6786731F0230}"/>
    <cellStyle name="SAPBEXresDataEmph 4 7" xfId="16341" xr:uid="{4E0F470C-F302-4289-ACC5-02FC61A9355A}"/>
    <cellStyle name="SAPBEXresDataEmph 4 7 2" xfId="16342" xr:uid="{A493ADA9-4D23-4EF5-BC48-6D3A9C9375A3}"/>
    <cellStyle name="SAPBEXresDataEmph 4 8" xfId="16343" xr:uid="{3823D283-73E9-48E5-9218-7A9ECA7D94CE}"/>
    <cellStyle name="SAPBEXresDataEmph 4 9" xfId="16344" xr:uid="{D2122251-9D6B-46B1-BE36-6F22CB902272}"/>
    <cellStyle name="SAPBEXresItem" xfId="27" xr:uid="{00000000-0005-0000-0000-00009B000000}"/>
    <cellStyle name="SAPBEXresItem 2" xfId="16346" xr:uid="{DF30752C-3686-4B87-AB24-D9F24A8E0F87}"/>
    <cellStyle name="SAPBEXresItem 2 2" xfId="16347" xr:uid="{F98F5B3F-3A1F-44BF-A433-E0064D2EF865}"/>
    <cellStyle name="SAPBEXresItem 2 2 10" xfId="16348" xr:uid="{1EC024C8-8509-4648-9744-98F404866094}"/>
    <cellStyle name="SAPBEXresItem 2 2 11" xfId="16349" xr:uid="{33A67E1C-AF9E-4A88-80A0-FEE706EA7B07}"/>
    <cellStyle name="SAPBEXresItem 2 2 12" xfId="16350" xr:uid="{0A618896-511E-4E36-AED3-F88F26E70632}"/>
    <cellStyle name="SAPBEXresItem 2 2 13" xfId="16351" xr:uid="{EF8E9760-CA36-4A67-AB02-A8331D2A365A}"/>
    <cellStyle name="SAPBEXresItem 2 2 14" xfId="16352" xr:uid="{3FA2EB2B-7D8F-46B2-BE87-9B0AF7902C43}"/>
    <cellStyle name="SAPBEXresItem 2 2 15" xfId="16353" xr:uid="{BC684DEA-53D8-4D41-9C0C-277CF04A75A1}"/>
    <cellStyle name="SAPBEXresItem 2 2 16" xfId="16354" xr:uid="{DDAB0BDE-BF47-4010-8305-5B488CC18B39}"/>
    <cellStyle name="SAPBEXresItem 2 2 2" xfId="16355" xr:uid="{D059DF98-FE39-4145-824F-B4C652E9C1CF}"/>
    <cellStyle name="SAPBEXresItem 2 2 2 2" xfId="16356" xr:uid="{888F27CB-15F0-4660-992D-BC8C492B6558}"/>
    <cellStyle name="SAPBEXresItem 2 2 3" xfId="16357" xr:uid="{BD4AD98F-8BFF-431D-AA9D-7AC73FB202CA}"/>
    <cellStyle name="SAPBEXresItem 2 2 3 2" xfId="16358" xr:uid="{74976300-2C2D-45B5-9CC7-A80C644C68D0}"/>
    <cellStyle name="SAPBEXresItem 2 2 4" xfId="16359" xr:uid="{217AE9C6-69E4-44AC-961E-E8F48D60E0E2}"/>
    <cellStyle name="SAPBEXresItem 2 2 4 2" xfId="16360" xr:uid="{F963E261-4AFC-4E87-B626-8620A8ACD4E6}"/>
    <cellStyle name="SAPBEXresItem 2 2 5" xfId="16361" xr:uid="{CB019443-B5C9-47E4-B2AD-5F367354A0CB}"/>
    <cellStyle name="SAPBEXresItem 2 2 5 2" xfId="16362" xr:uid="{F4C5A630-71D3-4540-BBCE-5EC5C4797766}"/>
    <cellStyle name="SAPBEXresItem 2 2 6" xfId="16363" xr:uid="{41743382-1AD2-4815-937C-CC77A4D96C74}"/>
    <cellStyle name="SAPBEXresItem 2 2 7" xfId="16364" xr:uid="{6AAA14F0-DCF2-4468-9DF9-8D9829574F24}"/>
    <cellStyle name="SAPBEXresItem 2 2 8" xfId="16365" xr:uid="{5648E7EA-443A-43F4-8750-9A5C514D2C03}"/>
    <cellStyle name="SAPBEXresItem 2 2 9" xfId="16366" xr:uid="{8664FCE4-E891-4F8F-B18D-FF1D7EFDEFD0}"/>
    <cellStyle name="SAPBEXresItem 3" xfId="16367" xr:uid="{B2B2DC00-379B-4B88-B08B-DF06C7F9763F}"/>
    <cellStyle name="SAPBEXresItem 3 10" xfId="16368" xr:uid="{BF13AD39-B50A-446F-9AB8-0FE834A8213E}"/>
    <cellStyle name="SAPBEXresItem 3 11" xfId="16369" xr:uid="{9657E913-396E-4149-939A-AA764B905D20}"/>
    <cellStyle name="SAPBEXresItem 3 12" xfId="16370" xr:uid="{FF88A0D6-8CCE-44B8-AE99-1F95A870F9ED}"/>
    <cellStyle name="SAPBEXresItem 3 13" xfId="16371" xr:uid="{11270182-6CD0-4D6B-8BC4-28467A8DCBFE}"/>
    <cellStyle name="SAPBEXresItem 3 14" xfId="16372" xr:uid="{6A08B5E1-687C-439B-8378-2EB5F949CB32}"/>
    <cellStyle name="SAPBEXresItem 3 15" xfId="16373" xr:uid="{03BA80DB-5274-412B-B209-FACBE3F0C3AD}"/>
    <cellStyle name="SAPBEXresItem 3 2" xfId="16374" xr:uid="{1A0479C7-4061-4633-BE27-16EBF8357800}"/>
    <cellStyle name="SAPBEXresItem 3 2 2" xfId="16375" xr:uid="{17ECBF9F-8696-46C3-A2B0-E5AC91F93977}"/>
    <cellStyle name="SAPBEXresItem 3 3" xfId="16376" xr:uid="{3517041C-9FE8-4475-AD07-0B57E04A3817}"/>
    <cellStyle name="SAPBEXresItem 3 3 2" xfId="16377" xr:uid="{71F4EDB6-A4FC-4A9B-8AC8-08F93022F116}"/>
    <cellStyle name="SAPBEXresItem 3 4" xfId="16378" xr:uid="{05D0961E-B333-44E8-88FB-48BA3C7E0BC8}"/>
    <cellStyle name="SAPBEXresItem 3 4 2" xfId="16379" xr:uid="{20115B1C-1F3D-4AC6-AD51-3EC342082666}"/>
    <cellStyle name="SAPBEXresItem 3 5" xfId="16380" xr:uid="{7A0F826D-0339-4C5D-80BA-01E2948279AF}"/>
    <cellStyle name="SAPBEXresItem 3 5 2" xfId="16381" xr:uid="{AF274F21-0BE2-4F67-96B7-CEDD179FC67F}"/>
    <cellStyle name="SAPBEXresItem 3 6" xfId="16382" xr:uid="{7F6F46F7-3D6C-49B1-9659-453AD6364DD7}"/>
    <cellStyle name="SAPBEXresItem 3 7" xfId="16383" xr:uid="{9626FB0E-D449-41B3-8FE0-5E66DC290684}"/>
    <cellStyle name="SAPBEXresItem 3 8" xfId="16384" xr:uid="{2710C153-14C5-4DEE-BA1E-BC3351BF3A5E}"/>
    <cellStyle name="SAPBEXresItem 3 9" xfId="16385" xr:uid="{FF8B553D-D40A-4516-B190-76B85535EA14}"/>
    <cellStyle name="SAPBEXresItem 4" xfId="16386" xr:uid="{7AFB6429-DBA2-4A4F-A329-A7B643384118}"/>
    <cellStyle name="SAPBEXresItem 4 10" xfId="16387" xr:uid="{65D4B0C7-BCF5-43D8-B297-71DA730DCDBD}"/>
    <cellStyle name="SAPBEXresItem 4 11" xfId="16388" xr:uid="{F6B70FA3-3D04-48ED-96DA-F935A3E16E9E}"/>
    <cellStyle name="SAPBEXresItem 4 12" xfId="16389" xr:uid="{4EA06B17-746F-427F-95F9-2053493A42E3}"/>
    <cellStyle name="SAPBEXresItem 4 13" xfId="16390" xr:uid="{A6774734-0EFB-455F-A96F-0874968677A3}"/>
    <cellStyle name="SAPBEXresItem 4 14" xfId="16391" xr:uid="{D6E954BF-BE1A-47FA-8F0E-C2291D6CC256}"/>
    <cellStyle name="SAPBEXresItem 4 15" xfId="16392" xr:uid="{C087F262-B973-4D08-9002-416D181972AA}"/>
    <cellStyle name="SAPBEXresItem 4 2" xfId="16393" xr:uid="{BE11CCDC-9479-4747-A762-6972B5A9CD41}"/>
    <cellStyle name="SAPBEXresItem 4 2 2" xfId="16394" xr:uid="{727A6CD6-F69F-449F-AA9E-D130A26DA34A}"/>
    <cellStyle name="SAPBEXresItem 4 3" xfId="16395" xr:uid="{78D386D8-BFBF-4FAD-91A1-164FFE773B6C}"/>
    <cellStyle name="SAPBEXresItem 4 3 2" xfId="16396" xr:uid="{487DDC4B-52EB-4973-AE8C-CD73C0FA5D09}"/>
    <cellStyle name="SAPBEXresItem 4 4" xfId="16397" xr:uid="{896F28E2-4AF0-4E44-B58E-9D711151892B}"/>
    <cellStyle name="SAPBEXresItem 4 4 2" xfId="16398" xr:uid="{49C1A4C2-B507-48BB-BB35-E8D45E631040}"/>
    <cellStyle name="SAPBEXresItem 4 5" xfId="16399" xr:uid="{9FE6AB0A-B95C-40B7-8E07-3FAA0D1C0893}"/>
    <cellStyle name="SAPBEXresItem 4 5 2" xfId="16400" xr:uid="{877E9389-6FEA-4E73-8661-47A629D86776}"/>
    <cellStyle name="SAPBEXresItem 4 6" xfId="16401" xr:uid="{A507DEB0-75F8-4077-B02B-EF7EC114E3BD}"/>
    <cellStyle name="SAPBEXresItem 4 7" xfId="16402" xr:uid="{6F41A89E-E964-4069-868A-7D142D0BE910}"/>
    <cellStyle name="SAPBEXresItem 4 8" xfId="16403" xr:uid="{F8B26CEC-B658-406A-BFE6-94DF734722D2}"/>
    <cellStyle name="SAPBEXresItem 4 9" xfId="16404" xr:uid="{DBA9E405-70BB-4DFC-A56A-AB20D913B74F}"/>
    <cellStyle name="SAPBEXresItem_Nordea Group" xfId="16345" xr:uid="{64C4517D-1CFB-4791-A122-F73770330161}"/>
    <cellStyle name="SAPBEXresItemX" xfId="16405" xr:uid="{4C0FAACD-A066-42EB-9201-050869BFE5B7}"/>
    <cellStyle name="SAPBEXresItemX 2" xfId="16406" xr:uid="{B5C145C2-B528-42B3-A553-3050EE0856AD}"/>
    <cellStyle name="SAPBEXresItemX 2 2" xfId="16407" xr:uid="{AADA00B4-498C-4798-8466-06A0E27C4909}"/>
    <cellStyle name="SAPBEXresItemX 2 2 10" xfId="16408" xr:uid="{438150E2-7EDF-484A-B24A-E31A656A022E}"/>
    <cellStyle name="SAPBEXresItemX 2 2 11" xfId="16409" xr:uid="{60527781-12AB-48A5-8EB0-81C5F296651E}"/>
    <cellStyle name="SAPBEXresItemX 2 2 12" xfId="16410" xr:uid="{9BF6A5FA-BA61-48EF-9A86-44B28E712971}"/>
    <cellStyle name="SAPBEXresItemX 2 2 13" xfId="16411" xr:uid="{209D7927-3D13-4641-82C4-976BF312AABE}"/>
    <cellStyle name="SAPBEXresItemX 2 2 14" xfId="16412" xr:uid="{A117166E-4E22-445D-B59A-7CB639EF2CB8}"/>
    <cellStyle name="SAPBEXresItemX 2 2 15" xfId="16413" xr:uid="{3937F817-858F-47DC-A2F8-E80395D3A34F}"/>
    <cellStyle name="SAPBEXresItemX 2 2 16" xfId="16414" xr:uid="{98A7599F-33EC-45E2-9A6F-A88E12EE7926}"/>
    <cellStyle name="SAPBEXresItemX 2 2 2" xfId="16415" xr:uid="{10D24D5B-B726-40EC-9093-6ABC2163DF66}"/>
    <cellStyle name="SAPBEXresItemX 2 2 2 2" xfId="16416" xr:uid="{DE3EE0BC-27AC-4FD5-9A84-7D3DA869E9CE}"/>
    <cellStyle name="SAPBEXresItemX 2 2 3" xfId="16417" xr:uid="{868A846D-3F85-4DB0-9492-4F82DAFFF80E}"/>
    <cellStyle name="SAPBEXresItemX 2 2 3 2" xfId="16418" xr:uid="{5B953865-E455-43E2-8422-B2B9BB996443}"/>
    <cellStyle name="SAPBEXresItemX 2 2 4" xfId="16419" xr:uid="{43C255C4-7DFE-4D21-9D5D-6F3DC1D8BD3D}"/>
    <cellStyle name="SAPBEXresItemX 2 2 4 2" xfId="16420" xr:uid="{F3352DAA-D880-4C2E-80BE-6123AF27D1F7}"/>
    <cellStyle name="SAPBEXresItemX 2 2 5" xfId="16421" xr:uid="{89306E63-727A-4C84-8102-7B0A01396E53}"/>
    <cellStyle name="SAPBEXresItemX 2 2 5 2" xfId="16422" xr:uid="{BE91EE90-8A90-4C1B-847E-7F66C1F27852}"/>
    <cellStyle name="SAPBEXresItemX 2 2 6" xfId="16423" xr:uid="{3A5614C3-778B-4480-B1A5-5583DB244B40}"/>
    <cellStyle name="SAPBEXresItemX 2 2 7" xfId="16424" xr:uid="{6AA20479-4249-4AD1-8097-2B0B59950BCD}"/>
    <cellStyle name="SAPBEXresItemX 2 2 8" xfId="16425" xr:uid="{D7804727-1435-4A04-8552-B5A97142EF53}"/>
    <cellStyle name="SAPBEXresItemX 2 2 9" xfId="16426" xr:uid="{3842353D-12E0-43F8-802D-5A5428E773CE}"/>
    <cellStyle name="SAPBEXresItemX 3" xfId="16427" xr:uid="{43DD33C5-D0E1-4299-8450-C304A4939940}"/>
    <cellStyle name="SAPBEXresItemX 3 10" xfId="16428" xr:uid="{90812E68-AAF9-49FA-A5B1-BB1F709FDC1C}"/>
    <cellStyle name="SAPBEXresItemX 3 11" xfId="16429" xr:uid="{E28CA28B-00B5-4F9F-8451-61D1FB9EACDE}"/>
    <cellStyle name="SAPBEXresItemX 3 12" xfId="16430" xr:uid="{826EE3C0-6459-4A95-97D2-461F4A3CF83C}"/>
    <cellStyle name="SAPBEXresItemX 3 13" xfId="16431" xr:uid="{1FC0EB95-A148-4C72-A56B-9355E7D138F1}"/>
    <cellStyle name="SAPBEXresItemX 3 14" xfId="16432" xr:uid="{27DB95F0-19F3-4CAF-A72E-EDE37F304CF7}"/>
    <cellStyle name="SAPBEXresItemX 3 15" xfId="16433" xr:uid="{9E106DCB-A7D1-465F-B454-6BC44E6205E1}"/>
    <cellStyle name="SAPBEXresItemX 3 2" xfId="16434" xr:uid="{E3984F5C-9E29-49BB-82A2-2671812B67E5}"/>
    <cellStyle name="SAPBEXresItemX 3 2 2" xfId="16435" xr:uid="{6737FB89-2B5F-4BB1-814E-672066EA9869}"/>
    <cellStyle name="SAPBEXresItemX 3 3" xfId="16436" xr:uid="{59A5BBF8-A758-4C86-BA3B-45A652DEAD02}"/>
    <cellStyle name="SAPBEXresItemX 3 3 2" xfId="16437" xr:uid="{805D7DDF-DCE2-411D-9C5D-137A1AB435EB}"/>
    <cellStyle name="SAPBEXresItemX 3 4" xfId="16438" xr:uid="{FB3E3A53-AC76-4F9C-964B-BCB9A54DC2CE}"/>
    <cellStyle name="SAPBEXresItemX 3 4 2" xfId="16439" xr:uid="{34264A73-F7CC-41EE-B82A-DDC39BC45830}"/>
    <cellStyle name="SAPBEXresItemX 3 5" xfId="16440" xr:uid="{E77B90AA-4235-4506-AFFB-38CEE99657EE}"/>
    <cellStyle name="SAPBEXresItemX 3 5 2" xfId="16441" xr:uid="{547E5AD2-C646-43B6-8687-76FFE7171270}"/>
    <cellStyle name="SAPBEXresItemX 3 6" xfId="16442" xr:uid="{6CAAF21F-89B2-465D-9A58-1C59054757EF}"/>
    <cellStyle name="SAPBEXresItemX 3 7" xfId="16443" xr:uid="{D61716D2-89D5-49ED-91D3-4EF71244458D}"/>
    <cellStyle name="SAPBEXresItemX 3 8" xfId="16444" xr:uid="{9867BF6C-D6C1-47FA-94FD-7D41FD466E42}"/>
    <cellStyle name="SAPBEXresItemX 3 9" xfId="16445" xr:uid="{EA4063B2-CBF6-436F-B13F-5321EBC64359}"/>
    <cellStyle name="SAPBEXresItemX 4" xfId="16446" xr:uid="{13389AD6-2988-4710-8679-6E454F373F65}"/>
    <cellStyle name="SAPBEXresItemX 4 10" xfId="16447" xr:uid="{BCE78F4C-2370-4515-AB94-6B134B1FC270}"/>
    <cellStyle name="SAPBEXresItemX 4 11" xfId="16448" xr:uid="{33B1F036-3E19-4608-9906-481FDE3E9D40}"/>
    <cellStyle name="SAPBEXresItemX 4 12" xfId="16449" xr:uid="{248C78C8-E293-4399-8895-5795F70FA06C}"/>
    <cellStyle name="SAPBEXresItemX 4 13" xfId="16450" xr:uid="{FAE40C62-643D-4731-9DED-6BA50D9B404F}"/>
    <cellStyle name="SAPBEXresItemX 4 14" xfId="16451" xr:uid="{34AD7C43-A2AB-4BFC-8354-62AB5C8C2B1C}"/>
    <cellStyle name="SAPBEXresItemX 4 15" xfId="16452" xr:uid="{91D46FB3-0950-43FD-AAF8-56A581F6DB83}"/>
    <cellStyle name="SAPBEXresItemX 4 2" xfId="16453" xr:uid="{536B2056-6479-41D3-A8C4-0674216AB7E1}"/>
    <cellStyle name="SAPBEXresItemX 4 2 2" xfId="16454" xr:uid="{9335F00C-505B-47EB-9F2D-97764D0AD27C}"/>
    <cellStyle name="SAPBEXresItemX 4 3" xfId="16455" xr:uid="{6763A08F-0123-4FE4-A43B-DD5457DFC0DA}"/>
    <cellStyle name="SAPBEXresItemX 4 3 2" xfId="16456" xr:uid="{E0890F34-F95C-404F-8626-528D6CD1FFCE}"/>
    <cellStyle name="SAPBEXresItemX 4 4" xfId="16457" xr:uid="{ACD6BE5A-7BBB-440D-AC70-0F8112744934}"/>
    <cellStyle name="SAPBEXresItemX 4 4 2" xfId="16458" xr:uid="{37851308-C034-4F0C-A609-41DEB0626A90}"/>
    <cellStyle name="SAPBEXresItemX 4 5" xfId="16459" xr:uid="{0D203E5C-BD93-4D40-84B4-324FE22A133B}"/>
    <cellStyle name="SAPBEXresItemX 4 5 2" xfId="16460" xr:uid="{16825D72-BD55-4E26-A8C3-85F9330B2C1D}"/>
    <cellStyle name="SAPBEXresItemX 4 6" xfId="16461" xr:uid="{FE3ED052-2190-4450-9E3C-6BFCB15D3965}"/>
    <cellStyle name="SAPBEXresItemX 4 7" xfId="16462" xr:uid="{2613AE68-6CCE-427F-83F9-B1E007745E7D}"/>
    <cellStyle name="SAPBEXresItemX 4 8" xfId="16463" xr:uid="{80DC9D69-172E-4D71-BE12-99AF45F344A3}"/>
    <cellStyle name="SAPBEXresItemX 4 9" xfId="16464" xr:uid="{EDE87A71-602F-41D5-AC36-C5F5F005519F}"/>
    <cellStyle name="SAPBEXstdData" xfId="28" xr:uid="{00000000-0005-0000-0000-00009C000000}"/>
    <cellStyle name="SAPBEXstdData 10" xfId="16466" xr:uid="{FD6C0B55-1649-45C9-95AE-4500138E1E9D}"/>
    <cellStyle name="SAPBEXstdData 10 10" xfId="16467" xr:uid="{60903E5B-804E-4EE6-8340-614155F95BC2}"/>
    <cellStyle name="SAPBEXstdData 10 11" xfId="16468" xr:uid="{A38D99C9-891D-49AC-BE9E-C36FB4E62C52}"/>
    <cellStyle name="SAPBEXstdData 10 12" xfId="16469" xr:uid="{5B3255D1-87E4-45EB-A299-A29DCE1636C5}"/>
    <cellStyle name="SAPBEXstdData 10 13" xfId="16470" xr:uid="{A4A1A9AA-A08D-4F3C-B134-CB3EBDDC110D}"/>
    <cellStyle name="SAPBEXstdData 10 14" xfId="16471" xr:uid="{1ED9825D-D20C-456A-A152-FF0FDC49000E}"/>
    <cellStyle name="SAPBEXstdData 10 15" xfId="16472" xr:uid="{DCF9D11E-33BA-467E-B170-978639A35ADD}"/>
    <cellStyle name="SAPBEXstdData 10 16" xfId="16473" xr:uid="{6A0BA20A-1BD1-4832-AACE-70DBC638D5C2}"/>
    <cellStyle name="SAPBEXstdData 10 17" xfId="16474" xr:uid="{72E767C0-DFC0-4B5D-A7A0-DB4246DAD8B6}"/>
    <cellStyle name="SAPBEXstdData 10 2" xfId="16475" xr:uid="{E560248F-6807-42FE-8DC7-CEB5CC54F4C8}"/>
    <cellStyle name="SAPBEXstdData 10 2 10" xfId="16476" xr:uid="{621268B2-4646-4BD9-AA79-F2D1653183F8}"/>
    <cellStyle name="SAPBEXstdData 10 2 11" xfId="16477" xr:uid="{C2034A4A-60F8-49CD-8D03-8C9431B04966}"/>
    <cellStyle name="SAPBEXstdData 10 2 12" xfId="16478" xr:uid="{F30DBE34-7BEE-4210-AB4F-A3AFA10AF3D3}"/>
    <cellStyle name="SAPBEXstdData 10 2 13" xfId="16479" xr:uid="{E98549B1-E0D4-4423-BDCB-6EF74C86AEAE}"/>
    <cellStyle name="SAPBEXstdData 10 2 14" xfId="16480" xr:uid="{0C25224B-A0C4-4889-B556-0ABEB83AC4F6}"/>
    <cellStyle name="SAPBEXstdData 10 2 2" xfId="16481" xr:uid="{DA744802-C2A0-42B5-B91E-72323C186C6F}"/>
    <cellStyle name="SAPBEXstdData 10 2 2 2" xfId="16482" xr:uid="{EE4890C6-10CA-4E3C-A3CD-B67E2F22012F}"/>
    <cellStyle name="SAPBEXstdData 10 2 3" xfId="16483" xr:uid="{73CF485D-605A-4C8C-ABFE-6DE9532820A6}"/>
    <cellStyle name="SAPBEXstdData 10 2 3 2" xfId="16484" xr:uid="{CC9564E7-7D20-492F-A2F5-809E4D3C0CC0}"/>
    <cellStyle name="SAPBEXstdData 10 2 4" xfId="16485" xr:uid="{32E30871-2080-477E-8DD8-34D0C6F68E7D}"/>
    <cellStyle name="SAPBEXstdData 10 2 4 2" xfId="16486" xr:uid="{8472F75A-128B-4608-8D85-83518EF1DCA0}"/>
    <cellStyle name="SAPBEXstdData 10 2 5" xfId="16487" xr:uid="{3C1D5854-5CD4-4F6C-882A-CF4F08B76FAA}"/>
    <cellStyle name="SAPBEXstdData 10 2 5 2" xfId="16488" xr:uid="{0958552C-E619-4F5F-ABA2-9FC7BA2B5C82}"/>
    <cellStyle name="SAPBEXstdData 10 2 6" xfId="16489" xr:uid="{CFC78C26-A1BA-4CFC-8C7B-2D72EC55C133}"/>
    <cellStyle name="SAPBEXstdData 10 2 7" xfId="16490" xr:uid="{36127672-FE08-46F1-B07D-ACD354A2FE92}"/>
    <cellStyle name="SAPBEXstdData 10 2 8" xfId="16491" xr:uid="{916F8D47-7D7D-4DEC-A509-1838E891A406}"/>
    <cellStyle name="SAPBEXstdData 10 2 9" xfId="16492" xr:uid="{66EC97BD-A099-45F5-8D49-AE5BC938CD86}"/>
    <cellStyle name="SAPBEXstdData 10 3" xfId="16493" xr:uid="{F49ACE2B-3B21-4CE4-9F84-AACC99BA7A10}"/>
    <cellStyle name="SAPBEXstdData 10 3 10" xfId="16494" xr:uid="{5CFAE4AB-C2B4-4C87-A5E5-29EBADC317F7}"/>
    <cellStyle name="SAPBEXstdData 10 3 11" xfId="16495" xr:uid="{531FDCF5-28DA-444C-99DC-69936E254FBD}"/>
    <cellStyle name="SAPBEXstdData 10 3 12" xfId="16496" xr:uid="{1F4206CA-C933-4C8E-9F76-6769D0669DF1}"/>
    <cellStyle name="SAPBEXstdData 10 3 13" xfId="16497" xr:uid="{A59D4FF9-16A4-412F-A2A4-4C4DF7C73F49}"/>
    <cellStyle name="SAPBEXstdData 10 3 14" xfId="16498" xr:uid="{E467AFD5-0B72-49A8-950F-4B0662A1FF59}"/>
    <cellStyle name="SAPBEXstdData 10 3 2" xfId="16499" xr:uid="{8E808830-F379-4DE6-83A0-8F867C0A2D18}"/>
    <cellStyle name="SAPBEXstdData 10 3 2 2" xfId="16500" xr:uid="{8C119768-43A7-472F-8017-54163E871812}"/>
    <cellStyle name="SAPBEXstdData 10 3 3" xfId="16501" xr:uid="{9366373B-7150-4662-A781-9C2252EA17A4}"/>
    <cellStyle name="SAPBEXstdData 10 3 3 2" xfId="16502" xr:uid="{FF44D598-D75A-4E7B-80DF-D57A4594003F}"/>
    <cellStyle name="SAPBEXstdData 10 3 4" xfId="16503" xr:uid="{5681F6D7-6586-4D2D-8EC8-2370B641F578}"/>
    <cellStyle name="SAPBEXstdData 10 3 4 2" xfId="16504" xr:uid="{856B51A0-B13C-4654-9DBA-0EEF20B529CE}"/>
    <cellStyle name="SAPBEXstdData 10 3 5" xfId="16505" xr:uid="{4625B6D4-3CE0-4039-A578-46B57115CB21}"/>
    <cellStyle name="SAPBEXstdData 10 3 5 2" xfId="16506" xr:uid="{DC74E527-BB0E-4CB0-B05D-B64D1B8333A4}"/>
    <cellStyle name="SAPBEXstdData 10 3 6" xfId="16507" xr:uid="{3F5B5C12-DE23-4B6C-9BF9-1D89FB6DBC9A}"/>
    <cellStyle name="SAPBEXstdData 10 3 7" xfId="16508" xr:uid="{32F53561-EE23-45D5-AFFD-8ADE6F02BE15}"/>
    <cellStyle name="SAPBEXstdData 10 3 8" xfId="16509" xr:uid="{E6CFAEF0-B149-4491-A6B9-637A059FCAAD}"/>
    <cellStyle name="SAPBEXstdData 10 3 9" xfId="16510" xr:uid="{656D4D8E-9DC9-477E-AFB6-53B4C0FB8D78}"/>
    <cellStyle name="SAPBEXstdData 10 4" xfId="16511" xr:uid="{7FC716E5-E3D1-46E8-BF06-EAE9003BAC53}"/>
    <cellStyle name="SAPBEXstdData 10 4 10" xfId="16512" xr:uid="{1F56F9C8-9199-4A01-8E7D-300AF4E694FF}"/>
    <cellStyle name="SAPBEXstdData 10 4 11" xfId="16513" xr:uid="{9CAFCC6D-0D7F-4F5B-9DBA-3D41DFBF8890}"/>
    <cellStyle name="SAPBEXstdData 10 4 12" xfId="16514" xr:uid="{AB197915-D018-4BAE-9586-E224F6AF90E2}"/>
    <cellStyle name="SAPBEXstdData 10 4 13" xfId="16515" xr:uid="{59A7F42B-A2CB-49C9-A123-E2A4DEA22B2F}"/>
    <cellStyle name="SAPBEXstdData 10 4 14" xfId="16516" xr:uid="{51D0A844-A324-473E-8D6A-BC1F0FAE40A7}"/>
    <cellStyle name="SAPBEXstdData 10 4 2" xfId="16517" xr:uid="{73746AB8-C23B-4C5D-8333-B389DF4326DE}"/>
    <cellStyle name="SAPBEXstdData 10 4 2 2" xfId="16518" xr:uid="{36D842BF-7545-48F2-B174-D329B9EA2330}"/>
    <cellStyle name="SAPBEXstdData 10 4 3" xfId="16519" xr:uid="{B79B6BA8-4499-4D98-9078-CDCF33CA5846}"/>
    <cellStyle name="SAPBEXstdData 10 4 3 2" xfId="16520" xr:uid="{DE5A255C-F581-47FB-A032-D856DB8ADE47}"/>
    <cellStyle name="SAPBEXstdData 10 4 4" xfId="16521" xr:uid="{F0A11B8F-AA57-495C-AE19-D7A75CD68F0C}"/>
    <cellStyle name="SAPBEXstdData 10 4 4 2" xfId="16522" xr:uid="{348388D1-512C-4C69-BF40-CBD680545972}"/>
    <cellStyle name="SAPBEXstdData 10 4 5" xfId="16523" xr:uid="{1BC781E3-3952-4E75-9F4C-F2B6B34C9EE3}"/>
    <cellStyle name="SAPBEXstdData 10 4 5 2" xfId="16524" xr:uid="{D939CF5F-7BC2-4003-808B-2302161E30C1}"/>
    <cellStyle name="SAPBEXstdData 10 4 6" xfId="16525" xr:uid="{A82B00A4-6C26-4933-A094-ACB7D0735187}"/>
    <cellStyle name="SAPBEXstdData 10 4 7" xfId="16526" xr:uid="{D6D34D29-4C03-4274-ACE7-C91E5A53049E}"/>
    <cellStyle name="SAPBEXstdData 10 4 8" xfId="16527" xr:uid="{FA3A371E-7BB0-45AF-AB84-A1D496EB2611}"/>
    <cellStyle name="SAPBEXstdData 10 4 9" xfId="16528" xr:uid="{7B3FD6E0-C5F9-4AD1-8190-E7098ABDB2F0}"/>
    <cellStyle name="SAPBEXstdData 10 5" xfId="16529" xr:uid="{405A682B-F58D-457E-AED4-822C24FB8B90}"/>
    <cellStyle name="SAPBEXstdData 10 5 2" xfId="16530" xr:uid="{3306C590-E54E-4023-BB71-26FE8D56E3C9}"/>
    <cellStyle name="SAPBEXstdData 10 6" xfId="16531" xr:uid="{D29EB673-7229-4194-94C8-5398F92F0608}"/>
    <cellStyle name="SAPBEXstdData 10 6 2" xfId="16532" xr:uid="{E9CA4A5C-CAC1-4474-AA32-F29DB0CC7719}"/>
    <cellStyle name="SAPBEXstdData 10 7" xfId="16533" xr:uid="{88A479BC-9B7B-4B4F-A8FE-C584B217BA1C}"/>
    <cellStyle name="SAPBEXstdData 10 7 2" xfId="16534" xr:uid="{ED860E4C-F44E-4E20-A9B8-D3E27E29A48A}"/>
    <cellStyle name="SAPBEXstdData 10 8" xfId="16535" xr:uid="{AEE0FC5C-219C-402B-A8F7-F84602783ADE}"/>
    <cellStyle name="SAPBEXstdData 10 8 2" xfId="16536" xr:uid="{EB80ED0B-E857-4F5C-BD10-039D54426272}"/>
    <cellStyle name="SAPBEXstdData 10 9" xfId="16537" xr:uid="{F1627FE4-CC20-40C2-8C6A-3CB0F652F149}"/>
    <cellStyle name="SAPBEXstdData 11" xfId="16538" xr:uid="{E3B1C468-A01B-4486-9C04-77A77559A218}"/>
    <cellStyle name="SAPBEXstdData 11 10" xfId="16539" xr:uid="{51BDE02E-D537-483E-89E1-EEB99C05AC88}"/>
    <cellStyle name="SAPBEXstdData 11 11" xfId="16540" xr:uid="{10649711-6888-44D4-B477-2806433FD99D}"/>
    <cellStyle name="SAPBEXstdData 11 12" xfId="16541" xr:uid="{58C786E8-80D6-4BE9-BF04-BEA9F4747469}"/>
    <cellStyle name="SAPBEXstdData 11 13" xfId="16542" xr:uid="{E3D8ABCC-CFF3-410A-9064-30260014BD08}"/>
    <cellStyle name="SAPBEXstdData 11 14" xfId="16543" xr:uid="{6583BAAA-66B5-4C69-A254-EA90C8A995F5}"/>
    <cellStyle name="SAPBEXstdData 11 15" xfId="16544" xr:uid="{8BF1AE06-BBA6-45CB-82EF-21EE8EECACAD}"/>
    <cellStyle name="SAPBEXstdData 11 16" xfId="16545" xr:uid="{8AC13BB8-ABE4-487A-8348-26DBAED919D8}"/>
    <cellStyle name="SAPBEXstdData 11 17" xfId="16546" xr:uid="{8E3B50DB-47BF-4519-B9EC-DE9EC5835840}"/>
    <cellStyle name="SAPBEXstdData 11 2" xfId="16547" xr:uid="{B2B69472-BD4F-4092-81B6-F9E659FAA4C6}"/>
    <cellStyle name="SAPBEXstdData 11 2 10" xfId="16548" xr:uid="{BCF9A4E1-396A-4FEA-ADC3-5730CA0A45F7}"/>
    <cellStyle name="SAPBEXstdData 11 2 11" xfId="16549" xr:uid="{68E3B67E-2498-4E2B-9BC5-CBA3D4019036}"/>
    <cellStyle name="SAPBEXstdData 11 2 12" xfId="16550" xr:uid="{8696EF05-398C-4DC3-8AA7-B0EF2A655413}"/>
    <cellStyle name="SAPBEXstdData 11 2 13" xfId="16551" xr:uid="{A4739144-960D-4C44-86E0-9ED3E158C72B}"/>
    <cellStyle name="SAPBEXstdData 11 2 14" xfId="16552" xr:uid="{C697423D-D735-4F7C-8362-23A5061438F8}"/>
    <cellStyle name="SAPBEXstdData 11 2 2" xfId="16553" xr:uid="{3628498F-E2F3-40C7-AFFB-DA8D1BF695C9}"/>
    <cellStyle name="SAPBEXstdData 11 2 2 2" xfId="16554" xr:uid="{0DF6E0B6-A580-46F2-8A82-993766042B97}"/>
    <cellStyle name="SAPBEXstdData 11 2 3" xfId="16555" xr:uid="{692ABF53-729D-460E-99B3-DB823ACCC388}"/>
    <cellStyle name="SAPBEXstdData 11 2 3 2" xfId="16556" xr:uid="{25DF0B42-E97D-4E38-ADCD-0976334C8365}"/>
    <cellStyle name="SAPBEXstdData 11 2 4" xfId="16557" xr:uid="{96AE6CF5-187B-482A-84DC-5D0CA810428B}"/>
    <cellStyle name="SAPBEXstdData 11 2 4 2" xfId="16558" xr:uid="{1FC76929-F446-47EA-950E-94A5119EF249}"/>
    <cellStyle name="SAPBEXstdData 11 2 5" xfId="16559" xr:uid="{1925F8E0-1607-40C3-BB13-DEA8C08DC4B1}"/>
    <cellStyle name="SAPBEXstdData 11 2 5 2" xfId="16560" xr:uid="{352212F8-F773-4E1D-89E7-0F72F699F38B}"/>
    <cellStyle name="SAPBEXstdData 11 2 6" xfId="16561" xr:uid="{8D356F1F-12EC-4D4E-B592-D8636B41ACB4}"/>
    <cellStyle name="SAPBEXstdData 11 2 7" xfId="16562" xr:uid="{1E15CBF2-60CB-49A8-9BCD-8E414D50A23A}"/>
    <cellStyle name="SAPBEXstdData 11 2 8" xfId="16563" xr:uid="{1AED4895-EAF8-40BA-A23D-CB40F678991A}"/>
    <cellStyle name="SAPBEXstdData 11 2 9" xfId="16564" xr:uid="{C40314A2-908B-4F14-8CEA-1CB4A065108D}"/>
    <cellStyle name="SAPBEXstdData 11 3" xfId="16565" xr:uid="{B6DEE7AD-8CAC-488D-890C-AE7B18420FE1}"/>
    <cellStyle name="SAPBEXstdData 11 3 10" xfId="16566" xr:uid="{7ACED2CD-3608-4755-8435-9060A2D0E3D5}"/>
    <cellStyle name="SAPBEXstdData 11 3 11" xfId="16567" xr:uid="{8A026F9F-500C-4CE9-9160-C8C631EBCAD6}"/>
    <cellStyle name="SAPBEXstdData 11 3 12" xfId="16568" xr:uid="{CE9EE1E7-759C-437F-9B79-7B3BA97097DB}"/>
    <cellStyle name="SAPBEXstdData 11 3 13" xfId="16569" xr:uid="{EAF05366-2274-441E-8D98-DE4013B289F2}"/>
    <cellStyle name="SAPBEXstdData 11 3 14" xfId="16570" xr:uid="{EB15713C-5EAC-4538-8D23-0EEA20A90572}"/>
    <cellStyle name="SAPBEXstdData 11 3 2" xfId="16571" xr:uid="{1B2949BC-0274-41AC-98C1-70F4FF47E308}"/>
    <cellStyle name="SAPBEXstdData 11 3 2 2" xfId="16572" xr:uid="{29688925-C192-4DA1-8862-60A9C986C5B1}"/>
    <cellStyle name="SAPBEXstdData 11 3 3" xfId="16573" xr:uid="{DBF28140-0AD2-4922-8935-AD979C510905}"/>
    <cellStyle name="SAPBEXstdData 11 3 3 2" xfId="16574" xr:uid="{C0FF39B0-4C9A-4FD9-AD5B-5A6ECE9D7230}"/>
    <cellStyle name="SAPBEXstdData 11 3 4" xfId="16575" xr:uid="{2D02DBE1-5C42-4382-962D-7F6B1653EC17}"/>
    <cellStyle name="SAPBEXstdData 11 3 4 2" xfId="16576" xr:uid="{A9670663-70B5-4E3B-9C4F-8864A841FC26}"/>
    <cellStyle name="SAPBEXstdData 11 3 5" xfId="16577" xr:uid="{ACF43BDC-87D2-4E44-B988-83435DE7385C}"/>
    <cellStyle name="SAPBEXstdData 11 3 5 2" xfId="16578" xr:uid="{0389EDCD-E07F-495B-8927-2A89FF4B747C}"/>
    <cellStyle name="SAPBEXstdData 11 3 6" xfId="16579" xr:uid="{285231DC-8010-4C8A-AFF3-D8EF8BC1FA58}"/>
    <cellStyle name="SAPBEXstdData 11 3 7" xfId="16580" xr:uid="{44231299-059B-4F7E-949D-E183F0781869}"/>
    <cellStyle name="SAPBEXstdData 11 3 8" xfId="16581" xr:uid="{3FEE2D8F-AB07-45E6-AFFA-7A91AA47817A}"/>
    <cellStyle name="SAPBEXstdData 11 3 9" xfId="16582" xr:uid="{47D65484-4A7D-44B5-92AD-FA5BC9DE1185}"/>
    <cellStyle name="SAPBEXstdData 11 4" xfId="16583" xr:uid="{03C27E15-413C-41C0-BE59-BCAB13D514AF}"/>
    <cellStyle name="SAPBEXstdData 11 4 10" xfId="16584" xr:uid="{E21B833E-98C5-4855-9112-6A9A4B58B6BA}"/>
    <cellStyle name="SAPBEXstdData 11 4 11" xfId="16585" xr:uid="{21B28247-DF3E-4078-8515-BA1996B1EEA2}"/>
    <cellStyle name="SAPBEXstdData 11 4 12" xfId="16586" xr:uid="{99F6FBF1-69A1-4F3A-8F3E-6E7DD4F364AB}"/>
    <cellStyle name="SAPBEXstdData 11 4 13" xfId="16587" xr:uid="{47820B7E-62C6-491C-983B-D6041E810A73}"/>
    <cellStyle name="SAPBEXstdData 11 4 14" xfId="16588" xr:uid="{E697AB70-C5EE-4ED7-B300-3365800D7E6F}"/>
    <cellStyle name="SAPBEXstdData 11 4 2" xfId="16589" xr:uid="{DF7FCD6D-3866-40BB-A266-73073F7CDD70}"/>
    <cellStyle name="SAPBEXstdData 11 4 2 2" xfId="16590" xr:uid="{475374C4-7A05-441E-9E9C-ABD17255F098}"/>
    <cellStyle name="SAPBEXstdData 11 4 3" xfId="16591" xr:uid="{D0356AAB-7FF6-4AD6-A912-38FC7311A2B4}"/>
    <cellStyle name="SAPBEXstdData 11 4 3 2" xfId="16592" xr:uid="{27D7B83C-BE22-4967-B0BE-6693094AD213}"/>
    <cellStyle name="SAPBEXstdData 11 4 4" xfId="16593" xr:uid="{EBD54AD6-604D-4DEF-B4A3-0EC520FA711D}"/>
    <cellStyle name="SAPBEXstdData 11 4 4 2" xfId="16594" xr:uid="{617E7DEB-A5DE-40C2-9443-E3E19468EABA}"/>
    <cellStyle name="SAPBEXstdData 11 4 5" xfId="16595" xr:uid="{0EAFE466-6A47-4621-AD81-B49A3F2E385A}"/>
    <cellStyle name="SAPBEXstdData 11 4 5 2" xfId="16596" xr:uid="{A0664962-F2BF-44EF-8201-8F50EAF81680}"/>
    <cellStyle name="SAPBEXstdData 11 4 6" xfId="16597" xr:uid="{9F7E3BA3-72EA-4C60-9BFA-EA033258212D}"/>
    <cellStyle name="SAPBEXstdData 11 4 7" xfId="16598" xr:uid="{115D3224-3768-4C8E-BA3B-9A641647F8C9}"/>
    <cellStyle name="SAPBEXstdData 11 4 8" xfId="16599" xr:uid="{AB15C713-2006-4B6A-A8F5-25D6B75932D6}"/>
    <cellStyle name="SAPBEXstdData 11 4 9" xfId="16600" xr:uid="{0726CB05-A89E-490D-9FA8-7566F9E8C5C4}"/>
    <cellStyle name="SAPBEXstdData 11 5" xfId="16601" xr:uid="{63226950-663F-4E5D-B971-C27895718A27}"/>
    <cellStyle name="SAPBEXstdData 11 5 2" xfId="16602" xr:uid="{341AC01F-0F63-4EC7-A1D7-9ACF518EA224}"/>
    <cellStyle name="SAPBEXstdData 11 6" xfId="16603" xr:uid="{71DEB77C-4A76-490B-9E2B-469FF95ED6A2}"/>
    <cellStyle name="SAPBEXstdData 11 6 2" xfId="16604" xr:uid="{7C7FCD93-B20E-4C9A-8942-04B62E46E2C3}"/>
    <cellStyle name="SAPBEXstdData 11 7" xfId="16605" xr:uid="{163617D7-9D3E-4111-A2EE-A597820FE1DB}"/>
    <cellStyle name="SAPBEXstdData 11 7 2" xfId="16606" xr:uid="{9644D016-C98E-457B-B899-EF70A9DDFC6B}"/>
    <cellStyle name="SAPBEXstdData 11 8" xfId="16607" xr:uid="{20AD04E2-7E1E-4CD6-9CE3-05FF0F7AA083}"/>
    <cellStyle name="SAPBEXstdData 11 8 2" xfId="16608" xr:uid="{DB4E3EEB-BBB4-40B7-82E4-0609E6D193E3}"/>
    <cellStyle name="SAPBEXstdData 11 9" xfId="16609" xr:uid="{2F08CB6A-02EE-4D7C-82F2-65DCD6C4A261}"/>
    <cellStyle name="SAPBEXstdData 12" xfId="16610" xr:uid="{784B721B-B8B8-4765-B00C-9954149FCFB9}"/>
    <cellStyle name="SAPBEXstdData 12 10" xfId="16611" xr:uid="{3A5B0053-2A6D-4679-830D-0CA7F4D27F51}"/>
    <cellStyle name="SAPBEXstdData 12 11" xfId="16612" xr:uid="{F02C39F1-7DC9-45E3-B0A9-D853C17BE8B1}"/>
    <cellStyle name="SAPBEXstdData 12 12" xfId="16613" xr:uid="{594C9E0F-2AF3-4EEA-BA55-597509423DDA}"/>
    <cellStyle name="SAPBEXstdData 12 13" xfId="16614" xr:uid="{B79B8BB9-3594-4078-A4AF-180B31E92247}"/>
    <cellStyle name="SAPBEXstdData 12 14" xfId="16615" xr:uid="{62E60AFC-C587-4A58-8FAF-D61D5E9AF18C}"/>
    <cellStyle name="SAPBEXstdData 12 15" xfId="16616" xr:uid="{8B98CACB-0FCA-4724-BE0E-8E9E68CCD8AD}"/>
    <cellStyle name="SAPBEXstdData 12 16" xfId="16617" xr:uid="{C448EB5C-7A8E-4F95-BF3B-635A7EFDE4FA}"/>
    <cellStyle name="SAPBEXstdData 12 17" xfId="16618" xr:uid="{19311CD9-E3AC-472C-B8A6-81024FD11B7D}"/>
    <cellStyle name="SAPBEXstdData 12 2" xfId="16619" xr:uid="{2164C9C9-E02B-438B-B75D-1310C1A200AC}"/>
    <cellStyle name="SAPBEXstdData 12 2 10" xfId="16620" xr:uid="{80EBA985-E7BD-4BE9-B0C9-3223342238C5}"/>
    <cellStyle name="SAPBEXstdData 12 2 11" xfId="16621" xr:uid="{09EBB3C2-C914-4271-84BD-7DC4139DF1B0}"/>
    <cellStyle name="SAPBEXstdData 12 2 12" xfId="16622" xr:uid="{DB4A51F2-BD99-45BC-9774-A85ED898EF53}"/>
    <cellStyle name="SAPBEXstdData 12 2 13" xfId="16623" xr:uid="{9ADD7F2E-2394-4C03-AE73-EDF6CE342CB4}"/>
    <cellStyle name="SAPBEXstdData 12 2 14" xfId="16624" xr:uid="{4E07F6A9-18E2-42CC-A4C9-DE16CAA042D3}"/>
    <cellStyle name="SAPBEXstdData 12 2 2" xfId="16625" xr:uid="{C1337FC8-A1F4-4487-8F43-BF939AB14038}"/>
    <cellStyle name="SAPBEXstdData 12 2 2 2" xfId="16626" xr:uid="{F483636A-9105-4715-8DF5-C7E5600EDD87}"/>
    <cellStyle name="SAPBEXstdData 12 2 3" xfId="16627" xr:uid="{E599C431-EC5A-49EC-820A-D48BFAB683B4}"/>
    <cellStyle name="SAPBEXstdData 12 2 3 2" xfId="16628" xr:uid="{FFC939CB-8F65-4D5D-8E91-ED50730BD1D5}"/>
    <cellStyle name="SAPBEXstdData 12 2 4" xfId="16629" xr:uid="{FFA67689-F288-4F1B-920E-61D43F1A1FF9}"/>
    <cellStyle name="SAPBEXstdData 12 2 4 2" xfId="16630" xr:uid="{6B9E1562-80CD-4EB7-8BD2-5B92823CCC99}"/>
    <cellStyle name="SAPBEXstdData 12 2 5" xfId="16631" xr:uid="{6E1C16AF-31A6-46F1-AF7E-CB2F7EF12203}"/>
    <cellStyle name="SAPBEXstdData 12 2 5 2" xfId="16632" xr:uid="{6DDD3BEF-018F-4414-8D88-BB2E7921B308}"/>
    <cellStyle name="SAPBEXstdData 12 2 6" xfId="16633" xr:uid="{219884BF-6FE0-4B2B-86C3-9A931A5AFE62}"/>
    <cellStyle name="SAPBEXstdData 12 2 7" xfId="16634" xr:uid="{80B3C9B3-29AF-4996-A075-DE0323E03ABA}"/>
    <cellStyle name="SAPBEXstdData 12 2 8" xfId="16635" xr:uid="{28D318DD-90B2-42C9-84B4-A6246648059E}"/>
    <cellStyle name="SAPBEXstdData 12 2 9" xfId="16636" xr:uid="{6123A8EB-9986-4F77-ADA6-3F680CC5C546}"/>
    <cellStyle name="SAPBEXstdData 12 3" xfId="16637" xr:uid="{25D5C71F-9E6A-4D4D-B5E1-EEC8ED069DBA}"/>
    <cellStyle name="SAPBEXstdData 12 3 10" xfId="16638" xr:uid="{BFC9F890-FFDA-41ED-A6FC-DC1482EA1E61}"/>
    <cellStyle name="SAPBEXstdData 12 3 11" xfId="16639" xr:uid="{9834F06B-D4F1-4E6A-926D-13D2A4D1586C}"/>
    <cellStyle name="SAPBEXstdData 12 3 12" xfId="16640" xr:uid="{1A48D6FE-811D-430A-96AB-73DC568BBE66}"/>
    <cellStyle name="SAPBEXstdData 12 3 13" xfId="16641" xr:uid="{908A1C8E-CD23-481B-9289-AB2DEA8D1F86}"/>
    <cellStyle name="SAPBEXstdData 12 3 14" xfId="16642" xr:uid="{AA4E9524-2DE0-4A6D-B111-E0BBA29CA7B2}"/>
    <cellStyle name="SAPBEXstdData 12 3 2" xfId="16643" xr:uid="{13AE1D02-15E0-44E9-8FFD-09EF642DEFD7}"/>
    <cellStyle name="SAPBEXstdData 12 3 2 2" xfId="16644" xr:uid="{75D374EC-BFE2-45AE-9E6A-E16EC9EB5BD3}"/>
    <cellStyle name="SAPBEXstdData 12 3 3" xfId="16645" xr:uid="{22D07D6A-E6DE-404C-A729-B49C4D00474B}"/>
    <cellStyle name="SAPBEXstdData 12 3 3 2" xfId="16646" xr:uid="{B7D4CCC5-BFAC-4D6D-916E-8F1FE4D85B30}"/>
    <cellStyle name="SAPBEXstdData 12 3 4" xfId="16647" xr:uid="{786F11CF-0A84-4E08-ADA5-EB1D4E2D8483}"/>
    <cellStyle name="SAPBEXstdData 12 3 4 2" xfId="16648" xr:uid="{E702ADDA-3A92-4D20-80F3-F2F9B9376B28}"/>
    <cellStyle name="SAPBEXstdData 12 3 5" xfId="16649" xr:uid="{0A6CDBCB-09FB-4D56-9516-264E6C465C07}"/>
    <cellStyle name="SAPBEXstdData 12 3 5 2" xfId="16650" xr:uid="{C30D6CB3-A2A1-422D-A34A-6B6D700CA054}"/>
    <cellStyle name="SAPBEXstdData 12 3 6" xfId="16651" xr:uid="{2408D56C-38BA-4DDB-BFA5-2AFECE6A44AE}"/>
    <cellStyle name="SAPBEXstdData 12 3 7" xfId="16652" xr:uid="{5820D7E0-AC66-40A7-890D-1AE184D18773}"/>
    <cellStyle name="SAPBEXstdData 12 3 8" xfId="16653" xr:uid="{F81472E6-2040-45FE-9238-EB1180B98A86}"/>
    <cellStyle name="SAPBEXstdData 12 3 9" xfId="16654" xr:uid="{9DA5269C-06C1-4C1F-8223-35E737AA41A8}"/>
    <cellStyle name="SAPBEXstdData 12 4" xfId="16655" xr:uid="{6893353C-6B44-4DE6-8CC0-87B1E741E12B}"/>
    <cellStyle name="SAPBEXstdData 12 4 10" xfId="16656" xr:uid="{8C25F819-B58F-4445-BA0B-2D56962B0451}"/>
    <cellStyle name="SAPBEXstdData 12 4 11" xfId="16657" xr:uid="{4408DB98-327D-46AB-A103-36E3E0206A17}"/>
    <cellStyle name="SAPBEXstdData 12 4 12" xfId="16658" xr:uid="{EFC1E344-F4F1-49B5-B63E-99E70B43C73B}"/>
    <cellStyle name="SAPBEXstdData 12 4 13" xfId="16659" xr:uid="{0C5F39E0-763D-4AD0-B1CC-14034D2D52A0}"/>
    <cellStyle name="SAPBEXstdData 12 4 14" xfId="16660" xr:uid="{8A32675E-ECBF-4A36-93E7-CC87CE8939B7}"/>
    <cellStyle name="SAPBEXstdData 12 4 2" xfId="16661" xr:uid="{0DC5882E-3C48-403B-AC43-1D3C0B745861}"/>
    <cellStyle name="SAPBEXstdData 12 4 2 2" xfId="16662" xr:uid="{6122800F-F428-41C3-8D8B-430DDFC933A0}"/>
    <cellStyle name="SAPBEXstdData 12 4 3" xfId="16663" xr:uid="{DBC12D9C-D9AB-43B1-A7A9-D0F746344E4C}"/>
    <cellStyle name="SAPBEXstdData 12 4 3 2" xfId="16664" xr:uid="{1EA95B34-E7C6-4256-B705-0BABC52A9945}"/>
    <cellStyle name="SAPBEXstdData 12 4 4" xfId="16665" xr:uid="{3F058181-0E05-4EC6-9220-55D82380A5FC}"/>
    <cellStyle name="SAPBEXstdData 12 4 4 2" xfId="16666" xr:uid="{7F3FC444-1E89-4AA5-B68D-DD551DB3E7F0}"/>
    <cellStyle name="SAPBEXstdData 12 4 5" xfId="16667" xr:uid="{F827B69C-F8A9-4814-BC2F-25C16BD90002}"/>
    <cellStyle name="SAPBEXstdData 12 4 5 2" xfId="16668" xr:uid="{32D56A07-8A59-4F1D-9996-CF216523B0B7}"/>
    <cellStyle name="SAPBEXstdData 12 4 6" xfId="16669" xr:uid="{BFA47899-FD8B-4E08-B550-8ACA6AB8FE9C}"/>
    <cellStyle name="SAPBEXstdData 12 4 7" xfId="16670" xr:uid="{CD833B5B-8101-4B99-A3C8-CBFF39917550}"/>
    <cellStyle name="SAPBEXstdData 12 4 8" xfId="16671" xr:uid="{35288BB7-4594-48CD-819E-A923EDB294E7}"/>
    <cellStyle name="SAPBEXstdData 12 4 9" xfId="16672" xr:uid="{15E51CB3-8741-4C44-B016-DB7BD183571D}"/>
    <cellStyle name="SAPBEXstdData 12 5" xfId="16673" xr:uid="{AEC5A8E0-2469-477A-ABA9-2FE55DEAF41F}"/>
    <cellStyle name="SAPBEXstdData 12 5 2" xfId="16674" xr:uid="{7D3E6720-99C2-4260-8400-49C48A8153E2}"/>
    <cellStyle name="SAPBEXstdData 12 6" xfId="16675" xr:uid="{A3D20E89-6284-4987-9F81-DAC55F9D7C2F}"/>
    <cellStyle name="SAPBEXstdData 12 6 2" xfId="16676" xr:uid="{A5D3A3C5-87C7-42D9-ABEF-26338161103D}"/>
    <cellStyle name="SAPBEXstdData 12 7" xfId="16677" xr:uid="{9CB720B5-1B3F-44C9-A385-B3DF47A3EBF7}"/>
    <cellStyle name="SAPBEXstdData 12 7 2" xfId="16678" xr:uid="{D412DC85-AFA3-48CA-871D-B662445B91E9}"/>
    <cellStyle name="SAPBEXstdData 12 8" xfId="16679" xr:uid="{D7F84978-0601-4A71-B291-3FD9D01C5A70}"/>
    <cellStyle name="SAPBEXstdData 12 8 2" xfId="16680" xr:uid="{6150BE23-DE8E-4EF0-AD7C-16417AC067DA}"/>
    <cellStyle name="SAPBEXstdData 12 9" xfId="16681" xr:uid="{34B2223D-1EF5-43B2-BB6D-CDCB781B9170}"/>
    <cellStyle name="SAPBEXstdData 13" xfId="16682" xr:uid="{C44B8275-B1BA-492C-85EE-447F8293BDE8}"/>
    <cellStyle name="SAPBEXstdData 13 10" xfId="16683" xr:uid="{F3F9F098-BBEE-44C1-8BC4-CDA5125AC7F4}"/>
    <cellStyle name="SAPBEXstdData 13 11" xfId="16684" xr:uid="{C52B2022-7365-411A-A7D3-6B4B1EE36805}"/>
    <cellStyle name="SAPBEXstdData 13 12" xfId="16685" xr:uid="{91DA0BDB-55FD-4B45-8603-9943ECFF5982}"/>
    <cellStyle name="SAPBEXstdData 13 13" xfId="16686" xr:uid="{01CCAC4D-64A6-4D3C-85CF-8199FF699548}"/>
    <cellStyle name="SAPBEXstdData 13 14" xfId="16687" xr:uid="{D03D50D4-44F0-493C-904F-1AEABA0625BB}"/>
    <cellStyle name="SAPBEXstdData 13 15" xfId="16688" xr:uid="{4E5CEB59-107B-4AC4-AA4F-23D963CDE210}"/>
    <cellStyle name="SAPBEXstdData 13 16" xfId="16689" xr:uid="{B3A69330-C30F-489C-9D04-79966444C8FE}"/>
    <cellStyle name="SAPBEXstdData 13 17" xfId="16690" xr:uid="{0E04BF61-B284-4075-9875-1D81B949E560}"/>
    <cellStyle name="SAPBEXstdData 13 2" xfId="16691" xr:uid="{2F29EC06-8262-4F78-A97B-742C4D20BE05}"/>
    <cellStyle name="SAPBEXstdData 13 2 10" xfId="16692" xr:uid="{E8410E9C-7921-433F-BA8A-AC6C10C92857}"/>
    <cellStyle name="SAPBEXstdData 13 2 11" xfId="16693" xr:uid="{6AE2EFAE-F535-4665-BB62-76F9F11185F7}"/>
    <cellStyle name="SAPBEXstdData 13 2 12" xfId="16694" xr:uid="{C6AA2ECC-3B2D-4A35-9073-5A17B4BDFEFD}"/>
    <cellStyle name="SAPBEXstdData 13 2 13" xfId="16695" xr:uid="{8D16E057-B819-48E4-914C-F2D51AB4B1E1}"/>
    <cellStyle name="SAPBEXstdData 13 2 14" xfId="16696" xr:uid="{37E466B6-A7F4-48E3-BAC3-E3E633816010}"/>
    <cellStyle name="SAPBEXstdData 13 2 2" xfId="16697" xr:uid="{9EE5FF1A-CEFF-490A-9BA7-6548E86029AF}"/>
    <cellStyle name="SAPBEXstdData 13 2 2 2" xfId="16698" xr:uid="{080DDDF1-765D-48F6-9827-28928D80AB2F}"/>
    <cellStyle name="SAPBEXstdData 13 2 3" xfId="16699" xr:uid="{9244ED65-2EE0-48E3-BCE8-F4CE9F702BDF}"/>
    <cellStyle name="SAPBEXstdData 13 2 3 2" xfId="16700" xr:uid="{C898DB63-8B35-4324-920E-AF15ADE72C95}"/>
    <cellStyle name="SAPBEXstdData 13 2 4" xfId="16701" xr:uid="{949DE9EA-0616-45F5-92CF-EF6B166234CA}"/>
    <cellStyle name="SAPBEXstdData 13 2 4 2" xfId="16702" xr:uid="{D179179D-9B9B-4404-BF47-9D3581AFC176}"/>
    <cellStyle name="SAPBEXstdData 13 2 5" xfId="16703" xr:uid="{A331F939-F014-4D1B-9ADD-D8C2A2814957}"/>
    <cellStyle name="SAPBEXstdData 13 2 5 2" xfId="16704" xr:uid="{5AC071BC-2682-4FBD-A17C-7960CE80885F}"/>
    <cellStyle name="SAPBEXstdData 13 2 6" xfId="16705" xr:uid="{2C96A3D3-E571-407D-9DC0-E94789A7FB4F}"/>
    <cellStyle name="SAPBEXstdData 13 2 7" xfId="16706" xr:uid="{6F0720EF-9D38-44D8-8AA1-B44AB4C534B2}"/>
    <cellStyle name="SAPBEXstdData 13 2 8" xfId="16707" xr:uid="{A8FCE8C9-09C2-4E99-9A31-C1FD4678B8E7}"/>
    <cellStyle name="SAPBEXstdData 13 2 9" xfId="16708" xr:uid="{F5594B0D-625D-4F90-9814-03F1B5CA7BA7}"/>
    <cellStyle name="SAPBEXstdData 13 3" xfId="16709" xr:uid="{DD72E886-9DC8-4B3F-8AD4-AB8807487C82}"/>
    <cellStyle name="SAPBEXstdData 13 3 10" xfId="16710" xr:uid="{5194360A-A9EC-4226-8F3A-B440256698C5}"/>
    <cellStyle name="SAPBEXstdData 13 3 11" xfId="16711" xr:uid="{FDF6701C-64D2-4377-A4D8-8B73ECC6251D}"/>
    <cellStyle name="SAPBEXstdData 13 3 12" xfId="16712" xr:uid="{C9BA0848-336C-4E6C-B1C6-A480A9122C3B}"/>
    <cellStyle name="SAPBEXstdData 13 3 13" xfId="16713" xr:uid="{7966AF6A-65FB-48AB-832B-53C0D888C79E}"/>
    <cellStyle name="SAPBEXstdData 13 3 14" xfId="16714" xr:uid="{6A575B19-4051-4B07-A1F0-E677255C42C4}"/>
    <cellStyle name="SAPBEXstdData 13 3 2" xfId="16715" xr:uid="{D7ACD2A3-B446-4B5C-862B-7D4AF12F125B}"/>
    <cellStyle name="SAPBEXstdData 13 3 2 2" xfId="16716" xr:uid="{45E3FE63-1A12-4B37-9041-1DA2D6637DCD}"/>
    <cellStyle name="SAPBEXstdData 13 3 3" xfId="16717" xr:uid="{73D2F77A-AB6F-443E-ACD7-6AA6B409AF36}"/>
    <cellStyle name="SAPBEXstdData 13 3 3 2" xfId="16718" xr:uid="{21F5AA2E-AECF-403C-9234-4859C7A228B4}"/>
    <cellStyle name="SAPBEXstdData 13 3 4" xfId="16719" xr:uid="{0805298B-C99E-4A8A-A74F-2860D5373B64}"/>
    <cellStyle name="SAPBEXstdData 13 3 4 2" xfId="16720" xr:uid="{6F29DD03-6ACD-4973-ADDA-2924FF453477}"/>
    <cellStyle name="SAPBEXstdData 13 3 5" xfId="16721" xr:uid="{0F46AE20-36CE-4B99-AEAA-3D3B3D8D3333}"/>
    <cellStyle name="SAPBEXstdData 13 3 5 2" xfId="16722" xr:uid="{64DC4175-7952-4BC6-8DB4-4992B157C105}"/>
    <cellStyle name="SAPBEXstdData 13 3 6" xfId="16723" xr:uid="{EAA16647-7DC5-4668-BF98-579C115C292A}"/>
    <cellStyle name="SAPBEXstdData 13 3 7" xfId="16724" xr:uid="{1456B82A-8F51-4089-83FE-437FDBF492C9}"/>
    <cellStyle name="SAPBEXstdData 13 3 8" xfId="16725" xr:uid="{0805D30C-42DE-47C4-AA2D-7E32C8D8E6AF}"/>
    <cellStyle name="SAPBEXstdData 13 3 9" xfId="16726" xr:uid="{D3584A8D-98F8-4C67-9C66-B8A77906AAB2}"/>
    <cellStyle name="SAPBEXstdData 13 4" xfId="16727" xr:uid="{C8313F8E-DBF7-47B9-9417-FDBDDB00B707}"/>
    <cellStyle name="SAPBEXstdData 13 4 10" xfId="16728" xr:uid="{24DA9334-EFBF-4D5C-B913-7AE0F4E7EA1B}"/>
    <cellStyle name="SAPBEXstdData 13 4 11" xfId="16729" xr:uid="{C53F8A5B-6197-4910-81F9-F45C9A186661}"/>
    <cellStyle name="SAPBEXstdData 13 4 12" xfId="16730" xr:uid="{6FF1759D-ED49-4F23-B19C-ABD760BAC46C}"/>
    <cellStyle name="SAPBEXstdData 13 4 13" xfId="16731" xr:uid="{4279BC8E-4311-4331-949A-94B58F212201}"/>
    <cellStyle name="SAPBEXstdData 13 4 14" xfId="16732" xr:uid="{21C57DA7-FCFC-4605-957C-E6D895DF45FA}"/>
    <cellStyle name="SAPBEXstdData 13 4 2" xfId="16733" xr:uid="{448B5E78-B747-4B95-A19C-951A4DFF4760}"/>
    <cellStyle name="SAPBEXstdData 13 4 2 2" xfId="16734" xr:uid="{1B6726D0-D38A-4211-94B2-F14C9792E407}"/>
    <cellStyle name="SAPBEXstdData 13 4 3" xfId="16735" xr:uid="{9E4E4C37-0924-432E-8C47-3227FE53D83F}"/>
    <cellStyle name="SAPBEXstdData 13 4 3 2" xfId="16736" xr:uid="{2E3CA2E5-46D9-4587-AA09-232E261D47CC}"/>
    <cellStyle name="SAPBEXstdData 13 4 4" xfId="16737" xr:uid="{D661E33D-9C34-4D0C-93E9-2EDC8838D700}"/>
    <cellStyle name="SAPBEXstdData 13 4 4 2" xfId="16738" xr:uid="{7C472335-0AB7-4EE8-8169-035329F554BE}"/>
    <cellStyle name="SAPBEXstdData 13 4 5" xfId="16739" xr:uid="{6158425B-4520-4783-A23E-4968113C8395}"/>
    <cellStyle name="SAPBEXstdData 13 4 5 2" xfId="16740" xr:uid="{55469BE6-C72F-4360-98BE-12414E1E76B6}"/>
    <cellStyle name="SAPBEXstdData 13 4 6" xfId="16741" xr:uid="{2C09C4C6-A6AB-47B7-B8BD-AD7912CC7692}"/>
    <cellStyle name="SAPBEXstdData 13 4 7" xfId="16742" xr:uid="{A23D80D1-4FC4-49B1-BF65-C2ED7052C38C}"/>
    <cellStyle name="SAPBEXstdData 13 4 8" xfId="16743" xr:uid="{A906EEA8-390D-4980-A896-CD743890EF88}"/>
    <cellStyle name="SAPBEXstdData 13 4 9" xfId="16744" xr:uid="{99AD3872-EE18-483A-B789-F258B81BFA30}"/>
    <cellStyle name="SAPBEXstdData 13 5" xfId="16745" xr:uid="{BDF09C91-AE83-4686-990D-31063F4BBE7C}"/>
    <cellStyle name="SAPBEXstdData 13 5 2" xfId="16746" xr:uid="{AC9FB08B-D158-485E-9810-F0E2C0C05591}"/>
    <cellStyle name="SAPBEXstdData 13 6" xfId="16747" xr:uid="{94400681-AB8F-43B5-9615-1E2A6B9FA62E}"/>
    <cellStyle name="SAPBEXstdData 13 6 2" xfId="16748" xr:uid="{BC90C518-9C02-4CC9-AEB1-28559248651A}"/>
    <cellStyle name="SAPBEXstdData 13 7" xfId="16749" xr:uid="{AC6F554E-B886-46B8-97A6-37F8EB25C4B7}"/>
    <cellStyle name="SAPBEXstdData 13 7 2" xfId="16750" xr:uid="{50CCB7D1-35FB-412F-A8B7-E1CC8080DD49}"/>
    <cellStyle name="SAPBEXstdData 13 8" xfId="16751" xr:uid="{723B3F74-1D1D-4104-A4AC-177D71DBAC7D}"/>
    <cellStyle name="SAPBEXstdData 13 8 2" xfId="16752" xr:uid="{D9A4787F-3B4A-43CB-AF06-E41A586FB9A7}"/>
    <cellStyle name="SAPBEXstdData 13 9" xfId="16753" xr:uid="{C104EE93-C191-4E4C-A2B8-76031BB7D47B}"/>
    <cellStyle name="SAPBEXstdData 14" xfId="16754" xr:uid="{EF17424B-FB09-4E86-89AF-4FA8AFAC9681}"/>
    <cellStyle name="SAPBEXstdData 14 10" xfId="16755" xr:uid="{62FC4C9B-9250-4425-9B9C-247BABC6AF3A}"/>
    <cellStyle name="SAPBEXstdData 14 11" xfId="16756" xr:uid="{4043A7D3-8D92-4F3E-82D2-F272771614F7}"/>
    <cellStyle name="SAPBEXstdData 14 12" xfId="16757" xr:uid="{C3562B2F-25FF-49BC-B865-FEF2CE0DFF20}"/>
    <cellStyle name="SAPBEXstdData 14 13" xfId="16758" xr:uid="{D0D351E2-D7C0-47B7-9CC3-6BB6861913B6}"/>
    <cellStyle name="SAPBEXstdData 14 14" xfId="16759" xr:uid="{DDE4A301-67F2-4431-A026-159D587E9D8F}"/>
    <cellStyle name="SAPBEXstdData 14 15" xfId="16760" xr:uid="{EE186344-44DB-463C-9678-2527205E876C}"/>
    <cellStyle name="SAPBEXstdData 14 16" xfId="16761" xr:uid="{25C470F5-5D77-4E99-AC0F-3DBB84233517}"/>
    <cellStyle name="SAPBEXstdData 14 17" xfId="16762" xr:uid="{654AF49A-E00F-44E9-A734-4D4B3DD87C70}"/>
    <cellStyle name="SAPBEXstdData 14 2" xfId="16763" xr:uid="{B89875CF-A9B3-4151-98FE-F774E7810167}"/>
    <cellStyle name="SAPBEXstdData 14 2 10" xfId="16764" xr:uid="{71D8172A-3FF7-4C4C-8234-650D4F77CC10}"/>
    <cellStyle name="SAPBEXstdData 14 2 11" xfId="16765" xr:uid="{36CDADA4-1354-4EA3-ADA1-9632FF8B4A2D}"/>
    <cellStyle name="SAPBEXstdData 14 2 12" xfId="16766" xr:uid="{00BE53E3-B4A3-429E-888E-66BA08A1FEA0}"/>
    <cellStyle name="SAPBEXstdData 14 2 13" xfId="16767" xr:uid="{CB7E27EB-69E1-4D7A-9A2F-AD15F2EFC1AC}"/>
    <cellStyle name="SAPBEXstdData 14 2 14" xfId="16768" xr:uid="{5921F121-2D35-4BAA-910D-1A94ECD60F3E}"/>
    <cellStyle name="SAPBEXstdData 14 2 2" xfId="16769" xr:uid="{D83F25FF-317E-49A7-A07B-6748F27E6B27}"/>
    <cellStyle name="SAPBEXstdData 14 2 2 2" xfId="16770" xr:uid="{7BA11555-3947-4B48-AB25-FA81691969BC}"/>
    <cellStyle name="SAPBEXstdData 14 2 3" xfId="16771" xr:uid="{55411BA3-1A7E-4B74-822B-E2DC876084D4}"/>
    <cellStyle name="SAPBEXstdData 14 2 3 2" xfId="16772" xr:uid="{23BFCA90-0389-44C0-ADC3-C78E1B087336}"/>
    <cellStyle name="SAPBEXstdData 14 2 4" xfId="16773" xr:uid="{83412A04-DCCD-4CF8-986E-39D90090FAFC}"/>
    <cellStyle name="SAPBEXstdData 14 2 4 2" xfId="16774" xr:uid="{B133A8A2-AB56-417A-8268-719C9EB0E24E}"/>
    <cellStyle name="SAPBEXstdData 14 2 5" xfId="16775" xr:uid="{249C28AF-5BF2-46A5-B18F-E8BCB83F062C}"/>
    <cellStyle name="SAPBEXstdData 14 2 5 2" xfId="16776" xr:uid="{CAB57E1D-F3DA-4DC4-AB9F-6275C339ADED}"/>
    <cellStyle name="SAPBEXstdData 14 2 6" xfId="16777" xr:uid="{F005E72E-1CEC-4E57-AA58-AA4708BA8C40}"/>
    <cellStyle name="SAPBEXstdData 14 2 7" xfId="16778" xr:uid="{DF5A11A9-3D32-4F40-8760-AEBECDFDFC20}"/>
    <cellStyle name="SAPBEXstdData 14 2 8" xfId="16779" xr:uid="{BE840FB0-42E0-42ED-B1BB-1BF6A435A1D6}"/>
    <cellStyle name="SAPBEXstdData 14 2 9" xfId="16780" xr:uid="{044657D9-850A-476C-8933-FE29F04808C5}"/>
    <cellStyle name="SAPBEXstdData 14 3" xfId="16781" xr:uid="{2F5760E6-DD7F-48B5-98EB-B5C9D9E7EA0F}"/>
    <cellStyle name="SAPBEXstdData 14 3 10" xfId="16782" xr:uid="{80AE32A9-A22E-44A6-98AC-2C31D611F97B}"/>
    <cellStyle name="SAPBEXstdData 14 3 11" xfId="16783" xr:uid="{F0F51E96-6E0A-4C87-BD27-2718E90B565C}"/>
    <cellStyle name="SAPBEXstdData 14 3 12" xfId="16784" xr:uid="{BC349197-683E-4385-9534-0ACEB05C7163}"/>
    <cellStyle name="SAPBEXstdData 14 3 13" xfId="16785" xr:uid="{269E78C2-0097-45C4-8D4A-10337A778C51}"/>
    <cellStyle name="SAPBEXstdData 14 3 14" xfId="16786" xr:uid="{615FF1E9-A0F7-4874-BA4B-BC3614A7D91B}"/>
    <cellStyle name="SAPBEXstdData 14 3 2" xfId="16787" xr:uid="{E0788612-634D-419D-A6FC-B87F75522275}"/>
    <cellStyle name="SAPBEXstdData 14 3 2 2" xfId="16788" xr:uid="{69E3D098-9BDD-45AD-B476-5B7915CE0D2C}"/>
    <cellStyle name="SAPBEXstdData 14 3 3" xfId="16789" xr:uid="{86A020D7-B741-4312-B68B-489D8A38C24F}"/>
    <cellStyle name="SAPBEXstdData 14 3 3 2" xfId="16790" xr:uid="{B73AA1D2-815A-4ABE-8C18-21FEC9A44514}"/>
    <cellStyle name="SAPBEXstdData 14 3 4" xfId="16791" xr:uid="{057B18A5-CB71-4B6E-923A-837C1CD39C61}"/>
    <cellStyle name="SAPBEXstdData 14 3 4 2" xfId="16792" xr:uid="{28A8E49C-756C-4C86-8416-ECE461F3CE6F}"/>
    <cellStyle name="SAPBEXstdData 14 3 5" xfId="16793" xr:uid="{0984A463-AC40-4B26-B39C-A98186AF7BA2}"/>
    <cellStyle name="SAPBEXstdData 14 3 5 2" xfId="16794" xr:uid="{54F8B457-EB35-4FC5-B71F-2816E387D60B}"/>
    <cellStyle name="SAPBEXstdData 14 3 6" xfId="16795" xr:uid="{61598165-F63C-4D4C-B0E8-F86347AEB9BE}"/>
    <cellStyle name="SAPBEXstdData 14 3 7" xfId="16796" xr:uid="{B8716F1B-D3DC-47CB-99FD-AED3EA8CBAEB}"/>
    <cellStyle name="SAPBEXstdData 14 3 8" xfId="16797" xr:uid="{D9757ADA-1698-4C5C-94EE-AF6D75953860}"/>
    <cellStyle name="SAPBEXstdData 14 3 9" xfId="16798" xr:uid="{DDC008C9-FEB0-4CCF-A175-F71E066F53D3}"/>
    <cellStyle name="SAPBEXstdData 14 4" xfId="16799" xr:uid="{BF9195C1-1C5F-4979-B654-4BDC75787109}"/>
    <cellStyle name="SAPBEXstdData 14 4 10" xfId="16800" xr:uid="{BA7B76E0-4BEB-44B4-ACD8-5FA9DDFA94DE}"/>
    <cellStyle name="SAPBEXstdData 14 4 11" xfId="16801" xr:uid="{BBAB92EF-9241-4717-B2FF-8F3FA902A6BE}"/>
    <cellStyle name="SAPBEXstdData 14 4 12" xfId="16802" xr:uid="{10F2D2B2-94BD-430E-A99C-FFB7CBDC47E5}"/>
    <cellStyle name="SAPBEXstdData 14 4 13" xfId="16803" xr:uid="{26FA6222-C6DD-4BF0-821A-4AB5E9C25F31}"/>
    <cellStyle name="SAPBEXstdData 14 4 14" xfId="16804" xr:uid="{9151840E-BCD4-45D6-A8F1-A3315C6B651D}"/>
    <cellStyle name="SAPBEXstdData 14 4 2" xfId="16805" xr:uid="{EEA8C391-38C6-4340-9CC7-419C7C486464}"/>
    <cellStyle name="SAPBEXstdData 14 4 2 2" xfId="16806" xr:uid="{10990509-9646-425D-B31F-F4EAA450AB38}"/>
    <cellStyle name="SAPBEXstdData 14 4 3" xfId="16807" xr:uid="{92F72EC5-A0ED-4011-A3B8-411E07B8FDB9}"/>
    <cellStyle name="SAPBEXstdData 14 4 3 2" xfId="16808" xr:uid="{3FA4D7AC-7636-4F78-BA8B-D69D39A05396}"/>
    <cellStyle name="SAPBEXstdData 14 4 4" xfId="16809" xr:uid="{7794346F-1748-49B1-B6F2-5EC551C019A1}"/>
    <cellStyle name="SAPBEXstdData 14 4 4 2" xfId="16810" xr:uid="{C7E29C0A-062D-48FC-ADDF-49FE87D785CB}"/>
    <cellStyle name="SAPBEXstdData 14 4 5" xfId="16811" xr:uid="{67D9BE23-5212-4739-8F24-9638EC0DF3AE}"/>
    <cellStyle name="SAPBEXstdData 14 4 5 2" xfId="16812" xr:uid="{5C055EE3-F85A-4F9B-AB1E-7A6523997C66}"/>
    <cellStyle name="SAPBEXstdData 14 4 6" xfId="16813" xr:uid="{8CC51934-F870-46DE-801A-2074B1883D92}"/>
    <cellStyle name="SAPBEXstdData 14 4 7" xfId="16814" xr:uid="{A0182694-99EE-4A54-A75C-838FAFAB6E9A}"/>
    <cellStyle name="SAPBEXstdData 14 4 8" xfId="16815" xr:uid="{002057E4-A119-4F7B-B95E-51F97F3330D4}"/>
    <cellStyle name="SAPBEXstdData 14 4 9" xfId="16816" xr:uid="{4376897D-3A2F-483D-8A91-B2F8B05B78DA}"/>
    <cellStyle name="SAPBEXstdData 14 5" xfId="16817" xr:uid="{A2662C16-A915-478B-8E76-439650D9BC5E}"/>
    <cellStyle name="SAPBEXstdData 14 5 2" xfId="16818" xr:uid="{4897CA16-D806-4A2C-821E-B879F0DB1D9F}"/>
    <cellStyle name="SAPBEXstdData 14 6" xfId="16819" xr:uid="{2CFD7647-6B5D-4029-B909-9D6343E450D7}"/>
    <cellStyle name="SAPBEXstdData 14 6 2" xfId="16820" xr:uid="{07692F81-90D5-48EB-8EA0-A02B4995FDA8}"/>
    <cellStyle name="SAPBEXstdData 14 7" xfId="16821" xr:uid="{01A3F1B8-6514-4F0E-87E1-1BD4D628C8F8}"/>
    <cellStyle name="SAPBEXstdData 14 7 2" xfId="16822" xr:uid="{8FCE43EF-DA1D-4849-8A73-FB00A4077CD8}"/>
    <cellStyle name="SAPBEXstdData 14 8" xfId="16823" xr:uid="{D18265CD-B296-4C85-91D4-13AE35BD3F8F}"/>
    <cellStyle name="SAPBEXstdData 14 8 2" xfId="16824" xr:uid="{54AA4ED5-44C0-42F5-94A9-B5C54C46BAA7}"/>
    <cellStyle name="SAPBEXstdData 14 9" xfId="16825" xr:uid="{54BCF8DB-9495-48DF-8FF6-9529AD10258B}"/>
    <cellStyle name="SAPBEXstdData 15" xfId="16826" xr:uid="{EAEB4836-7534-46AC-8642-D28F08ED5D88}"/>
    <cellStyle name="SAPBEXstdData 15 10" xfId="16827" xr:uid="{E7518E83-898C-4832-86E4-CBFD442F72F8}"/>
    <cellStyle name="SAPBEXstdData 15 11" xfId="16828" xr:uid="{2C4C6E46-4E61-4F01-A6C8-4D610B219FEF}"/>
    <cellStyle name="SAPBEXstdData 15 12" xfId="16829" xr:uid="{BDBB0012-0144-472B-A57C-4176DF931308}"/>
    <cellStyle name="SAPBEXstdData 15 13" xfId="16830" xr:uid="{F35B1F12-F0A4-4171-8D10-AFCC5DF26C82}"/>
    <cellStyle name="SAPBEXstdData 15 14" xfId="16831" xr:uid="{0FE3C1C6-D80A-4C9E-B05B-08F5A6DC55A2}"/>
    <cellStyle name="SAPBEXstdData 15 2" xfId="16832" xr:uid="{C2F03010-206D-4EF8-8B3C-2C62FEC4FF0E}"/>
    <cellStyle name="SAPBEXstdData 15 2 2" xfId="16833" xr:uid="{186848AD-3B4E-4DE4-97FC-A64D53031576}"/>
    <cellStyle name="SAPBEXstdData 15 3" xfId="16834" xr:uid="{42CA5FAE-395B-4E75-AAAC-7E45136B8EF7}"/>
    <cellStyle name="SAPBEXstdData 15 3 2" xfId="16835" xr:uid="{1E112DDC-A4CC-4894-8A8C-D69691893ABD}"/>
    <cellStyle name="SAPBEXstdData 15 4" xfId="16836" xr:uid="{39E4545F-D5DC-49A3-A31F-32C9F98764D2}"/>
    <cellStyle name="SAPBEXstdData 15 4 2" xfId="16837" xr:uid="{0616CDA9-C180-4C2F-BC9C-C46AD074849D}"/>
    <cellStyle name="SAPBEXstdData 15 5" xfId="16838" xr:uid="{5659B033-9E09-44E1-BDA8-E316D487E453}"/>
    <cellStyle name="SAPBEXstdData 15 5 2" xfId="16839" xr:uid="{7E20A830-583E-4D36-A261-35E562F386BA}"/>
    <cellStyle name="SAPBEXstdData 15 6" xfId="16840" xr:uid="{9D0E62BB-5C03-4246-BB40-EEC89DA86E1B}"/>
    <cellStyle name="SAPBEXstdData 15 7" xfId="16841" xr:uid="{92162654-B500-4CD4-9525-7283209E82E2}"/>
    <cellStyle name="SAPBEXstdData 15 8" xfId="16842" xr:uid="{BF9EEEF9-3DD3-4852-8907-BEB453231498}"/>
    <cellStyle name="SAPBEXstdData 15 9" xfId="16843" xr:uid="{76606A14-5096-4D84-A5D3-F86CF82B7E78}"/>
    <cellStyle name="SAPBEXstdData 16" xfId="16844" xr:uid="{81F81949-CD6D-47E5-A132-2B446D2C98A2}"/>
    <cellStyle name="SAPBEXstdData 16 10" xfId="16845" xr:uid="{7C505DA3-DB63-47C6-BEAC-332354805895}"/>
    <cellStyle name="SAPBEXstdData 16 11" xfId="16846" xr:uid="{376E1B14-65D8-41F5-BBD0-9BD45F5020C4}"/>
    <cellStyle name="SAPBEXstdData 16 12" xfId="16847" xr:uid="{523085F7-574D-44CD-99C6-31788132AD00}"/>
    <cellStyle name="SAPBEXstdData 16 13" xfId="16848" xr:uid="{D1BB55FF-4A33-48A7-82D8-894CFAE52524}"/>
    <cellStyle name="SAPBEXstdData 16 14" xfId="16849" xr:uid="{EA889594-5FD9-43A7-9EF5-A84F49785F99}"/>
    <cellStyle name="SAPBEXstdData 16 2" xfId="16850" xr:uid="{2D67CAA7-CB33-4897-9BBE-D0A584180C24}"/>
    <cellStyle name="SAPBEXstdData 16 2 2" xfId="16851" xr:uid="{CCAE0828-5949-464A-8738-F1AF975FFFD5}"/>
    <cellStyle name="SAPBEXstdData 16 3" xfId="16852" xr:uid="{B8930EB0-EB18-4F34-9CC2-A5A6DBC15BE6}"/>
    <cellStyle name="SAPBEXstdData 16 3 2" xfId="16853" xr:uid="{5892FF57-2699-42C9-A91B-437092037983}"/>
    <cellStyle name="SAPBEXstdData 16 4" xfId="16854" xr:uid="{7EA21536-12F7-43E4-8390-1E2DBA188587}"/>
    <cellStyle name="SAPBEXstdData 16 4 2" xfId="16855" xr:uid="{495386E2-1E90-4BD5-A340-69EC4F3D3D4D}"/>
    <cellStyle name="SAPBEXstdData 16 5" xfId="16856" xr:uid="{C51AB3D8-7AD0-413B-98DA-B3008B0F92FB}"/>
    <cellStyle name="SAPBEXstdData 16 5 2" xfId="16857" xr:uid="{B3813BCC-1331-4140-BBC7-C0F1F10D48AD}"/>
    <cellStyle name="SAPBEXstdData 16 6" xfId="16858" xr:uid="{8BB528B7-5D8E-454A-B499-BCD5934E91DF}"/>
    <cellStyle name="SAPBEXstdData 16 7" xfId="16859" xr:uid="{C0C9B9E1-276C-4FBF-A464-5EC91F7E6679}"/>
    <cellStyle name="SAPBEXstdData 16 8" xfId="16860" xr:uid="{89B76BDC-DFE3-4278-839F-2BC97646870B}"/>
    <cellStyle name="SAPBEXstdData 16 9" xfId="16861" xr:uid="{D97A0EAB-9747-42B7-B7E7-96982184BA05}"/>
    <cellStyle name="SAPBEXstdData 17" xfId="16862" xr:uid="{B2FE18B2-87F1-443E-8692-AF38A321E947}"/>
    <cellStyle name="SAPBEXstdData 17 10" xfId="16863" xr:uid="{82CA345E-A799-4F3D-B888-B276267C3DF0}"/>
    <cellStyle name="SAPBEXstdData 17 11" xfId="16864" xr:uid="{9C00B38F-3BE6-4A03-BB8F-D45DC6B30019}"/>
    <cellStyle name="SAPBEXstdData 17 12" xfId="16865" xr:uid="{1992E6C6-9E90-4C36-B75C-011632E38F4E}"/>
    <cellStyle name="SAPBEXstdData 17 13" xfId="16866" xr:uid="{AF69DD22-F4E1-44F7-BC07-9210CE880135}"/>
    <cellStyle name="SAPBEXstdData 17 14" xfId="16867" xr:uid="{ABCE4824-E3B1-4DFF-B354-0A824F421B35}"/>
    <cellStyle name="SAPBEXstdData 17 15" xfId="16868" xr:uid="{FD5823BA-DCFB-415F-8701-B39CCEF0748F}"/>
    <cellStyle name="SAPBEXstdData 17 2" xfId="16869" xr:uid="{1B5E7830-9380-46A2-808C-A53143EFD930}"/>
    <cellStyle name="SAPBEXstdData 17 2 2" xfId="16870" xr:uid="{0207484C-AA5C-465C-B0EC-9A225CFDC1EF}"/>
    <cellStyle name="SAPBEXstdData 17 3" xfId="16871" xr:uid="{0126E507-24FC-4FE9-9672-59B709BCB09F}"/>
    <cellStyle name="SAPBEXstdData 17 3 2" xfId="16872" xr:uid="{4AF83040-B468-4CBB-95C3-819F9FE2ACEA}"/>
    <cellStyle name="SAPBEXstdData 17 4" xfId="16873" xr:uid="{70C85199-96D8-4F77-AD8A-E1916D5DB086}"/>
    <cellStyle name="SAPBEXstdData 17 4 2" xfId="16874" xr:uid="{5198EF28-9605-4DA2-AD0F-282FD3117D58}"/>
    <cellStyle name="SAPBEXstdData 17 5" xfId="16875" xr:uid="{07BEFE1B-67B4-4019-AFDC-607747585155}"/>
    <cellStyle name="SAPBEXstdData 17 5 2" xfId="16876" xr:uid="{192D09DB-566A-41E1-B8EE-EE22F8225B78}"/>
    <cellStyle name="SAPBEXstdData 17 6" xfId="16877" xr:uid="{A06BB152-91F8-4F97-9B7E-C726FC6C2551}"/>
    <cellStyle name="SAPBEXstdData 17 7" xfId="16878" xr:uid="{30638F7B-6DF0-4D74-A9CE-4EA424ED5522}"/>
    <cellStyle name="SAPBEXstdData 17 8" xfId="16879" xr:uid="{DCD93910-A82F-4739-88F4-4ED8C2F4E840}"/>
    <cellStyle name="SAPBEXstdData 17 9" xfId="16880" xr:uid="{46C57DB7-6F81-4268-AD5B-3BB189F1BAF5}"/>
    <cellStyle name="SAPBEXstdData 18" xfId="16881" xr:uid="{4A0551C6-8635-4870-A2BD-77FE0B022528}"/>
    <cellStyle name="SAPBEXstdData 18 2" xfId="16882" xr:uid="{24674943-664B-4A51-AEEC-66CC4200C18D}"/>
    <cellStyle name="SAPBEXstdData 19" xfId="16883" xr:uid="{AAA620F3-3939-4F77-A4C3-E2AD81265C59}"/>
    <cellStyle name="SAPBEXstdData 19 2" xfId="16884" xr:uid="{68654DAC-7099-4B3D-B074-274969B1B49B}"/>
    <cellStyle name="SAPBEXstdData 2" xfId="16885" xr:uid="{009F653A-399A-4CD7-8DB7-84EA4D8DD9A2}"/>
    <cellStyle name="SAPBEXstdData 2 10" xfId="16886" xr:uid="{56C5D5B9-B13A-49E2-BFF8-6DEC09FD20F2}"/>
    <cellStyle name="SAPBEXstdData 2 11" xfId="16887" xr:uid="{F95D7B63-802B-4362-8953-5E5863D0EA70}"/>
    <cellStyle name="SAPBEXstdData 2 12" xfId="16888" xr:uid="{9949872C-0F31-43C0-9F6A-4CF21F0C5161}"/>
    <cellStyle name="SAPBEXstdData 2 13" xfId="16889" xr:uid="{C8EC806C-E768-4CD7-8825-79ED5BDB9929}"/>
    <cellStyle name="SAPBEXstdData 2 2" xfId="16890" xr:uid="{200CFF44-7FFB-4561-970B-84EED323C073}"/>
    <cellStyle name="SAPBEXstdData 2 2 10" xfId="16891" xr:uid="{13957CF4-BF16-4863-8D20-DB6BB1D34FBB}"/>
    <cellStyle name="SAPBEXstdData 2 2 11" xfId="16892" xr:uid="{91E87971-9AB3-4A9B-AD47-2D7A4E472FDC}"/>
    <cellStyle name="SAPBEXstdData 2 2 12" xfId="16893" xr:uid="{F84429BB-0404-4DDB-8CC4-E342D21D5A05}"/>
    <cellStyle name="SAPBEXstdData 2 2 13" xfId="16894" xr:uid="{C9F5E6E0-E692-4F70-AF06-17690379E9AF}"/>
    <cellStyle name="SAPBEXstdData 2 2 14" xfId="16895" xr:uid="{A8C9671F-0A03-416E-B69D-254478CA5432}"/>
    <cellStyle name="SAPBEXstdData 2 2 15" xfId="16896" xr:uid="{599D0828-7B31-4F24-B5C0-357914F19D1C}"/>
    <cellStyle name="SAPBEXstdData 2 2 16" xfId="16897" xr:uid="{96B112D7-1A38-47FF-88F7-A7C274F8EBA6}"/>
    <cellStyle name="SAPBEXstdData 2 2 2" xfId="16898" xr:uid="{83313506-67D2-460D-990E-D3B44D3553AF}"/>
    <cellStyle name="SAPBEXstdData 2 2 2 10" xfId="16899" xr:uid="{FF89DF2F-F0A2-4E35-9186-8E20BB1946AE}"/>
    <cellStyle name="SAPBEXstdData 2 2 2 11" xfId="16900" xr:uid="{7AE723DF-664E-44E1-BDA9-067F1BD304FC}"/>
    <cellStyle name="SAPBEXstdData 2 2 2 12" xfId="16901" xr:uid="{CE5916D2-9994-427E-AEC3-868DD386DFAC}"/>
    <cellStyle name="SAPBEXstdData 2 2 2 13" xfId="16902" xr:uid="{209CAA36-D4C2-4702-A407-48D9C166BE8D}"/>
    <cellStyle name="SAPBEXstdData 2 2 2 14" xfId="16903" xr:uid="{9AAF1CE9-2D2C-48C8-807F-4E4265E095A0}"/>
    <cellStyle name="SAPBEXstdData 2 2 2 2" xfId="16904" xr:uid="{2BAA18A3-1FBE-4D32-A526-29B626F2C22C}"/>
    <cellStyle name="SAPBEXstdData 2 2 2 2 2" xfId="16905" xr:uid="{4E9A4E6A-9985-4334-9150-751A904444AE}"/>
    <cellStyle name="SAPBEXstdData 2 2 2 3" xfId="16906" xr:uid="{819C8D8B-FD2C-496B-BB62-9A97849419CC}"/>
    <cellStyle name="SAPBEXstdData 2 2 2 3 2" xfId="16907" xr:uid="{7ED6002F-0A52-489A-8B69-1119504A5590}"/>
    <cellStyle name="SAPBEXstdData 2 2 2 4" xfId="16908" xr:uid="{9D7CD9A7-82BC-48B1-AE22-6B0C475A3D34}"/>
    <cellStyle name="SAPBEXstdData 2 2 2 4 2" xfId="16909" xr:uid="{CECDAEBA-657B-4CFE-B51E-7F570A1047B4}"/>
    <cellStyle name="SAPBEXstdData 2 2 2 5" xfId="16910" xr:uid="{8F2F1F4A-0A35-40AA-8346-A16C45DF84C4}"/>
    <cellStyle name="SAPBEXstdData 2 2 2 5 2" xfId="16911" xr:uid="{6A226B00-6758-4424-82E7-5FD4544EF689}"/>
    <cellStyle name="SAPBEXstdData 2 2 2 6" xfId="16912" xr:uid="{F20A80F3-D57E-4311-8323-46BE8760A0C9}"/>
    <cellStyle name="SAPBEXstdData 2 2 2 7" xfId="16913" xr:uid="{3B9B6B00-2688-4E00-BDA3-BC7FE23C2BFD}"/>
    <cellStyle name="SAPBEXstdData 2 2 2 8" xfId="16914" xr:uid="{B7182B02-ED84-4FD4-A9EE-1B8607F1B88F}"/>
    <cellStyle name="SAPBEXstdData 2 2 2 9" xfId="16915" xr:uid="{A3A4B132-9046-4879-8767-9E7E972EEE88}"/>
    <cellStyle name="SAPBEXstdData 2 2 3" xfId="16916" xr:uid="{733EE595-75D2-4369-948E-EBF2768869B3}"/>
    <cellStyle name="SAPBEXstdData 2 2 3 10" xfId="16917" xr:uid="{FD8E8094-FFAB-4C63-8A2D-71947500CD8F}"/>
    <cellStyle name="SAPBEXstdData 2 2 3 11" xfId="16918" xr:uid="{5694A231-371C-4577-9341-47A02525251B}"/>
    <cellStyle name="SAPBEXstdData 2 2 3 12" xfId="16919" xr:uid="{6DB34F91-7FF7-4CF3-82CC-53E666932A79}"/>
    <cellStyle name="SAPBEXstdData 2 2 3 13" xfId="16920" xr:uid="{D12468ED-EF12-4241-9CEC-F6C3A01C8ECA}"/>
    <cellStyle name="SAPBEXstdData 2 2 3 14" xfId="16921" xr:uid="{12674EC1-5F6A-492D-AA6B-14C723780051}"/>
    <cellStyle name="SAPBEXstdData 2 2 3 2" xfId="16922" xr:uid="{63AD095F-79A0-48B2-99DD-773F30B94B91}"/>
    <cellStyle name="SAPBEXstdData 2 2 3 2 2" xfId="16923" xr:uid="{C56B47B4-8DD8-4FF4-B21B-B03D8716F4A7}"/>
    <cellStyle name="SAPBEXstdData 2 2 3 3" xfId="16924" xr:uid="{B55B678A-158E-4D0B-9A23-437F1B928149}"/>
    <cellStyle name="SAPBEXstdData 2 2 3 3 2" xfId="16925" xr:uid="{4AD84F48-A8EE-4FFE-9A51-6EA39870BB7E}"/>
    <cellStyle name="SAPBEXstdData 2 2 3 4" xfId="16926" xr:uid="{7F924952-4306-4B72-BB6E-0242FF000B3F}"/>
    <cellStyle name="SAPBEXstdData 2 2 3 4 2" xfId="16927" xr:uid="{C4130F1D-B41C-4778-91B6-6D79C6AF63B3}"/>
    <cellStyle name="SAPBEXstdData 2 2 3 5" xfId="16928" xr:uid="{528B3FF8-DD10-4101-A329-522A97955CB7}"/>
    <cellStyle name="SAPBEXstdData 2 2 3 5 2" xfId="16929" xr:uid="{A4EED48B-20B4-416B-95C8-196733C74787}"/>
    <cellStyle name="SAPBEXstdData 2 2 3 6" xfId="16930" xr:uid="{60638835-97C9-46C5-B170-B0285D425E5B}"/>
    <cellStyle name="SAPBEXstdData 2 2 3 7" xfId="16931" xr:uid="{1B0B43FE-6E4D-44EA-A729-3AC88C63EE1C}"/>
    <cellStyle name="SAPBEXstdData 2 2 3 8" xfId="16932" xr:uid="{5F1A3802-87BC-44FB-A875-9D226C45F023}"/>
    <cellStyle name="SAPBEXstdData 2 2 3 9" xfId="16933" xr:uid="{4E71A27B-57CF-4396-B45C-57C0CCFBB6E5}"/>
    <cellStyle name="SAPBEXstdData 2 2 4" xfId="16934" xr:uid="{73651EB8-6FCD-4EAE-9C0E-FA129157BFE1}"/>
    <cellStyle name="SAPBEXstdData 2 2 4 2" xfId="16935" xr:uid="{2DBAD9D3-C2EF-4CE8-BCE5-8EFA6135BEB6}"/>
    <cellStyle name="SAPBEXstdData 2 2 5" xfId="16936" xr:uid="{B1D102AC-EFB2-47CA-8A9F-FFE4CA194CFE}"/>
    <cellStyle name="SAPBEXstdData 2 2 5 2" xfId="16937" xr:uid="{A268448F-B078-4705-B8A5-7FF35932931A}"/>
    <cellStyle name="SAPBEXstdData 2 2 6" xfId="16938" xr:uid="{7BE45C29-4CE6-4106-8CC2-356DFE7F17B0}"/>
    <cellStyle name="SAPBEXstdData 2 2 6 2" xfId="16939" xr:uid="{77A1EA62-FEEA-4481-8D0A-D21A2B3934BC}"/>
    <cellStyle name="SAPBEXstdData 2 2 7" xfId="16940" xr:uid="{10C3EA6C-076F-41A5-80FF-12B7061CB144}"/>
    <cellStyle name="SAPBEXstdData 2 2 7 2" xfId="16941" xr:uid="{28E5D86B-4F9F-4B13-AC4C-4837F6D714ED}"/>
    <cellStyle name="SAPBEXstdData 2 2 8" xfId="16942" xr:uid="{DCE00B3E-0491-4A9A-B6B2-B4B505CFEDF7}"/>
    <cellStyle name="SAPBEXstdData 2 2 9" xfId="16943" xr:uid="{E31EED8B-EF9D-4F73-B0FB-E98EAA4617B0}"/>
    <cellStyle name="SAPBEXstdData 2 3" xfId="16944" xr:uid="{D6654FF5-35A1-4592-86A2-5FAF39897248}"/>
    <cellStyle name="SAPBEXstdData 2 3 10" xfId="16945" xr:uid="{897FA8F3-35A7-490E-B615-D9E628FBC19C}"/>
    <cellStyle name="SAPBEXstdData 2 3 11" xfId="16946" xr:uid="{5447CCE6-8E92-4ECE-B9E9-FAC1F137C9F2}"/>
    <cellStyle name="SAPBEXstdData 2 3 12" xfId="16947" xr:uid="{A7FAFC65-85A1-41E2-A510-7BC9A27E2E81}"/>
    <cellStyle name="SAPBEXstdData 2 3 13" xfId="16948" xr:uid="{3D63722F-03E3-4AA8-9A6C-BE336DE10877}"/>
    <cellStyle name="SAPBEXstdData 2 3 14" xfId="16949" xr:uid="{35C69708-416E-4DF4-88F0-272A21119E3D}"/>
    <cellStyle name="SAPBEXstdData 2 3 2" xfId="16950" xr:uid="{342115F3-8EB0-424F-869A-FE143747BB91}"/>
    <cellStyle name="SAPBEXstdData 2 3 2 2" xfId="16951" xr:uid="{6802B5CD-DF72-4AE4-AB2E-9F052EF3FDB3}"/>
    <cellStyle name="SAPBEXstdData 2 3 3" xfId="16952" xr:uid="{70C476BD-8301-4293-800F-9630383518B6}"/>
    <cellStyle name="SAPBEXstdData 2 3 3 2" xfId="16953" xr:uid="{989D247E-7E7C-4ADA-8384-BE65C6E4F02D}"/>
    <cellStyle name="SAPBEXstdData 2 3 4" xfId="16954" xr:uid="{B0DADBE2-D9F0-4274-B772-3C27D1804E68}"/>
    <cellStyle name="SAPBEXstdData 2 3 4 2" xfId="16955" xr:uid="{58753E49-0A81-466B-9E1A-4B5A2586EDD7}"/>
    <cellStyle name="SAPBEXstdData 2 3 5" xfId="16956" xr:uid="{F750E035-4D1B-477B-8DAB-FA8FAA8C74FB}"/>
    <cellStyle name="SAPBEXstdData 2 3 5 2" xfId="16957" xr:uid="{034CD651-DD43-4FD7-A2A2-BDBDD17FE6B2}"/>
    <cellStyle name="SAPBEXstdData 2 3 6" xfId="16958" xr:uid="{BDB8113A-5947-4FE5-81FA-9485C5FAF19A}"/>
    <cellStyle name="SAPBEXstdData 2 3 7" xfId="16959" xr:uid="{192BCA5C-711A-4865-90E2-F2C7CA2EF1CC}"/>
    <cellStyle name="SAPBEXstdData 2 3 8" xfId="16960" xr:uid="{85741305-1A86-45A2-9939-0C0A1615CEA1}"/>
    <cellStyle name="SAPBEXstdData 2 3 9" xfId="16961" xr:uid="{8850E26D-5BE3-4624-BCFA-FF05D200221C}"/>
    <cellStyle name="SAPBEXstdData 2 4" xfId="16962" xr:uid="{3B9E1C2C-6364-4A1C-9A10-0D8BB10F55C8}"/>
    <cellStyle name="SAPBEXstdData 2 4 10" xfId="16963" xr:uid="{70F9A589-A0E6-40EC-8756-FADF39AB1CC1}"/>
    <cellStyle name="SAPBEXstdData 2 4 11" xfId="16964" xr:uid="{693004C3-0696-4A28-B844-142DF8CEBAD2}"/>
    <cellStyle name="SAPBEXstdData 2 4 12" xfId="16965" xr:uid="{D0031ED0-CD94-4119-A134-F87F2B07CB5C}"/>
    <cellStyle name="SAPBEXstdData 2 4 13" xfId="16966" xr:uid="{78095392-88FE-458C-B531-535327CCBFF9}"/>
    <cellStyle name="SAPBEXstdData 2 4 14" xfId="16967" xr:uid="{4315B075-067E-4D2D-B3AA-2E965C193448}"/>
    <cellStyle name="SAPBEXstdData 2 4 2" xfId="16968" xr:uid="{EC58D957-0A77-428A-9AF1-98FACAFAEE12}"/>
    <cellStyle name="SAPBEXstdData 2 4 2 2" xfId="16969" xr:uid="{46AC2224-250E-4A8D-B39B-770E5E6B9232}"/>
    <cellStyle name="SAPBEXstdData 2 4 3" xfId="16970" xr:uid="{FB0F52D0-1745-4B23-8DB8-31C55883B288}"/>
    <cellStyle name="SAPBEXstdData 2 4 3 2" xfId="16971" xr:uid="{7603076B-0C89-49C7-905D-694561B00F08}"/>
    <cellStyle name="SAPBEXstdData 2 4 4" xfId="16972" xr:uid="{4F745855-F683-4185-9CAF-4EF8B132B731}"/>
    <cellStyle name="SAPBEXstdData 2 4 4 2" xfId="16973" xr:uid="{68BB8A08-3411-4D1E-ACBF-D467C3B7FF58}"/>
    <cellStyle name="SAPBEXstdData 2 4 5" xfId="16974" xr:uid="{64E07889-8E25-4D54-8C76-F492CD8D2899}"/>
    <cellStyle name="SAPBEXstdData 2 4 5 2" xfId="16975" xr:uid="{D57BA168-D904-492A-BBD1-0429EC038567}"/>
    <cellStyle name="SAPBEXstdData 2 4 6" xfId="16976" xr:uid="{F7E5F75E-4FFE-456F-9515-E311F34D9900}"/>
    <cellStyle name="SAPBEXstdData 2 4 7" xfId="16977" xr:uid="{D6C2CA16-650B-42D0-A169-B4C5FE2A1F35}"/>
    <cellStyle name="SAPBEXstdData 2 4 8" xfId="16978" xr:uid="{2716897C-9408-4FEF-948F-3BA17405BEA8}"/>
    <cellStyle name="SAPBEXstdData 2 4 9" xfId="16979" xr:uid="{A6E1E84B-D371-4BC5-9FFC-D53E3174BCBF}"/>
    <cellStyle name="SAPBEXstdData 2 5" xfId="16980" xr:uid="{FD15F706-F220-489A-AE33-05C190EA8525}"/>
    <cellStyle name="SAPBEXstdData 2 5 10" xfId="16981" xr:uid="{2CEA5FA4-4AA0-498B-B20E-6724A5E82138}"/>
    <cellStyle name="SAPBEXstdData 2 5 11" xfId="16982" xr:uid="{F0E5576A-5B64-44D9-B041-8C30209E67BA}"/>
    <cellStyle name="SAPBEXstdData 2 5 12" xfId="16983" xr:uid="{E6E5B16F-AFDD-4BBB-A75A-AEAEE4B1335E}"/>
    <cellStyle name="SAPBEXstdData 2 5 13" xfId="16984" xr:uid="{44CB02BC-C8B3-4640-9420-6A225D88930D}"/>
    <cellStyle name="SAPBEXstdData 2 5 14" xfId="16985" xr:uid="{0B262BF0-B27B-49FF-B08C-452CF2C60BB4}"/>
    <cellStyle name="SAPBEXstdData 2 5 15" xfId="16986" xr:uid="{80719BD1-149F-43B6-BD15-E8588D54ED48}"/>
    <cellStyle name="SAPBEXstdData 2 5 16" xfId="16987" xr:uid="{09EC3488-626F-4C37-AFDF-1F335993045B}"/>
    <cellStyle name="SAPBEXstdData 2 5 2" xfId="16988" xr:uid="{F7BD6F55-8587-483C-9B40-34EEEFCB3040}"/>
    <cellStyle name="SAPBEXstdData 2 5 2 2" xfId="16989" xr:uid="{D84E7AED-9B98-413C-AD29-5054FC18F411}"/>
    <cellStyle name="SAPBEXstdData 2 5 3" xfId="16990" xr:uid="{EB415BE1-1C2F-4BE9-AC28-68285D8992AA}"/>
    <cellStyle name="SAPBEXstdData 2 5 3 2" xfId="16991" xr:uid="{BC4E034A-106A-42AE-B470-94B9E064594C}"/>
    <cellStyle name="SAPBEXstdData 2 5 4" xfId="16992" xr:uid="{CE407DAE-9D50-4196-8E9A-DB00D87D32A0}"/>
    <cellStyle name="SAPBEXstdData 2 5 4 2" xfId="16993" xr:uid="{AB664BF0-333A-4284-BA54-2021DA241059}"/>
    <cellStyle name="SAPBEXstdData 2 5 5" xfId="16994" xr:uid="{7F5A7309-CA68-4BF3-8DC1-E8E2404919C3}"/>
    <cellStyle name="SAPBEXstdData 2 5 5 2" xfId="16995" xr:uid="{94643A4C-9552-4040-BCC7-CE98EAF47C96}"/>
    <cellStyle name="SAPBEXstdData 2 5 6" xfId="16996" xr:uid="{2373C3F3-422A-44F9-BD90-4D591A333880}"/>
    <cellStyle name="SAPBEXstdData 2 5 7" xfId="16997" xr:uid="{3F096489-FFCF-4313-B8EF-2CEBEBF75B01}"/>
    <cellStyle name="SAPBEXstdData 2 5 8" xfId="16998" xr:uid="{8FFC83A5-4B5F-42D9-99F1-18AD15382CD2}"/>
    <cellStyle name="SAPBEXstdData 2 5 9" xfId="16999" xr:uid="{B78EA3EA-8FDF-483B-8C22-3214BD8A9EB8}"/>
    <cellStyle name="SAPBEXstdData 2 6" xfId="17000" xr:uid="{B080A03C-85AF-4FD2-A057-A15C87D5CB42}"/>
    <cellStyle name="SAPBEXstdData 2 6 2" xfId="17001" xr:uid="{FE7DE06E-E7A9-4CC7-A3A6-B2C7E23C502E}"/>
    <cellStyle name="SAPBEXstdData 2 7" xfId="17002" xr:uid="{63901840-3CF3-4C40-BE21-E010A36565FF}"/>
    <cellStyle name="SAPBEXstdData 2 7 2" xfId="17003" xr:uid="{23DB3EDE-8F36-4B41-8DA7-A735ACA32D47}"/>
    <cellStyle name="SAPBEXstdData 2 8" xfId="17004" xr:uid="{089A50BF-ECC9-4151-B223-1DB1D61EFDE6}"/>
    <cellStyle name="SAPBEXstdData 2 8 2" xfId="17005" xr:uid="{BD1E5448-CB72-4F4D-937F-B107673D0F7E}"/>
    <cellStyle name="SAPBEXstdData 2 9" xfId="17006" xr:uid="{533F5C5E-B4B5-4ED4-8080-666234953D96}"/>
    <cellStyle name="SAPBEXstdData 2 9 2" xfId="17007" xr:uid="{F67A9BB7-D5FD-4545-9C10-B8E4DE877E18}"/>
    <cellStyle name="SAPBEXstdData 20" xfId="17008" xr:uid="{D63F04E1-7A8A-4BB9-9400-3A31276CEF8D}"/>
    <cellStyle name="SAPBEXstdData 20 2" xfId="17009" xr:uid="{CB7803B0-F9D1-45D3-A0BB-0F841B20AB06}"/>
    <cellStyle name="SAPBEXstdData 21" xfId="17010" xr:uid="{17B6327B-16FF-419A-A250-845835B3EDB2}"/>
    <cellStyle name="SAPBEXstdData 21 2" xfId="17011" xr:uid="{6F88DD54-2D73-40DA-8F90-0ABB3B2D6037}"/>
    <cellStyle name="SAPBEXstdData 22" xfId="17012" xr:uid="{E482AFF2-A00E-4979-8083-4DB0D96AA283}"/>
    <cellStyle name="SAPBEXstdData 23" xfId="17013" xr:uid="{1715DEBA-F197-4CF5-9330-EC4C1009A287}"/>
    <cellStyle name="SAPBEXstdData 24" xfId="17014" xr:uid="{1522F197-7E3D-4597-AA2D-45A6507759E7}"/>
    <cellStyle name="SAPBEXstdData 25" xfId="17015" xr:uid="{D793DEAF-1132-4117-BA13-7DFDCD34FBAA}"/>
    <cellStyle name="SAPBEXstdData 3" xfId="17016" xr:uid="{784C843B-7D20-469D-9DDB-30D1DE5FFBF1}"/>
    <cellStyle name="SAPBEXstdData 3 10" xfId="17017" xr:uid="{D4E343E7-EEEF-4FFB-B151-5003AAB069E7}"/>
    <cellStyle name="SAPBEXstdData 3 11" xfId="17018" xr:uid="{9B9CF205-BFDF-4D13-AED9-3D3A3861BB08}"/>
    <cellStyle name="SAPBEXstdData 3 12" xfId="17019" xr:uid="{F6233F9C-48B7-421D-B196-0FDD59FDBC6E}"/>
    <cellStyle name="SAPBEXstdData 3 13" xfId="17020" xr:uid="{3BC28859-E855-4922-B110-5EB47D8294D3}"/>
    <cellStyle name="SAPBEXstdData 3 14" xfId="17021" xr:uid="{E4298F78-8743-4406-A064-9EEB85BB75B3}"/>
    <cellStyle name="SAPBEXstdData 3 15" xfId="17022" xr:uid="{76D9F6B6-9468-4ED0-92C7-1DD5989D5EF0}"/>
    <cellStyle name="SAPBEXstdData 3 16" xfId="17023" xr:uid="{B2E411A7-40B5-4263-8F30-269E23222B77}"/>
    <cellStyle name="SAPBEXstdData 3 17" xfId="17024" xr:uid="{2AD76688-8BC3-4910-958A-27F4DCCD22B8}"/>
    <cellStyle name="SAPBEXstdData 3 18" xfId="17025" xr:uid="{BC348AB1-DBDA-4C34-8DBC-DBF8FB282D6C}"/>
    <cellStyle name="SAPBEXstdData 3 2" xfId="17026" xr:uid="{44D598D1-0E8D-4B85-B9D3-5D2B2FCDC248}"/>
    <cellStyle name="SAPBEXstdData 3 2 10" xfId="17027" xr:uid="{6691CA46-0889-4D6C-8224-A80EA5AC58F4}"/>
    <cellStyle name="SAPBEXstdData 3 2 11" xfId="17028" xr:uid="{C607E9DF-15B5-432E-982D-D51A269A48C1}"/>
    <cellStyle name="SAPBEXstdData 3 2 12" xfId="17029" xr:uid="{F314BF99-6BA7-47A9-AFEB-49FEF87F9D83}"/>
    <cellStyle name="SAPBEXstdData 3 2 13" xfId="17030" xr:uid="{35C49F6F-FEC8-4CF5-9C7B-FE4FBFE1B3EB}"/>
    <cellStyle name="SAPBEXstdData 3 2 14" xfId="17031" xr:uid="{7E8C9DB3-7AB0-4438-801D-0029D88E9CA7}"/>
    <cellStyle name="SAPBEXstdData 3 2 2" xfId="17032" xr:uid="{84456192-0D16-461E-949E-94B27F17C69C}"/>
    <cellStyle name="SAPBEXstdData 3 2 2 2" xfId="17033" xr:uid="{1139B67A-C020-4C66-AAF0-D7D48DFB0DE0}"/>
    <cellStyle name="SAPBEXstdData 3 2 3" xfId="17034" xr:uid="{8B909907-3BEB-48AD-B3E5-7730729EDF69}"/>
    <cellStyle name="SAPBEXstdData 3 2 3 2" xfId="17035" xr:uid="{5C5133EF-9C7D-4DBC-9002-E3E1D9B9CF27}"/>
    <cellStyle name="SAPBEXstdData 3 2 4" xfId="17036" xr:uid="{D8185F01-C2EA-4976-95D6-DD2319B968BB}"/>
    <cellStyle name="SAPBEXstdData 3 2 4 2" xfId="17037" xr:uid="{2571016E-17C2-4DEC-B038-067686A12D38}"/>
    <cellStyle name="SAPBEXstdData 3 2 5" xfId="17038" xr:uid="{CC40162A-221B-4D34-81D0-D3B65623D531}"/>
    <cellStyle name="SAPBEXstdData 3 2 5 2" xfId="17039" xr:uid="{7A3E031C-66AD-44EB-9CA2-DA95C1F0373B}"/>
    <cellStyle name="SAPBEXstdData 3 2 6" xfId="17040" xr:uid="{BFCDA6B1-5692-4C10-9C4F-C0E1C726A4AE}"/>
    <cellStyle name="SAPBEXstdData 3 2 7" xfId="17041" xr:uid="{17290B52-C8D2-485B-A844-BD5F434AF6AD}"/>
    <cellStyle name="SAPBEXstdData 3 2 8" xfId="17042" xr:uid="{D433770D-F21A-49E0-AAD5-3DAC19D84381}"/>
    <cellStyle name="SAPBEXstdData 3 2 9" xfId="17043" xr:uid="{79009287-3368-42D9-84A4-F3DCA3BE64C2}"/>
    <cellStyle name="SAPBEXstdData 3 3" xfId="17044" xr:uid="{04D9F9F5-9325-4EB8-BEA3-E2ED45AB8FDE}"/>
    <cellStyle name="SAPBEXstdData 3 3 10" xfId="17045" xr:uid="{0079528D-DA5A-4277-9B8F-D30FACB73B52}"/>
    <cellStyle name="SAPBEXstdData 3 3 11" xfId="17046" xr:uid="{BA0E001A-7335-45DD-B958-18AA8CD316AB}"/>
    <cellStyle name="SAPBEXstdData 3 3 12" xfId="17047" xr:uid="{891C16C9-BA36-4746-873C-E1D3B6F0E14B}"/>
    <cellStyle name="SAPBEXstdData 3 3 13" xfId="17048" xr:uid="{CD74431B-7599-45E3-9ECA-1B752F49A250}"/>
    <cellStyle name="SAPBEXstdData 3 3 14" xfId="17049" xr:uid="{27653E05-5EF1-4C3C-89AA-B35481E5B358}"/>
    <cellStyle name="SAPBEXstdData 3 3 2" xfId="17050" xr:uid="{02D1AE10-DA15-489F-93AD-D3DEE4E90356}"/>
    <cellStyle name="SAPBEXstdData 3 3 2 2" xfId="17051" xr:uid="{6F9F4372-D026-4B55-9A02-EB850244D902}"/>
    <cellStyle name="SAPBEXstdData 3 3 3" xfId="17052" xr:uid="{555D4909-F65A-451D-BB55-455418A7E535}"/>
    <cellStyle name="SAPBEXstdData 3 3 3 2" xfId="17053" xr:uid="{C8302869-C065-45B2-8370-441C8FD01D94}"/>
    <cellStyle name="SAPBEXstdData 3 3 4" xfId="17054" xr:uid="{0B421ABB-F232-483E-B04D-C2F8E79EAFFF}"/>
    <cellStyle name="SAPBEXstdData 3 3 4 2" xfId="17055" xr:uid="{8BF7C416-4F8B-4F15-997C-18AE86620D76}"/>
    <cellStyle name="SAPBEXstdData 3 3 5" xfId="17056" xr:uid="{825CB06A-4912-4BD5-A758-F9D4A50C908D}"/>
    <cellStyle name="SAPBEXstdData 3 3 5 2" xfId="17057" xr:uid="{05B5AA66-D31A-4995-A388-44F652C53CF6}"/>
    <cellStyle name="SAPBEXstdData 3 3 6" xfId="17058" xr:uid="{A98E3DED-185C-4E26-9E37-08D372D4D467}"/>
    <cellStyle name="SAPBEXstdData 3 3 7" xfId="17059" xr:uid="{00ED68AF-3490-4A49-8006-B14252441F9D}"/>
    <cellStyle name="SAPBEXstdData 3 3 8" xfId="17060" xr:uid="{FD117981-3062-4662-8912-BD1E4AEF2671}"/>
    <cellStyle name="SAPBEXstdData 3 3 9" xfId="17061" xr:uid="{DC5ECADB-02B8-4CA2-98A7-DA70ABE79BC2}"/>
    <cellStyle name="SAPBEXstdData 3 4" xfId="17062" xr:uid="{938ABC14-B64B-4A58-95AC-77C0B64A98E4}"/>
    <cellStyle name="SAPBEXstdData 3 4 10" xfId="17063" xr:uid="{683B2136-5E3F-49FD-81AD-83F970B14D56}"/>
    <cellStyle name="SAPBEXstdData 3 4 11" xfId="17064" xr:uid="{45E61C5F-7A47-4352-B3F1-34BF8470C6D8}"/>
    <cellStyle name="SAPBEXstdData 3 4 12" xfId="17065" xr:uid="{4AF506D3-7B51-4C0D-A243-773FF11FB3F8}"/>
    <cellStyle name="SAPBEXstdData 3 4 13" xfId="17066" xr:uid="{A8B3AE65-D966-4536-8374-462404658716}"/>
    <cellStyle name="SAPBEXstdData 3 4 14" xfId="17067" xr:uid="{420DB739-6F4A-4187-A495-52F570C56D83}"/>
    <cellStyle name="SAPBEXstdData 3 4 15" xfId="17068" xr:uid="{0612B0CB-046E-471A-8677-78F813A2BEBC}"/>
    <cellStyle name="SAPBEXstdData 3 4 16" xfId="17069" xr:uid="{7AD5478C-BA8C-4243-9DD4-9CE8E77F99A5}"/>
    <cellStyle name="SAPBEXstdData 3 4 2" xfId="17070" xr:uid="{E5F50DCE-F386-4490-9A17-02425ED5D7FD}"/>
    <cellStyle name="SAPBEXstdData 3 4 2 2" xfId="17071" xr:uid="{6CBF0690-B01B-4BC8-881B-FB7EBBF0B2CC}"/>
    <cellStyle name="SAPBEXstdData 3 4 3" xfId="17072" xr:uid="{F866351F-3E13-47CF-A0E9-84BC095DB762}"/>
    <cellStyle name="SAPBEXstdData 3 4 3 2" xfId="17073" xr:uid="{D601EF7A-6CE0-49C5-A816-018636C291C0}"/>
    <cellStyle name="SAPBEXstdData 3 4 4" xfId="17074" xr:uid="{44A7C378-D011-4F2A-9686-9CE1179D3D4E}"/>
    <cellStyle name="SAPBEXstdData 3 4 4 2" xfId="17075" xr:uid="{AA841B1C-A205-40AB-BD8D-C9B7F38DA572}"/>
    <cellStyle name="SAPBEXstdData 3 4 5" xfId="17076" xr:uid="{F563D548-214F-4ECB-8CE4-5CBDD9804336}"/>
    <cellStyle name="SAPBEXstdData 3 4 5 2" xfId="17077" xr:uid="{4880ACCB-E587-479F-9FC8-A2BABD0B64B7}"/>
    <cellStyle name="SAPBEXstdData 3 4 6" xfId="17078" xr:uid="{9098EB5A-FD62-40A7-AED3-EFFF01B7263F}"/>
    <cellStyle name="SAPBEXstdData 3 4 7" xfId="17079" xr:uid="{CB60133E-6C7D-4083-93C3-01912EFC0DCC}"/>
    <cellStyle name="SAPBEXstdData 3 4 8" xfId="17080" xr:uid="{965576F9-75DE-49F4-948F-95DA8CE4D775}"/>
    <cellStyle name="SAPBEXstdData 3 4 9" xfId="17081" xr:uid="{F1BF188D-F72D-4869-9DE9-31391A4AC164}"/>
    <cellStyle name="SAPBEXstdData 3 5" xfId="17082" xr:uid="{8137666A-AFD0-448C-BE67-C4454D079A62}"/>
    <cellStyle name="SAPBEXstdData 3 5 10" xfId="17083" xr:uid="{CF27ADC7-AB14-40FB-9D51-731A6C1C698D}"/>
    <cellStyle name="SAPBEXstdData 3 5 11" xfId="17084" xr:uid="{5632960B-F61F-4111-B8CC-9091B680B827}"/>
    <cellStyle name="SAPBEXstdData 3 5 12" xfId="17085" xr:uid="{4F0A874B-21B7-4D80-8FDA-653ACBC63173}"/>
    <cellStyle name="SAPBEXstdData 3 5 13" xfId="17086" xr:uid="{530C2F28-C299-42E4-A450-96CEAA411F3C}"/>
    <cellStyle name="SAPBEXstdData 3 5 14" xfId="17087" xr:uid="{7597AE25-12B9-481D-89F3-1523A5DC05C2}"/>
    <cellStyle name="SAPBEXstdData 3 5 15" xfId="17088" xr:uid="{569F790D-0390-43F7-8ECC-1B2450FF5CD3}"/>
    <cellStyle name="SAPBEXstdData 3 5 16" xfId="17089" xr:uid="{1E43B7CD-D3E9-4210-BB21-28DF8D911181}"/>
    <cellStyle name="SAPBEXstdData 3 5 2" xfId="17090" xr:uid="{745F8EBB-EE89-41C1-83B8-DA3FAB28C65C}"/>
    <cellStyle name="SAPBEXstdData 3 5 2 2" xfId="17091" xr:uid="{F9748774-A6C9-4A84-A64D-B4376AA6889F}"/>
    <cellStyle name="SAPBEXstdData 3 5 3" xfId="17092" xr:uid="{EF407DE2-9AB5-42B4-B8FD-B5341781C346}"/>
    <cellStyle name="SAPBEXstdData 3 5 3 2" xfId="17093" xr:uid="{B715E56F-E98C-47F2-97DC-A92B5E99E73F}"/>
    <cellStyle name="SAPBEXstdData 3 5 4" xfId="17094" xr:uid="{9148EAD7-E44D-40E0-A57C-713E3C0E38DC}"/>
    <cellStyle name="SAPBEXstdData 3 5 4 2" xfId="17095" xr:uid="{8D946B94-9BE0-4E1A-A110-349948EA1876}"/>
    <cellStyle name="SAPBEXstdData 3 5 5" xfId="17096" xr:uid="{7630F559-015B-44AE-B18C-6CCC365527D3}"/>
    <cellStyle name="SAPBEXstdData 3 5 5 2" xfId="17097" xr:uid="{5EA096FC-AB28-4737-9E6B-AF89CEE01D1D}"/>
    <cellStyle name="SAPBEXstdData 3 5 6" xfId="17098" xr:uid="{37710351-B815-44E7-AA22-959CBD276A71}"/>
    <cellStyle name="SAPBEXstdData 3 5 7" xfId="17099" xr:uid="{8EC181C2-407D-4116-9D0E-A1386A168717}"/>
    <cellStyle name="SAPBEXstdData 3 5 8" xfId="17100" xr:uid="{6F201032-9692-450D-8984-A1D035A10A9B}"/>
    <cellStyle name="SAPBEXstdData 3 5 9" xfId="17101" xr:uid="{616C125C-8AE5-47FE-8F2A-2245E22C8387}"/>
    <cellStyle name="SAPBEXstdData 3 6" xfId="17102" xr:uid="{AC4C222A-37C8-4877-A658-EA12BAAEDC48}"/>
    <cellStyle name="SAPBEXstdData 3 6 2" xfId="17103" xr:uid="{0BEA957E-9CC7-45F4-8918-0D47AE8F6567}"/>
    <cellStyle name="SAPBEXstdData 3 7" xfId="17104" xr:uid="{57957EFF-3787-4084-9407-226ECB5DD523}"/>
    <cellStyle name="SAPBEXstdData 3 7 2" xfId="17105" xr:uid="{8857CF92-ABC0-4BB1-9930-B5603806AC31}"/>
    <cellStyle name="SAPBEXstdData 3 8" xfId="17106" xr:uid="{20FCF0D5-75AF-49B5-B0A4-B00587DB2519}"/>
    <cellStyle name="SAPBEXstdData 3 8 2" xfId="17107" xr:uid="{B323B7A9-33E1-43C9-93A8-CFAABA2AAF67}"/>
    <cellStyle name="SAPBEXstdData 3 9" xfId="17108" xr:uid="{37982AC6-EB50-4147-8445-6DA55C9ED860}"/>
    <cellStyle name="SAPBEXstdData 3 9 2" xfId="17109" xr:uid="{DFCA1CE4-D131-4184-9B9C-157E808B45BC}"/>
    <cellStyle name="SAPBEXstdData 4" xfId="17110" xr:uid="{1C6BEBA4-4D40-4422-8362-7AA64219E8BC}"/>
    <cellStyle name="SAPBEXstdData 4 10" xfId="17111" xr:uid="{2495F85A-F11A-49E1-8C12-404BF5A77858}"/>
    <cellStyle name="SAPBEXstdData 4 11" xfId="17112" xr:uid="{3C64C566-F2E9-4650-A02A-74D30C52FD17}"/>
    <cellStyle name="SAPBEXstdData 4 12" xfId="17113" xr:uid="{1032565B-E884-41D6-B220-C9750A103BCF}"/>
    <cellStyle name="SAPBEXstdData 4 13" xfId="17114" xr:uid="{AAAD8D0E-FB50-4502-AEAE-2C3E4BEC72F1}"/>
    <cellStyle name="SAPBEXstdData 4 14" xfId="17115" xr:uid="{B0D92E29-C432-4B85-8F81-1481A14BFC61}"/>
    <cellStyle name="SAPBEXstdData 4 15" xfId="17116" xr:uid="{92B1FAD6-E190-4ECD-B658-52ACFA22B4D5}"/>
    <cellStyle name="SAPBEXstdData 4 16" xfId="17117" xr:uid="{7BC57DFC-4190-45B1-AD9F-FCF6F62DFE7B}"/>
    <cellStyle name="SAPBEXstdData 4 17" xfId="17118" xr:uid="{B8761DD9-73E0-4641-888D-9F0BB28D58EA}"/>
    <cellStyle name="SAPBEXstdData 4 2" xfId="17119" xr:uid="{A33D7881-94BF-46F3-9A64-C99AB8E8FC1E}"/>
    <cellStyle name="SAPBEXstdData 4 2 10" xfId="17120" xr:uid="{6C6C83A9-F00B-4124-8817-180A8D3A2145}"/>
    <cellStyle name="SAPBEXstdData 4 2 11" xfId="17121" xr:uid="{38972E09-BB50-4866-97B9-4A3D900FA646}"/>
    <cellStyle name="SAPBEXstdData 4 2 12" xfId="17122" xr:uid="{0D63F3C9-DF1D-43BC-B166-F05B7A3EDBB0}"/>
    <cellStyle name="SAPBEXstdData 4 2 13" xfId="17123" xr:uid="{E8891AF2-258A-4A3A-823E-1C9B426FD090}"/>
    <cellStyle name="SAPBEXstdData 4 2 14" xfId="17124" xr:uid="{402D2CEC-0A5F-4A6B-B74E-3408B32276D0}"/>
    <cellStyle name="SAPBEXstdData 4 2 2" xfId="17125" xr:uid="{AF0DA33E-CA37-4250-853B-B7E6A94E53AD}"/>
    <cellStyle name="SAPBEXstdData 4 2 2 2" xfId="17126" xr:uid="{84C871FC-5E82-46D8-B849-9E95053AB714}"/>
    <cellStyle name="SAPBEXstdData 4 2 3" xfId="17127" xr:uid="{82DC2DA3-B582-4631-BD53-90A0EB74351D}"/>
    <cellStyle name="SAPBEXstdData 4 2 3 2" xfId="17128" xr:uid="{10F040FB-1692-450F-98CB-CAFB2679E4C4}"/>
    <cellStyle name="SAPBEXstdData 4 2 4" xfId="17129" xr:uid="{E6121061-64BE-48B0-AEF1-D11FB1706599}"/>
    <cellStyle name="SAPBEXstdData 4 2 4 2" xfId="17130" xr:uid="{6D49B94D-BC39-4F29-AD5B-A35AE5E5C406}"/>
    <cellStyle name="SAPBEXstdData 4 2 5" xfId="17131" xr:uid="{D07BFB19-903A-449E-91A3-30BBF1B060FE}"/>
    <cellStyle name="SAPBEXstdData 4 2 5 2" xfId="17132" xr:uid="{65BD2001-B5C4-4CDA-A5DD-BBF5E0D35F2C}"/>
    <cellStyle name="SAPBEXstdData 4 2 6" xfId="17133" xr:uid="{C1CA2B00-4EF5-4A0C-8FE8-C9BDEB055F85}"/>
    <cellStyle name="SAPBEXstdData 4 2 7" xfId="17134" xr:uid="{10568B40-1702-41B2-87CC-D84E571F96A4}"/>
    <cellStyle name="SAPBEXstdData 4 2 8" xfId="17135" xr:uid="{C305CC5D-203D-43F5-9F2A-B3BC4974A27B}"/>
    <cellStyle name="SAPBEXstdData 4 2 9" xfId="17136" xr:uid="{D0A014D4-F2C9-4758-9E31-67E89F29F58F}"/>
    <cellStyle name="SAPBEXstdData 4 3" xfId="17137" xr:uid="{3D8E89F1-4DBA-4B9A-8657-913362826AE3}"/>
    <cellStyle name="SAPBEXstdData 4 3 10" xfId="17138" xr:uid="{C6D6E6AE-C428-47ED-A17C-5A81092FB672}"/>
    <cellStyle name="SAPBEXstdData 4 3 11" xfId="17139" xr:uid="{F84F73EE-DE4F-443B-BA07-75DA956B04FE}"/>
    <cellStyle name="SAPBEXstdData 4 3 12" xfId="17140" xr:uid="{F5F86D38-BDCA-4799-8693-FECE8AF10EBC}"/>
    <cellStyle name="SAPBEXstdData 4 3 13" xfId="17141" xr:uid="{2E5EFA85-3A80-422C-8A15-628237292527}"/>
    <cellStyle name="SAPBEXstdData 4 3 14" xfId="17142" xr:uid="{FDF644C7-636E-468F-845B-C65FA3FA25FE}"/>
    <cellStyle name="SAPBEXstdData 4 3 2" xfId="17143" xr:uid="{8DCCC62D-B6CD-4D7C-9B80-C290024F95D1}"/>
    <cellStyle name="SAPBEXstdData 4 3 2 2" xfId="17144" xr:uid="{36C39B0B-53F8-47E3-80F8-EAD701EB17BF}"/>
    <cellStyle name="SAPBEXstdData 4 3 3" xfId="17145" xr:uid="{B32A6DDA-0B77-46EF-A48B-DDDAC5597923}"/>
    <cellStyle name="SAPBEXstdData 4 3 3 2" xfId="17146" xr:uid="{26FBBA25-76A0-4A56-8AA3-064E41274E52}"/>
    <cellStyle name="SAPBEXstdData 4 3 4" xfId="17147" xr:uid="{1A1118F6-2C10-4F90-A242-B2C3ACB82706}"/>
    <cellStyle name="SAPBEXstdData 4 3 4 2" xfId="17148" xr:uid="{CBE55A15-1DD6-48F1-A464-A0532813D1DA}"/>
    <cellStyle name="SAPBEXstdData 4 3 5" xfId="17149" xr:uid="{B6089583-067E-42CA-8F9F-A7359A5A5190}"/>
    <cellStyle name="SAPBEXstdData 4 3 5 2" xfId="17150" xr:uid="{F0E178D9-E3C8-4D40-969F-0D250AA90ACD}"/>
    <cellStyle name="SAPBEXstdData 4 3 6" xfId="17151" xr:uid="{A3139E76-52C4-471C-8D0F-8E4A481A2D9E}"/>
    <cellStyle name="SAPBEXstdData 4 3 7" xfId="17152" xr:uid="{42AF79E7-A5D4-4830-9EE7-32C54EBE68BA}"/>
    <cellStyle name="SAPBEXstdData 4 3 8" xfId="17153" xr:uid="{1E89A0D4-414D-4F85-A97C-CE51FFD2F141}"/>
    <cellStyle name="SAPBEXstdData 4 3 9" xfId="17154" xr:uid="{4E327A5F-97FE-4708-AC07-FB74D148D640}"/>
    <cellStyle name="SAPBEXstdData 4 4" xfId="17155" xr:uid="{664AE192-454E-40F3-AA78-BE90216C0372}"/>
    <cellStyle name="SAPBEXstdData 4 4 10" xfId="17156" xr:uid="{09EE1776-D3CD-4F76-8BD2-964F2866367D}"/>
    <cellStyle name="SAPBEXstdData 4 4 11" xfId="17157" xr:uid="{3389FB50-304E-4FCF-B5DB-1FCBEB5CB5B5}"/>
    <cellStyle name="SAPBEXstdData 4 4 12" xfId="17158" xr:uid="{567D9391-73AA-41B5-A786-1765BAC90AC5}"/>
    <cellStyle name="SAPBEXstdData 4 4 13" xfId="17159" xr:uid="{59305CC5-1E23-4B35-B06E-CD379C65C3E9}"/>
    <cellStyle name="SAPBEXstdData 4 4 14" xfId="17160" xr:uid="{043320E2-6867-42C7-A924-FB1951C9648D}"/>
    <cellStyle name="SAPBEXstdData 4 4 2" xfId="17161" xr:uid="{1B053E33-37AB-43B5-B704-915565922BCB}"/>
    <cellStyle name="SAPBEXstdData 4 4 2 2" xfId="17162" xr:uid="{94C31DB0-5BB3-474A-85E4-E8715C840882}"/>
    <cellStyle name="SAPBEXstdData 4 4 3" xfId="17163" xr:uid="{DD5E419B-AC02-4129-B850-7687D32E1362}"/>
    <cellStyle name="SAPBEXstdData 4 4 3 2" xfId="17164" xr:uid="{ECAB2651-AB8D-4DD0-9AA6-53C52EF03DC2}"/>
    <cellStyle name="SAPBEXstdData 4 4 4" xfId="17165" xr:uid="{FCCA0293-202C-4CC6-9E51-D52B99F7EF6F}"/>
    <cellStyle name="SAPBEXstdData 4 4 4 2" xfId="17166" xr:uid="{5D1612EF-0B62-4867-9737-BB8EA0B027C6}"/>
    <cellStyle name="SAPBEXstdData 4 4 5" xfId="17167" xr:uid="{8498F26E-BE3B-4585-A9F4-4562288CAEB9}"/>
    <cellStyle name="SAPBEXstdData 4 4 5 2" xfId="17168" xr:uid="{41C7EC73-7E7D-4C78-8EA9-A9C5537CE979}"/>
    <cellStyle name="SAPBEXstdData 4 4 6" xfId="17169" xr:uid="{8832825B-505A-40EA-B798-8C1905DBCE9A}"/>
    <cellStyle name="SAPBEXstdData 4 4 7" xfId="17170" xr:uid="{2200D4D6-0605-4896-8659-A9FFD4AADBF1}"/>
    <cellStyle name="SAPBEXstdData 4 4 8" xfId="17171" xr:uid="{C9757901-250A-4C2D-BE88-6371A0E76C34}"/>
    <cellStyle name="SAPBEXstdData 4 4 9" xfId="17172" xr:uid="{44E3EEC9-BE7C-4715-87F5-0C234F2AAE44}"/>
    <cellStyle name="SAPBEXstdData 4 5" xfId="17173" xr:uid="{C6D9A194-4CED-401A-9B89-5FA0E07B3FA4}"/>
    <cellStyle name="SAPBEXstdData 4 5 2" xfId="17174" xr:uid="{69B6EDEA-ACB4-4069-B931-6120FDCDDC37}"/>
    <cellStyle name="SAPBEXstdData 4 6" xfId="17175" xr:uid="{D6EA51EA-36F7-4F26-9CE2-6F4A9D64BD97}"/>
    <cellStyle name="SAPBEXstdData 4 6 2" xfId="17176" xr:uid="{6DE09FF2-D4B2-4735-92C6-1A7026771BD0}"/>
    <cellStyle name="SAPBEXstdData 4 7" xfId="17177" xr:uid="{D4FA92D9-BA67-420D-8DEF-E219ECE14D40}"/>
    <cellStyle name="SAPBEXstdData 4 7 2" xfId="17178" xr:uid="{08522D89-3F34-43E1-A452-EDFC6424768A}"/>
    <cellStyle name="SAPBEXstdData 4 8" xfId="17179" xr:uid="{4991BB6D-F481-4139-A572-FD3D35DD6528}"/>
    <cellStyle name="SAPBEXstdData 4 8 2" xfId="17180" xr:uid="{E43176D6-DB9D-4D76-9725-B9C4115272F5}"/>
    <cellStyle name="SAPBEXstdData 4 9" xfId="17181" xr:uid="{7AAA1DCA-6FD1-4F29-8539-89FBB4DC3A5E}"/>
    <cellStyle name="SAPBEXstdData 5" xfId="17182" xr:uid="{11957365-856C-47B1-9825-5FEEE28B3828}"/>
    <cellStyle name="SAPBEXstdData 5 10" xfId="17183" xr:uid="{15317846-7A9D-40D2-B8A6-33DE5E095185}"/>
    <cellStyle name="SAPBEXstdData 5 11" xfId="17184" xr:uid="{0DFAE672-029C-4C8F-B1B0-693A4FF686A4}"/>
    <cellStyle name="SAPBEXstdData 5 12" xfId="17185" xr:uid="{1C1CD83F-39D1-46E9-99C9-8769A30B6173}"/>
    <cellStyle name="SAPBEXstdData 5 13" xfId="17186" xr:uid="{9FC011E4-230F-45AF-BCE9-605626190A2C}"/>
    <cellStyle name="SAPBEXstdData 5 14" xfId="17187" xr:uid="{CEEF78D4-74B4-426A-8C7B-5647BBD9456D}"/>
    <cellStyle name="SAPBEXstdData 5 15" xfId="17188" xr:uid="{50603D7E-605D-44F3-AD23-FFC17D85CFBB}"/>
    <cellStyle name="SAPBEXstdData 5 16" xfId="17189" xr:uid="{9F88A300-6737-4B40-8108-1BB69997C20B}"/>
    <cellStyle name="SAPBEXstdData 5 17" xfId="17190" xr:uid="{D41DE2AA-AAD7-42AD-9D10-57000C55FE8E}"/>
    <cellStyle name="SAPBEXstdData 5 2" xfId="17191" xr:uid="{3E75F64D-AD7A-4571-A104-67F83389B1A9}"/>
    <cellStyle name="SAPBEXstdData 5 2 10" xfId="17192" xr:uid="{5415FCCB-F96A-40BE-9255-8FD2040ECE5D}"/>
    <cellStyle name="SAPBEXstdData 5 2 11" xfId="17193" xr:uid="{858C9297-B765-4975-B029-AD9B8EDCDE62}"/>
    <cellStyle name="SAPBEXstdData 5 2 12" xfId="17194" xr:uid="{97856013-5EC7-4DB2-B43C-A5501C63A947}"/>
    <cellStyle name="SAPBEXstdData 5 2 13" xfId="17195" xr:uid="{9E782D0E-ABC3-4BFA-B67D-1F8C4DA45789}"/>
    <cellStyle name="SAPBEXstdData 5 2 14" xfId="17196" xr:uid="{5CA4DD6A-5771-460F-A481-1D5B3361D587}"/>
    <cellStyle name="SAPBEXstdData 5 2 2" xfId="17197" xr:uid="{E3BE23AF-E34F-4B7D-9D32-8D551AD07AAB}"/>
    <cellStyle name="SAPBEXstdData 5 2 2 2" xfId="17198" xr:uid="{FE25E564-07AC-4DA5-8185-4162AE6CA344}"/>
    <cellStyle name="SAPBEXstdData 5 2 3" xfId="17199" xr:uid="{32CAFA8E-8413-4AB1-B169-8D8D930E293A}"/>
    <cellStyle name="SAPBEXstdData 5 2 3 2" xfId="17200" xr:uid="{5B2F81B9-9F2C-4B2C-A6FC-451483550674}"/>
    <cellStyle name="SAPBEXstdData 5 2 4" xfId="17201" xr:uid="{24AEECFF-B89F-467A-8EAE-A7DBE9A035EA}"/>
    <cellStyle name="SAPBEXstdData 5 2 4 2" xfId="17202" xr:uid="{7C5B8143-23F6-4AD4-8E84-586664C61AB2}"/>
    <cellStyle name="SAPBEXstdData 5 2 5" xfId="17203" xr:uid="{57822FF3-9F7F-4B02-9AEA-B9062B79C602}"/>
    <cellStyle name="SAPBEXstdData 5 2 5 2" xfId="17204" xr:uid="{A55411DC-8CD1-4D3A-BC18-15C8EED489BD}"/>
    <cellStyle name="SAPBEXstdData 5 2 6" xfId="17205" xr:uid="{38BDBFB5-AE94-426A-A7E6-21CC182324A0}"/>
    <cellStyle name="SAPBEXstdData 5 2 7" xfId="17206" xr:uid="{C01A164F-D7D5-4BE4-A3C2-9DB439E62493}"/>
    <cellStyle name="SAPBEXstdData 5 2 8" xfId="17207" xr:uid="{AB3BF078-3591-4739-B97A-0DC2954DF72D}"/>
    <cellStyle name="SAPBEXstdData 5 2 9" xfId="17208" xr:uid="{719CA2E4-6F3B-47B0-B4BF-FA9FA81E884D}"/>
    <cellStyle name="SAPBEXstdData 5 3" xfId="17209" xr:uid="{1B33E5DA-ACD6-4E0F-98F3-247D5490DD04}"/>
    <cellStyle name="SAPBEXstdData 5 3 10" xfId="17210" xr:uid="{D4A83FC0-482A-43B0-A0C9-F6C5F7E95083}"/>
    <cellStyle name="SAPBEXstdData 5 3 11" xfId="17211" xr:uid="{0B091B5A-C5C1-4029-B539-46F2C0F30EE4}"/>
    <cellStyle name="SAPBEXstdData 5 3 12" xfId="17212" xr:uid="{EAE6A96D-2DE2-4735-8188-9478AC067A3E}"/>
    <cellStyle name="SAPBEXstdData 5 3 13" xfId="17213" xr:uid="{39BD325D-E2D8-4FB9-AA5D-3CC32C35FFE9}"/>
    <cellStyle name="SAPBEXstdData 5 3 14" xfId="17214" xr:uid="{3BB08AC8-4FFF-44B6-97CB-438347A5BA21}"/>
    <cellStyle name="SAPBEXstdData 5 3 2" xfId="17215" xr:uid="{977185E9-8BF6-4626-8192-FC2557DB8AA5}"/>
    <cellStyle name="SAPBEXstdData 5 3 2 2" xfId="17216" xr:uid="{782370EE-77FE-4A26-867E-465AFD1CD500}"/>
    <cellStyle name="SAPBEXstdData 5 3 3" xfId="17217" xr:uid="{E19E82A9-54EF-4937-9F1D-E16157B61EF6}"/>
    <cellStyle name="SAPBEXstdData 5 3 3 2" xfId="17218" xr:uid="{4B811527-A528-4C70-B7B3-0BC70BDB7D20}"/>
    <cellStyle name="SAPBEXstdData 5 3 4" xfId="17219" xr:uid="{6F844425-FF0D-49CC-8D6A-4367F75B072C}"/>
    <cellStyle name="SAPBEXstdData 5 3 4 2" xfId="17220" xr:uid="{DC0491D1-EDD3-41B6-92C5-C3CF11D6818A}"/>
    <cellStyle name="SAPBEXstdData 5 3 5" xfId="17221" xr:uid="{B2768FCF-B49A-4BA3-9D92-884166007B2A}"/>
    <cellStyle name="SAPBEXstdData 5 3 5 2" xfId="17222" xr:uid="{3C45AB38-0F56-4B9F-B060-0B80A369CBE8}"/>
    <cellStyle name="SAPBEXstdData 5 3 6" xfId="17223" xr:uid="{7778EC00-7796-4FD2-889D-1BFC8F1EDE46}"/>
    <cellStyle name="SAPBEXstdData 5 3 7" xfId="17224" xr:uid="{3B401B72-2FE1-4019-A28B-95DA9A6CD7A0}"/>
    <cellStyle name="SAPBEXstdData 5 3 8" xfId="17225" xr:uid="{93B3794C-96FD-473A-A9B6-2E39633F59D8}"/>
    <cellStyle name="SAPBEXstdData 5 3 9" xfId="17226" xr:uid="{3D6F4FB9-E8B7-4323-AED4-DD8BD76AA73F}"/>
    <cellStyle name="SAPBEXstdData 5 4" xfId="17227" xr:uid="{9F3D3F1E-8964-4F9F-9E7C-210DDE938B1F}"/>
    <cellStyle name="SAPBEXstdData 5 4 10" xfId="17228" xr:uid="{F718062E-37DD-4BDA-9800-2AEDD198042F}"/>
    <cellStyle name="SAPBEXstdData 5 4 11" xfId="17229" xr:uid="{F86526BD-2FE3-43D2-B946-C7F1177EE5C6}"/>
    <cellStyle name="SAPBEXstdData 5 4 12" xfId="17230" xr:uid="{77C92608-BFAA-4230-9496-C4AF07A4DADF}"/>
    <cellStyle name="SAPBEXstdData 5 4 13" xfId="17231" xr:uid="{802A0276-68C1-40B6-8F00-57F5AD47A272}"/>
    <cellStyle name="SAPBEXstdData 5 4 14" xfId="17232" xr:uid="{9FB7592F-E627-4ED8-8A06-22EECDDB7E96}"/>
    <cellStyle name="SAPBEXstdData 5 4 2" xfId="17233" xr:uid="{3857481E-0CCF-4FF1-890C-266752387F27}"/>
    <cellStyle name="SAPBEXstdData 5 4 2 2" xfId="17234" xr:uid="{E52DBD04-0937-4128-BECC-D6FF588E367C}"/>
    <cellStyle name="SAPBEXstdData 5 4 3" xfId="17235" xr:uid="{FA2C1549-E58E-4A57-BD6E-90B5F2CB0E1B}"/>
    <cellStyle name="SAPBEXstdData 5 4 3 2" xfId="17236" xr:uid="{5DA230DF-C35E-4E4A-BBD0-BD0347552067}"/>
    <cellStyle name="SAPBEXstdData 5 4 4" xfId="17237" xr:uid="{62741A40-AF3F-4C5C-8C7B-AF2A2016A585}"/>
    <cellStyle name="SAPBEXstdData 5 4 4 2" xfId="17238" xr:uid="{4832FA6F-EDFE-4D5B-A8E7-29D174B8B779}"/>
    <cellStyle name="SAPBEXstdData 5 4 5" xfId="17239" xr:uid="{0F5F676C-1018-4CE8-AE6D-6F7859600ABD}"/>
    <cellStyle name="SAPBEXstdData 5 4 5 2" xfId="17240" xr:uid="{D33B4FA1-6D9A-4004-A4F1-C051322A4B32}"/>
    <cellStyle name="SAPBEXstdData 5 4 6" xfId="17241" xr:uid="{7E108D48-4681-4E79-9A42-994E0255F40F}"/>
    <cellStyle name="SAPBEXstdData 5 4 7" xfId="17242" xr:uid="{60BF0B79-3AA9-4E94-8131-EFD8114110A0}"/>
    <cellStyle name="SAPBEXstdData 5 4 8" xfId="17243" xr:uid="{6FC20E60-2139-4C33-AB55-EC466FE44E00}"/>
    <cellStyle name="SAPBEXstdData 5 4 9" xfId="17244" xr:uid="{8B26CA2A-D68F-4129-9C95-B19D61424930}"/>
    <cellStyle name="SAPBEXstdData 5 5" xfId="17245" xr:uid="{B7E60A2D-F889-4BAC-9C86-2683FBA5FAA9}"/>
    <cellStyle name="SAPBEXstdData 5 5 2" xfId="17246" xr:uid="{2D9FC67F-B1B8-446C-A833-5FBD6B4C62C5}"/>
    <cellStyle name="SAPBEXstdData 5 6" xfId="17247" xr:uid="{29C9729F-8281-4972-9416-D66BEE477481}"/>
    <cellStyle name="SAPBEXstdData 5 6 2" xfId="17248" xr:uid="{2BB207BA-9F61-4686-BC3F-A7E06965FF56}"/>
    <cellStyle name="SAPBEXstdData 5 7" xfId="17249" xr:uid="{A5E7A639-5125-43D6-AAF7-F602C04A2BFD}"/>
    <cellStyle name="SAPBEXstdData 5 7 2" xfId="17250" xr:uid="{FC894D10-3218-4C21-8EE5-0D82598D8E1D}"/>
    <cellStyle name="SAPBEXstdData 5 8" xfId="17251" xr:uid="{4D73DE0F-238F-42BD-B54D-E0C2C94BCC19}"/>
    <cellStyle name="SAPBEXstdData 5 8 2" xfId="17252" xr:uid="{EC954C8C-DB1C-455A-A095-79F29F9A410B}"/>
    <cellStyle name="SAPBEXstdData 5 9" xfId="17253" xr:uid="{A09EBAF9-6A8A-4DD1-B66F-A0344173F4D6}"/>
    <cellStyle name="SAPBEXstdData 6" xfId="17254" xr:uid="{38CCFC55-E0E3-4F0B-996E-0539094DF101}"/>
    <cellStyle name="SAPBEXstdData 6 10" xfId="17255" xr:uid="{89F708DC-C65C-43E0-A436-D6957BBBA2DF}"/>
    <cellStyle name="SAPBEXstdData 6 11" xfId="17256" xr:uid="{63DF4323-9CD0-4CB0-BD31-7FCBCD8DBDE6}"/>
    <cellStyle name="SAPBEXstdData 6 12" xfId="17257" xr:uid="{5490B126-42A3-42A4-8E34-9B128D3823C0}"/>
    <cellStyle name="SAPBEXstdData 6 13" xfId="17258" xr:uid="{8DFC7970-09B4-4571-9CAE-3CC65BB975F2}"/>
    <cellStyle name="SAPBEXstdData 6 14" xfId="17259" xr:uid="{29B64588-152F-4B53-BD8F-0598356FEE54}"/>
    <cellStyle name="SAPBEXstdData 6 15" xfId="17260" xr:uid="{0775E0C2-58BA-4808-B313-04704C01DA0E}"/>
    <cellStyle name="SAPBEXstdData 6 16" xfId="17261" xr:uid="{F4EF69D7-F84D-4D78-8113-325F2C0E4058}"/>
    <cellStyle name="SAPBEXstdData 6 17" xfId="17262" xr:uid="{63CEA432-FC1C-4963-A927-58C2D16A8759}"/>
    <cellStyle name="SAPBEXstdData 6 2" xfId="17263" xr:uid="{76CA9878-3E75-4319-BACA-BF7EEDB2720F}"/>
    <cellStyle name="SAPBEXstdData 6 2 10" xfId="17264" xr:uid="{AB20CA10-BEDD-49E5-AE43-8E092DECC032}"/>
    <cellStyle name="SAPBEXstdData 6 2 11" xfId="17265" xr:uid="{DDF30A57-8A49-40BE-8BE2-4993E4667691}"/>
    <cellStyle name="SAPBEXstdData 6 2 12" xfId="17266" xr:uid="{C6AFECCD-5705-437C-84C9-3EAF7A6C2840}"/>
    <cellStyle name="SAPBEXstdData 6 2 13" xfId="17267" xr:uid="{E9715B82-9615-4CB9-B59F-E62BE201AB67}"/>
    <cellStyle name="SAPBEXstdData 6 2 14" xfId="17268" xr:uid="{9621DDB7-9C8B-4039-BE99-27DC4807B3EC}"/>
    <cellStyle name="SAPBEXstdData 6 2 2" xfId="17269" xr:uid="{42F41300-02D1-44B5-8AEC-1D46F62B9A28}"/>
    <cellStyle name="SAPBEXstdData 6 2 2 2" xfId="17270" xr:uid="{CE3D1697-3FED-4278-B42A-42D40CC88A46}"/>
    <cellStyle name="SAPBEXstdData 6 2 3" xfId="17271" xr:uid="{B5604FC0-7034-43D9-8688-8BD55F3F513C}"/>
    <cellStyle name="SAPBEXstdData 6 2 3 2" xfId="17272" xr:uid="{FBDC8D23-BA1F-4F71-987B-432F65FCF381}"/>
    <cellStyle name="SAPBEXstdData 6 2 4" xfId="17273" xr:uid="{B670EBBD-3ABF-4E94-B460-F531EEA26FE3}"/>
    <cellStyle name="SAPBEXstdData 6 2 4 2" xfId="17274" xr:uid="{14440728-F0CC-4757-A9E4-82ADE65C452B}"/>
    <cellStyle name="SAPBEXstdData 6 2 5" xfId="17275" xr:uid="{EEB92AF2-CFDC-4FD0-AA64-7DDD9E269470}"/>
    <cellStyle name="SAPBEXstdData 6 2 5 2" xfId="17276" xr:uid="{DA146782-3E06-4379-9E97-8284C999DA8A}"/>
    <cellStyle name="SAPBEXstdData 6 2 6" xfId="17277" xr:uid="{459129C9-0F00-4373-9062-C1C7FDB1961B}"/>
    <cellStyle name="SAPBEXstdData 6 2 7" xfId="17278" xr:uid="{C25F7702-B067-43CF-B041-9F7111CB1BD9}"/>
    <cellStyle name="SAPBEXstdData 6 2 8" xfId="17279" xr:uid="{70DEE326-AB86-4FE2-BB8F-45848AA013FD}"/>
    <cellStyle name="SAPBEXstdData 6 2 9" xfId="17280" xr:uid="{51B6BD84-12B0-448E-ABD6-93020DB696A9}"/>
    <cellStyle name="SAPBEXstdData 6 3" xfId="17281" xr:uid="{050D8C39-770B-44DA-A8FF-F593B84249C2}"/>
    <cellStyle name="SAPBEXstdData 6 3 10" xfId="17282" xr:uid="{E0C0E093-F767-41A0-986E-E30BF4DABDED}"/>
    <cellStyle name="SAPBEXstdData 6 3 11" xfId="17283" xr:uid="{CCD2B461-AF14-41ED-8976-78D26A93BC8B}"/>
    <cellStyle name="SAPBEXstdData 6 3 12" xfId="17284" xr:uid="{F4323B77-7B29-4758-9E35-82FBC29534A8}"/>
    <cellStyle name="SAPBEXstdData 6 3 13" xfId="17285" xr:uid="{CBE5386F-7CDE-4751-9D76-F89C564520D4}"/>
    <cellStyle name="SAPBEXstdData 6 3 14" xfId="17286" xr:uid="{F6F87441-E219-4A42-9863-11E2453CD396}"/>
    <cellStyle name="SAPBEXstdData 6 3 2" xfId="17287" xr:uid="{86D0A848-0ED9-410F-BF43-157CAA117026}"/>
    <cellStyle name="SAPBEXstdData 6 3 2 2" xfId="17288" xr:uid="{05552A37-4F72-4E68-9E45-A2847F805370}"/>
    <cellStyle name="SAPBEXstdData 6 3 3" xfId="17289" xr:uid="{C8205C47-52E9-4F5F-9620-D32B6066D623}"/>
    <cellStyle name="SAPBEXstdData 6 3 3 2" xfId="17290" xr:uid="{E4C5EFEF-EE1B-44A9-91A6-E5DEF05D19B5}"/>
    <cellStyle name="SAPBEXstdData 6 3 4" xfId="17291" xr:uid="{7DD3DD58-51E5-43EA-A61A-9352B51622F5}"/>
    <cellStyle name="SAPBEXstdData 6 3 4 2" xfId="17292" xr:uid="{9803BB7D-1B9E-4998-8C58-C9EA46C5140A}"/>
    <cellStyle name="SAPBEXstdData 6 3 5" xfId="17293" xr:uid="{463FC7B7-3406-411D-9D91-0225B94D1925}"/>
    <cellStyle name="SAPBEXstdData 6 3 5 2" xfId="17294" xr:uid="{87FCDB33-609E-4D16-95AC-4719F67738E3}"/>
    <cellStyle name="SAPBEXstdData 6 3 6" xfId="17295" xr:uid="{70FDD216-C89D-46FB-9A69-C0F348204D17}"/>
    <cellStyle name="SAPBEXstdData 6 3 7" xfId="17296" xr:uid="{15F5D040-E1EA-4A56-907E-B75802CA0358}"/>
    <cellStyle name="SAPBEXstdData 6 3 8" xfId="17297" xr:uid="{3037B005-305E-434B-8499-D5288E81B174}"/>
    <cellStyle name="SAPBEXstdData 6 3 9" xfId="17298" xr:uid="{B696E875-BD4B-468C-97CD-05ECB08127AF}"/>
    <cellStyle name="SAPBEXstdData 6 4" xfId="17299" xr:uid="{A8D08D8C-D3D8-4E4B-BFE9-DED6E175959A}"/>
    <cellStyle name="SAPBEXstdData 6 4 10" xfId="17300" xr:uid="{85C8105B-6E77-4C86-8B7A-12EC210945E5}"/>
    <cellStyle name="SAPBEXstdData 6 4 11" xfId="17301" xr:uid="{8E164ACC-F7AF-4435-B7C1-12E38913AAC3}"/>
    <cellStyle name="SAPBEXstdData 6 4 12" xfId="17302" xr:uid="{304FDA29-AC45-4341-A936-11CF8A70B22E}"/>
    <cellStyle name="SAPBEXstdData 6 4 13" xfId="17303" xr:uid="{E8C2C2C7-8E4A-4D4F-BA87-B12FE996BC4D}"/>
    <cellStyle name="SAPBEXstdData 6 4 14" xfId="17304" xr:uid="{8BB24500-FB4A-4242-9122-9230DB34C320}"/>
    <cellStyle name="SAPBEXstdData 6 4 2" xfId="17305" xr:uid="{D0139570-E926-4718-9DA4-457269DFCAC3}"/>
    <cellStyle name="SAPBEXstdData 6 4 2 2" xfId="17306" xr:uid="{72C3AC44-A4C1-4B4F-9148-E2C3D5013FFB}"/>
    <cellStyle name="SAPBEXstdData 6 4 3" xfId="17307" xr:uid="{0937194F-6D1B-4EBF-A4E8-7F2823FAAB38}"/>
    <cellStyle name="SAPBEXstdData 6 4 3 2" xfId="17308" xr:uid="{369C8E9C-6543-4A03-B5DC-80F8D215F57C}"/>
    <cellStyle name="SAPBEXstdData 6 4 4" xfId="17309" xr:uid="{F9E11A9E-FDE3-4B83-AC85-5D6E2F7551EE}"/>
    <cellStyle name="SAPBEXstdData 6 4 4 2" xfId="17310" xr:uid="{B4CDA7A1-3D8C-4197-BE81-154A74DE6A63}"/>
    <cellStyle name="SAPBEXstdData 6 4 5" xfId="17311" xr:uid="{6AF14A79-02C6-421E-BAD7-DD962DDC6A8D}"/>
    <cellStyle name="SAPBEXstdData 6 4 5 2" xfId="17312" xr:uid="{B6DC1845-C0E2-49A3-A1DD-23A742D447E8}"/>
    <cellStyle name="SAPBEXstdData 6 4 6" xfId="17313" xr:uid="{6FB52DCC-C0CF-424A-80ED-EACFCBEDD322}"/>
    <cellStyle name="SAPBEXstdData 6 4 7" xfId="17314" xr:uid="{B9C47A39-F78A-41D1-BABC-BC80470CB958}"/>
    <cellStyle name="SAPBEXstdData 6 4 8" xfId="17315" xr:uid="{7184EDCE-545E-4E6D-85E2-90B1AB22BAB4}"/>
    <cellStyle name="SAPBEXstdData 6 4 9" xfId="17316" xr:uid="{F7554A29-1A7F-4057-8A72-74D65DE44D08}"/>
    <cellStyle name="SAPBEXstdData 6 5" xfId="17317" xr:uid="{D806B6A9-CB48-4484-B7F1-B36A334FAB77}"/>
    <cellStyle name="SAPBEXstdData 6 5 2" xfId="17318" xr:uid="{41EDF1E5-50A2-4112-B619-80DF69DE396E}"/>
    <cellStyle name="SAPBEXstdData 6 6" xfId="17319" xr:uid="{3CE4A4EC-E614-4927-AA6B-312D256DB9BF}"/>
    <cellStyle name="SAPBEXstdData 6 6 2" xfId="17320" xr:uid="{3F211633-3DE5-4656-9065-629D403B46D0}"/>
    <cellStyle name="SAPBEXstdData 6 7" xfId="17321" xr:uid="{167A7CFB-272C-4520-94A6-55B366DF25A0}"/>
    <cellStyle name="SAPBEXstdData 6 7 2" xfId="17322" xr:uid="{EE5EAFC4-4FC1-4AA6-ACC0-DDCC97D58FB6}"/>
    <cellStyle name="SAPBEXstdData 6 8" xfId="17323" xr:uid="{6AE77D3B-177F-4DDB-AE28-8D0A7E597C1A}"/>
    <cellStyle name="SAPBEXstdData 6 8 2" xfId="17324" xr:uid="{42862FB5-FC37-4466-A3B2-1895C943F1DC}"/>
    <cellStyle name="SAPBEXstdData 6 9" xfId="17325" xr:uid="{41AF919C-7758-4624-97DC-3AF701C362BA}"/>
    <cellStyle name="SAPBEXstdData 7" xfId="17326" xr:uid="{FA5D65F6-E24C-49AE-9FDD-EF2C5E62E38F}"/>
    <cellStyle name="SAPBEXstdData 7 10" xfId="17327" xr:uid="{12E265CA-60B2-4A8C-89C0-87ECEF2C14CA}"/>
    <cellStyle name="SAPBEXstdData 7 11" xfId="17328" xr:uid="{66C6A01C-37EC-40A8-AFF6-B77C342E8A38}"/>
    <cellStyle name="SAPBEXstdData 7 12" xfId="17329" xr:uid="{7BDCA97F-54E9-4A27-982B-6CCE8E7C3DAB}"/>
    <cellStyle name="SAPBEXstdData 7 13" xfId="17330" xr:uid="{1C529DD0-1378-437C-AE6A-B4EF53772364}"/>
    <cellStyle name="SAPBEXstdData 7 14" xfId="17331" xr:uid="{2C7B64F9-D1F7-4142-AF58-5E3BF8FE4FD9}"/>
    <cellStyle name="SAPBEXstdData 7 15" xfId="17332" xr:uid="{B30DDA66-4EF0-449A-9AE7-9C670FB0173B}"/>
    <cellStyle name="SAPBEXstdData 7 16" xfId="17333" xr:uid="{4427A9FE-8D4D-47F9-8457-D7BC3B3BC96E}"/>
    <cellStyle name="SAPBEXstdData 7 17" xfId="17334" xr:uid="{4E80A972-9069-4CCA-B7CA-5C3A1F5814AB}"/>
    <cellStyle name="SAPBEXstdData 7 2" xfId="17335" xr:uid="{2FA0FFDE-D369-4B84-9118-EA1329D90FEF}"/>
    <cellStyle name="SAPBEXstdData 7 2 10" xfId="17336" xr:uid="{A38DA3DF-D59F-4FBC-ADF2-A18E13D996B0}"/>
    <cellStyle name="SAPBEXstdData 7 2 11" xfId="17337" xr:uid="{56769E6E-627B-4B89-82A9-C79E6D7F30F4}"/>
    <cellStyle name="SAPBEXstdData 7 2 12" xfId="17338" xr:uid="{00A926B2-D6DE-4531-A0EA-36B5B435E5CA}"/>
    <cellStyle name="SAPBEXstdData 7 2 13" xfId="17339" xr:uid="{FB491906-0A20-4657-8209-C67B4A1E7FA0}"/>
    <cellStyle name="SAPBEXstdData 7 2 14" xfId="17340" xr:uid="{0D62B334-FB9F-479E-9F9F-C491139BC5CF}"/>
    <cellStyle name="SAPBEXstdData 7 2 2" xfId="17341" xr:uid="{A39CC4A3-5F61-48BE-832E-64E1AB6EBF66}"/>
    <cellStyle name="SAPBEXstdData 7 2 2 2" xfId="17342" xr:uid="{10DBD7F9-86E0-41E8-B331-2A21747B8982}"/>
    <cellStyle name="SAPBEXstdData 7 2 3" xfId="17343" xr:uid="{E3E00AC8-53E8-4E30-AB71-4D9B7F5A80CA}"/>
    <cellStyle name="SAPBEXstdData 7 2 3 2" xfId="17344" xr:uid="{40F61BCD-6DED-4580-B4C4-4E8A0D06A489}"/>
    <cellStyle name="SAPBEXstdData 7 2 4" xfId="17345" xr:uid="{AA4B6563-DAFC-45B1-B37E-04D0FAD474EF}"/>
    <cellStyle name="SAPBEXstdData 7 2 4 2" xfId="17346" xr:uid="{B056B6F7-7FC6-453F-957B-F1976C8B716E}"/>
    <cellStyle name="SAPBEXstdData 7 2 5" xfId="17347" xr:uid="{ADA471AC-99CD-441E-AD9B-43B3947066F3}"/>
    <cellStyle name="SAPBEXstdData 7 2 5 2" xfId="17348" xr:uid="{ED14248C-FE37-40E3-80FC-F874420CEFA2}"/>
    <cellStyle name="SAPBEXstdData 7 2 6" xfId="17349" xr:uid="{E94C1A3B-FCB2-47CB-B221-63C5E7DB5C7E}"/>
    <cellStyle name="SAPBEXstdData 7 2 7" xfId="17350" xr:uid="{FEACF326-E966-4F93-86E9-93BCAA5A8906}"/>
    <cellStyle name="SAPBEXstdData 7 2 8" xfId="17351" xr:uid="{89D7D3EB-2032-47A4-8B74-05F95640392E}"/>
    <cellStyle name="SAPBEXstdData 7 2 9" xfId="17352" xr:uid="{D571AF91-9C98-47A4-B3B1-D5D466E851F8}"/>
    <cellStyle name="SAPBEXstdData 7 3" xfId="17353" xr:uid="{56D870B6-3D76-464E-B386-75B908E643D3}"/>
    <cellStyle name="SAPBEXstdData 7 3 10" xfId="17354" xr:uid="{CBEE927A-A9FF-4309-BC0F-FC51FB4E3C1E}"/>
    <cellStyle name="SAPBEXstdData 7 3 11" xfId="17355" xr:uid="{5C84452D-1DF7-48BC-8040-950960A9BEED}"/>
    <cellStyle name="SAPBEXstdData 7 3 12" xfId="17356" xr:uid="{B9B39A92-2BC4-40FD-9E6D-B5253A578276}"/>
    <cellStyle name="SAPBEXstdData 7 3 13" xfId="17357" xr:uid="{7C49A883-6F28-49A1-8C25-31B5F3FF7F2B}"/>
    <cellStyle name="SAPBEXstdData 7 3 14" xfId="17358" xr:uid="{BC838A8E-2550-4B37-9B5A-AFE8B253E55D}"/>
    <cellStyle name="SAPBEXstdData 7 3 2" xfId="17359" xr:uid="{230605A6-7FAD-41FA-AFF2-35C515EB2F9A}"/>
    <cellStyle name="SAPBEXstdData 7 3 2 2" xfId="17360" xr:uid="{B1F92D80-A926-4622-8C4F-BBB53E26C303}"/>
    <cellStyle name="SAPBEXstdData 7 3 3" xfId="17361" xr:uid="{779DC925-196E-4185-AC0D-6A581A544235}"/>
    <cellStyle name="SAPBEXstdData 7 3 3 2" xfId="17362" xr:uid="{F5B95C36-95F1-423D-B331-33ABF878608A}"/>
    <cellStyle name="SAPBEXstdData 7 3 4" xfId="17363" xr:uid="{293D0F95-2E75-4F78-9E95-61DDD5DA1A1B}"/>
    <cellStyle name="SAPBEXstdData 7 3 4 2" xfId="17364" xr:uid="{A7CF24AB-D900-4518-A48B-87D87771C0CD}"/>
    <cellStyle name="SAPBEXstdData 7 3 5" xfId="17365" xr:uid="{432E071B-D8A5-47D4-B639-4E7415410469}"/>
    <cellStyle name="SAPBEXstdData 7 3 5 2" xfId="17366" xr:uid="{92BE6805-D86D-4657-A6BC-867E444949AE}"/>
    <cellStyle name="SAPBEXstdData 7 3 6" xfId="17367" xr:uid="{2206BAFB-C4F8-4049-BFEE-B0A280ADB532}"/>
    <cellStyle name="SAPBEXstdData 7 3 7" xfId="17368" xr:uid="{9DD9FC91-D68E-43A2-B83B-618276E415B5}"/>
    <cellStyle name="SAPBEXstdData 7 3 8" xfId="17369" xr:uid="{8D367280-104B-49ED-B67D-4390EEAA91ED}"/>
    <cellStyle name="SAPBEXstdData 7 3 9" xfId="17370" xr:uid="{B9F03421-BD97-4235-8205-2C50A5C6581C}"/>
    <cellStyle name="SAPBEXstdData 7 4" xfId="17371" xr:uid="{BE8D6EF7-5921-459C-A306-4E3BA6494C16}"/>
    <cellStyle name="SAPBEXstdData 7 4 10" xfId="17372" xr:uid="{F5E59342-E822-4D88-AB9D-BD390B4EB299}"/>
    <cellStyle name="SAPBEXstdData 7 4 11" xfId="17373" xr:uid="{6F78E11B-D234-4D70-82E5-F212BD832D9A}"/>
    <cellStyle name="SAPBEXstdData 7 4 12" xfId="17374" xr:uid="{568E8A53-B173-4815-A2D0-B336EBB226F3}"/>
    <cellStyle name="SAPBEXstdData 7 4 13" xfId="17375" xr:uid="{19C715FD-3A18-4C45-8690-96EADABD5A75}"/>
    <cellStyle name="SAPBEXstdData 7 4 14" xfId="17376" xr:uid="{47F89D7B-FF16-4F60-B2F1-FB3412BF8232}"/>
    <cellStyle name="SAPBEXstdData 7 4 2" xfId="17377" xr:uid="{AA9015AD-1456-4F44-B9D3-DB6C6AA2BC53}"/>
    <cellStyle name="SAPBEXstdData 7 4 2 2" xfId="17378" xr:uid="{DF75441F-CD19-4F0A-874C-6B062BE2A2C0}"/>
    <cellStyle name="SAPBEXstdData 7 4 3" xfId="17379" xr:uid="{7872F456-3A9C-4CD3-A95D-333F1BC138EA}"/>
    <cellStyle name="SAPBEXstdData 7 4 3 2" xfId="17380" xr:uid="{9047CD0E-F222-4E0C-AC4E-DB07F908DAE6}"/>
    <cellStyle name="SAPBEXstdData 7 4 4" xfId="17381" xr:uid="{54D2917F-9754-4500-A9F0-3093B470ACC9}"/>
    <cellStyle name="SAPBEXstdData 7 4 4 2" xfId="17382" xr:uid="{0DED98C5-0393-401B-9DDF-3361AE8F5CB0}"/>
    <cellStyle name="SAPBEXstdData 7 4 5" xfId="17383" xr:uid="{B7229EEB-11BC-4A19-9943-A608159EECA5}"/>
    <cellStyle name="SAPBEXstdData 7 4 5 2" xfId="17384" xr:uid="{2D2C95DA-EC22-4340-A4EA-39E6CB6AEF90}"/>
    <cellStyle name="SAPBEXstdData 7 4 6" xfId="17385" xr:uid="{D1D6352D-0C37-464B-9E80-32A3AA02EB2F}"/>
    <cellStyle name="SAPBEXstdData 7 4 7" xfId="17386" xr:uid="{A589733E-5F26-468D-ADB7-F1EB84C4CE55}"/>
    <cellStyle name="SAPBEXstdData 7 4 8" xfId="17387" xr:uid="{E0BB4CED-7AB2-42A6-9343-6F6CACBC2D3F}"/>
    <cellStyle name="SAPBEXstdData 7 4 9" xfId="17388" xr:uid="{B763A349-C86C-4301-8635-63D6783D1B63}"/>
    <cellStyle name="SAPBEXstdData 7 5" xfId="17389" xr:uid="{6D39A3B1-E76E-46FB-B871-4A98695BFB34}"/>
    <cellStyle name="SAPBEXstdData 7 5 2" xfId="17390" xr:uid="{1A0C6D96-0D71-4505-A2D8-38421B885AD9}"/>
    <cellStyle name="SAPBEXstdData 7 6" xfId="17391" xr:uid="{F3CBDCFC-1BFB-4931-B982-DFA5BE20DED0}"/>
    <cellStyle name="SAPBEXstdData 7 6 2" xfId="17392" xr:uid="{B4EEE85A-CD7A-431D-A263-1156B7564476}"/>
    <cellStyle name="SAPBEXstdData 7 7" xfId="17393" xr:uid="{FCF6E16B-3E14-4199-825E-44EBD33D0BD6}"/>
    <cellStyle name="SAPBEXstdData 7 7 2" xfId="17394" xr:uid="{5D596B00-6C55-41C3-B49C-D86CE0CFA6C7}"/>
    <cellStyle name="SAPBEXstdData 7 8" xfId="17395" xr:uid="{F282A509-B383-48DF-95F3-55D5ED2115B3}"/>
    <cellStyle name="SAPBEXstdData 7 8 2" xfId="17396" xr:uid="{F53E2207-BADA-4E0F-972F-31BD8B3DD567}"/>
    <cellStyle name="SAPBEXstdData 7 9" xfId="17397" xr:uid="{F349D753-6FD5-4904-AF12-E80D9A107FDF}"/>
    <cellStyle name="SAPBEXstdData 8" xfId="17398" xr:uid="{E6E0234D-9CFA-4D89-80A5-A059BFB2D032}"/>
    <cellStyle name="SAPBEXstdData 8 10" xfId="17399" xr:uid="{189E73D1-EDC4-4C7C-B2CF-573BDEBE9967}"/>
    <cellStyle name="SAPBEXstdData 8 11" xfId="17400" xr:uid="{7D53BCB3-7686-44FC-BDB7-7D191C2129BA}"/>
    <cellStyle name="SAPBEXstdData 8 12" xfId="17401" xr:uid="{5A932AA6-D9B8-4E6F-A46C-D3ACDF497FC9}"/>
    <cellStyle name="SAPBEXstdData 8 13" xfId="17402" xr:uid="{95F0C14C-5834-4E58-8E22-B60516CB04A4}"/>
    <cellStyle name="SAPBEXstdData 8 14" xfId="17403" xr:uid="{B5BF83B0-9C96-48E4-8A32-E18A708C2E4C}"/>
    <cellStyle name="SAPBEXstdData 8 15" xfId="17404" xr:uid="{DAF47B59-62E1-4CDD-8794-B14500764286}"/>
    <cellStyle name="SAPBEXstdData 8 16" xfId="17405" xr:uid="{6B176DFE-FC2F-45BD-AE11-4E4872971EFA}"/>
    <cellStyle name="SAPBEXstdData 8 17" xfId="17406" xr:uid="{C432D66A-C2F4-42DE-BB15-AA704AD3550B}"/>
    <cellStyle name="SAPBEXstdData 8 2" xfId="17407" xr:uid="{056C29E3-59CD-4BFB-A409-53663B257160}"/>
    <cellStyle name="SAPBEXstdData 8 2 10" xfId="17408" xr:uid="{993B1274-CC80-47BF-949D-202F6DBDE5C1}"/>
    <cellStyle name="SAPBEXstdData 8 2 11" xfId="17409" xr:uid="{56B50545-015C-4644-83AA-AA2B856779DC}"/>
    <cellStyle name="SAPBEXstdData 8 2 12" xfId="17410" xr:uid="{3EB5CDCD-45E9-45DC-AE2F-9F25AF4DC696}"/>
    <cellStyle name="SAPBEXstdData 8 2 13" xfId="17411" xr:uid="{D736F8E9-2A7C-4DD6-A91F-BCDF0395CB8B}"/>
    <cellStyle name="SAPBEXstdData 8 2 14" xfId="17412" xr:uid="{ED54387B-7CE7-4348-BA3B-626C1F6E9EF6}"/>
    <cellStyle name="SAPBEXstdData 8 2 2" xfId="17413" xr:uid="{2BCFD09A-363C-472E-BF52-68A674AC59DF}"/>
    <cellStyle name="SAPBEXstdData 8 2 2 2" xfId="17414" xr:uid="{C903BF2B-6D2D-4F6E-B804-4932E51D7F21}"/>
    <cellStyle name="SAPBEXstdData 8 2 3" xfId="17415" xr:uid="{2B17081B-65E5-466E-B560-2731F8AC673C}"/>
    <cellStyle name="SAPBEXstdData 8 2 3 2" xfId="17416" xr:uid="{3BCA2DC2-A55A-43E4-AB50-8ED49A24E1D9}"/>
    <cellStyle name="SAPBEXstdData 8 2 4" xfId="17417" xr:uid="{A5638B2E-BE58-47EB-931F-84D58357ABB7}"/>
    <cellStyle name="SAPBEXstdData 8 2 4 2" xfId="17418" xr:uid="{21129FFD-D1E7-45D4-824E-DC5B14B195A8}"/>
    <cellStyle name="SAPBEXstdData 8 2 5" xfId="17419" xr:uid="{5201A1F1-BC82-4C72-AF92-72F1BC0F1DA7}"/>
    <cellStyle name="SAPBEXstdData 8 2 5 2" xfId="17420" xr:uid="{CB85BFD2-1BA1-412C-B476-2E074C013F5F}"/>
    <cellStyle name="SAPBEXstdData 8 2 6" xfId="17421" xr:uid="{FEF61313-6D06-4148-9C70-5EC764904F46}"/>
    <cellStyle name="SAPBEXstdData 8 2 7" xfId="17422" xr:uid="{1CF83C70-8BCA-4FAA-9530-333D8CF1722A}"/>
    <cellStyle name="SAPBEXstdData 8 2 8" xfId="17423" xr:uid="{6C7CB2C9-CDAF-490B-B3A6-31FF07AEB39B}"/>
    <cellStyle name="SAPBEXstdData 8 2 9" xfId="17424" xr:uid="{FC54B321-3369-42BB-BF13-F3C72AD14A6A}"/>
    <cellStyle name="SAPBEXstdData 8 3" xfId="17425" xr:uid="{4C8A505B-D0F3-4C64-A2E0-5E03890BFD1C}"/>
    <cellStyle name="SAPBEXstdData 8 3 10" xfId="17426" xr:uid="{3CF30C9A-C68F-45FF-AD69-C437CFD9F3C0}"/>
    <cellStyle name="SAPBEXstdData 8 3 11" xfId="17427" xr:uid="{14EBB057-55F4-4429-9440-7B39D0945B0C}"/>
    <cellStyle name="SAPBEXstdData 8 3 12" xfId="17428" xr:uid="{A15F2F3F-EE60-453A-8D50-F04EED9C44E0}"/>
    <cellStyle name="SAPBEXstdData 8 3 13" xfId="17429" xr:uid="{596CA637-99CF-4CD4-8FE1-910CDF3DB605}"/>
    <cellStyle name="SAPBEXstdData 8 3 14" xfId="17430" xr:uid="{7F4CCA82-EDED-4AA9-B7D6-61439E78D7C9}"/>
    <cellStyle name="SAPBEXstdData 8 3 2" xfId="17431" xr:uid="{1863D2DF-2CDB-4A58-99A3-F47CD57DDCCB}"/>
    <cellStyle name="SAPBEXstdData 8 3 2 2" xfId="17432" xr:uid="{725A0294-6473-4F2F-BD95-A10137F7EBA0}"/>
    <cellStyle name="SAPBEXstdData 8 3 3" xfId="17433" xr:uid="{EA2AB159-9FE4-4288-865E-08C4C0EA0289}"/>
    <cellStyle name="SAPBEXstdData 8 3 3 2" xfId="17434" xr:uid="{1D81C1E9-7D82-4AB8-A71E-8C8EDBD6BB42}"/>
    <cellStyle name="SAPBEXstdData 8 3 4" xfId="17435" xr:uid="{86106B63-3D79-4328-9680-2E09DF6E16CB}"/>
    <cellStyle name="SAPBEXstdData 8 3 4 2" xfId="17436" xr:uid="{E14E7C4E-7183-494D-B28F-C9DF3BA93586}"/>
    <cellStyle name="SAPBEXstdData 8 3 5" xfId="17437" xr:uid="{497410C9-F88C-4C82-BFEA-82C0BC6C1033}"/>
    <cellStyle name="SAPBEXstdData 8 3 5 2" xfId="17438" xr:uid="{CC1EC9F9-7CD6-49F8-A5AE-223AD67DA386}"/>
    <cellStyle name="SAPBEXstdData 8 3 6" xfId="17439" xr:uid="{2D13843B-2B04-4953-91D7-269E607B2716}"/>
    <cellStyle name="SAPBEXstdData 8 3 7" xfId="17440" xr:uid="{0BD7638B-4446-424F-9DDD-12E5AD12774C}"/>
    <cellStyle name="SAPBEXstdData 8 3 8" xfId="17441" xr:uid="{77FAB5ED-593C-4C72-9449-06D39CA38E79}"/>
    <cellStyle name="SAPBEXstdData 8 3 9" xfId="17442" xr:uid="{B29DBF01-5821-4BAD-8663-59D64AFD9D68}"/>
    <cellStyle name="SAPBEXstdData 8 4" xfId="17443" xr:uid="{1EFAF0BA-22F1-47F3-AB22-D3E0AC67CBB3}"/>
    <cellStyle name="SAPBEXstdData 8 4 10" xfId="17444" xr:uid="{656352FE-BB87-4900-997D-B09763E44577}"/>
    <cellStyle name="SAPBEXstdData 8 4 11" xfId="17445" xr:uid="{C408792D-5341-46B7-86B7-31953BD7CE08}"/>
    <cellStyle name="SAPBEXstdData 8 4 12" xfId="17446" xr:uid="{028D86CC-5692-4FF2-A530-4BC61C650F9C}"/>
    <cellStyle name="SAPBEXstdData 8 4 13" xfId="17447" xr:uid="{3F6627E1-F94E-42DC-B244-574B3F26D135}"/>
    <cellStyle name="SAPBEXstdData 8 4 14" xfId="17448" xr:uid="{7637296A-2D14-4E25-B914-5CBB9892BEED}"/>
    <cellStyle name="SAPBEXstdData 8 4 2" xfId="17449" xr:uid="{C3E45797-B079-4464-8650-9145D8BE3548}"/>
    <cellStyle name="SAPBEXstdData 8 4 2 2" xfId="17450" xr:uid="{42F3934E-A40C-4ABA-B431-36D099BAD6B4}"/>
    <cellStyle name="SAPBEXstdData 8 4 3" xfId="17451" xr:uid="{29DBAB60-3E21-4026-B825-E2EF336D0937}"/>
    <cellStyle name="SAPBEXstdData 8 4 3 2" xfId="17452" xr:uid="{92432CA7-CE2A-4F11-9093-5936395EB640}"/>
    <cellStyle name="SAPBEXstdData 8 4 4" xfId="17453" xr:uid="{D54EEC19-2FDC-4C08-A05D-3629AFD373BA}"/>
    <cellStyle name="SAPBEXstdData 8 4 4 2" xfId="17454" xr:uid="{4C1F21F6-C165-44E9-AD83-60A9A0AC2FB3}"/>
    <cellStyle name="SAPBEXstdData 8 4 5" xfId="17455" xr:uid="{A7A6B4F2-D6F1-4459-9B23-BC5F2B071F3B}"/>
    <cellStyle name="SAPBEXstdData 8 4 5 2" xfId="17456" xr:uid="{883F71F3-79ED-4E83-A471-7772E3F9BFD7}"/>
    <cellStyle name="SAPBEXstdData 8 4 6" xfId="17457" xr:uid="{ED9226C3-1F6E-43BB-9147-CC59232FB132}"/>
    <cellStyle name="SAPBEXstdData 8 4 7" xfId="17458" xr:uid="{DD3D5822-0084-475D-A27C-96B9A167CB5B}"/>
    <cellStyle name="SAPBEXstdData 8 4 8" xfId="17459" xr:uid="{16F7061F-E39E-498B-B263-0E7B3BF5FC00}"/>
    <cellStyle name="SAPBEXstdData 8 4 9" xfId="17460" xr:uid="{1CB2893E-8F3E-4F34-9241-A1037AA06BA3}"/>
    <cellStyle name="SAPBEXstdData 8 5" xfId="17461" xr:uid="{862BB0F0-4E5B-4C51-B52D-950A2A173B4E}"/>
    <cellStyle name="SAPBEXstdData 8 5 2" xfId="17462" xr:uid="{1206C6E6-0D1C-431F-9AD8-B63F51EC3C46}"/>
    <cellStyle name="SAPBEXstdData 8 6" xfId="17463" xr:uid="{A58F9431-2844-46DF-9768-E1404C0A81E8}"/>
    <cellStyle name="SAPBEXstdData 8 6 2" xfId="17464" xr:uid="{52B3C993-D9FC-49B5-B58A-23AB76D923F0}"/>
    <cellStyle name="SAPBEXstdData 8 7" xfId="17465" xr:uid="{0DFDCA52-3507-42B6-BB10-BE1967EACCFD}"/>
    <cellStyle name="SAPBEXstdData 8 7 2" xfId="17466" xr:uid="{2A35FD3F-76CD-43C7-BCE3-D636F98B562F}"/>
    <cellStyle name="SAPBEXstdData 8 8" xfId="17467" xr:uid="{11075C47-37CF-43A5-A2C0-5C39F2D85501}"/>
    <cellStyle name="SAPBEXstdData 8 8 2" xfId="17468" xr:uid="{7C4F5083-55E1-4568-8642-0E47CC5C4A72}"/>
    <cellStyle name="SAPBEXstdData 8 9" xfId="17469" xr:uid="{6B752E0D-F30B-4506-9661-B03A2492EA5C}"/>
    <cellStyle name="SAPBEXstdData 9" xfId="17470" xr:uid="{B4057F18-86CA-4E67-B93A-FD788433E4F4}"/>
    <cellStyle name="SAPBEXstdData 9 10" xfId="17471" xr:uid="{A02382C1-3789-4CD8-B9DF-0D8C37D3FC9D}"/>
    <cellStyle name="SAPBEXstdData 9 11" xfId="17472" xr:uid="{D619ED4F-E2FA-4F45-A26F-DC428A3CD612}"/>
    <cellStyle name="SAPBEXstdData 9 12" xfId="17473" xr:uid="{50924960-E1E3-4A91-A763-6C80DB1FAA0B}"/>
    <cellStyle name="SAPBEXstdData 9 13" xfId="17474" xr:uid="{F5C2EC69-1F10-4049-8B88-2B666AEDD1E4}"/>
    <cellStyle name="SAPBEXstdData 9 14" xfId="17475" xr:uid="{29AB473C-030B-456C-900E-110507055696}"/>
    <cellStyle name="SAPBEXstdData 9 15" xfId="17476" xr:uid="{4C1E1374-CFBE-40E0-BFE9-6481F4117A7A}"/>
    <cellStyle name="SAPBEXstdData 9 16" xfId="17477" xr:uid="{BF4EC2A9-EC68-4F53-BB94-DB03C04E3AB5}"/>
    <cellStyle name="SAPBEXstdData 9 17" xfId="17478" xr:uid="{FFD0D596-440A-4FD8-A021-69E2D8DC0016}"/>
    <cellStyle name="SAPBEXstdData 9 2" xfId="17479" xr:uid="{06340EAC-1D93-44B7-8DE2-339BFA2B9157}"/>
    <cellStyle name="SAPBEXstdData 9 2 10" xfId="17480" xr:uid="{2F0A5714-C631-44B9-A1B6-135DCCE49216}"/>
    <cellStyle name="SAPBEXstdData 9 2 11" xfId="17481" xr:uid="{A5C2DE3C-97B7-4C02-B9FB-67C8528B7045}"/>
    <cellStyle name="SAPBEXstdData 9 2 12" xfId="17482" xr:uid="{EF179C9B-2314-42E3-9315-34603134A713}"/>
    <cellStyle name="SAPBEXstdData 9 2 13" xfId="17483" xr:uid="{DF383816-F9B7-4E14-9983-DDCBE27D2A69}"/>
    <cellStyle name="SAPBEXstdData 9 2 14" xfId="17484" xr:uid="{4A1083EB-3A15-4624-8AAF-B059C229875A}"/>
    <cellStyle name="SAPBEXstdData 9 2 2" xfId="17485" xr:uid="{D7D338BB-6720-4399-91BC-6C28061E917A}"/>
    <cellStyle name="SAPBEXstdData 9 2 2 2" xfId="17486" xr:uid="{1B582D83-D43E-49A5-BD21-DBBA3EEB30D5}"/>
    <cellStyle name="SAPBEXstdData 9 2 3" xfId="17487" xr:uid="{E1ACE50D-79AD-4C08-9A4A-E88019B2935F}"/>
    <cellStyle name="SAPBEXstdData 9 2 3 2" xfId="17488" xr:uid="{400F40E1-5D8C-4E3A-8B56-BB78FBE23521}"/>
    <cellStyle name="SAPBEXstdData 9 2 4" xfId="17489" xr:uid="{A89B12EE-CCBC-4E6C-A53C-34754C32530C}"/>
    <cellStyle name="SAPBEXstdData 9 2 4 2" xfId="17490" xr:uid="{4C7F747E-FA8A-4575-A2A0-E94CE06E97E6}"/>
    <cellStyle name="SAPBEXstdData 9 2 5" xfId="17491" xr:uid="{800E4DE3-4C27-42D3-92D3-F953372DAF81}"/>
    <cellStyle name="SAPBEXstdData 9 2 5 2" xfId="17492" xr:uid="{84D45E11-0524-4098-8CD5-343A3A0E853D}"/>
    <cellStyle name="SAPBEXstdData 9 2 6" xfId="17493" xr:uid="{1FFC76C1-A432-48E7-9A74-510D136629D5}"/>
    <cellStyle name="SAPBEXstdData 9 2 7" xfId="17494" xr:uid="{AB1B8E01-D652-4A55-99C4-D6074F0EED6D}"/>
    <cellStyle name="SAPBEXstdData 9 2 8" xfId="17495" xr:uid="{AA547C21-AEE2-45D2-8743-C2E0106CD1AD}"/>
    <cellStyle name="SAPBEXstdData 9 2 9" xfId="17496" xr:uid="{886272AC-B897-4B01-9D1B-3BFBEA71795D}"/>
    <cellStyle name="SAPBEXstdData 9 3" xfId="17497" xr:uid="{A4A25F36-9FE8-4A9E-8546-BB249F312FAD}"/>
    <cellStyle name="SAPBEXstdData 9 3 10" xfId="17498" xr:uid="{010C122A-D5CB-4E80-9EFA-51DACCE527B2}"/>
    <cellStyle name="SAPBEXstdData 9 3 11" xfId="17499" xr:uid="{FC915506-C086-4B4A-AA70-9B500806C95A}"/>
    <cellStyle name="SAPBEXstdData 9 3 12" xfId="17500" xr:uid="{4B67983D-F399-4D1C-9EC6-1DFA49F14D6B}"/>
    <cellStyle name="SAPBEXstdData 9 3 13" xfId="17501" xr:uid="{F3D51E19-2408-4F3F-948F-93D7D30AB21A}"/>
    <cellStyle name="SAPBEXstdData 9 3 14" xfId="17502" xr:uid="{80F8E656-AB06-47C7-8A16-AD2D8EB3CEAE}"/>
    <cellStyle name="SAPBEXstdData 9 3 2" xfId="17503" xr:uid="{AD076063-C4BB-42F9-8AF0-136A40EEE42F}"/>
    <cellStyle name="SAPBEXstdData 9 3 2 2" xfId="17504" xr:uid="{A8426891-BF8C-44FE-8390-CAF2703DCA29}"/>
    <cellStyle name="SAPBEXstdData 9 3 3" xfId="17505" xr:uid="{63EF3795-A963-43B5-8582-E2048F281704}"/>
    <cellStyle name="SAPBEXstdData 9 3 3 2" xfId="17506" xr:uid="{484F5FB6-E152-47AB-85F9-E9B383761EB6}"/>
    <cellStyle name="SAPBEXstdData 9 3 4" xfId="17507" xr:uid="{9BB59B8C-B5B7-4BA1-AD26-1572643FB5DD}"/>
    <cellStyle name="SAPBEXstdData 9 3 4 2" xfId="17508" xr:uid="{44B3366A-378B-47A2-8ADA-2AA95FA06199}"/>
    <cellStyle name="SAPBEXstdData 9 3 5" xfId="17509" xr:uid="{528F561F-34E7-4607-86D6-B09AD82F393F}"/>
    <cellStyle name="SAPBEXstdData 9 3 5 2" xfId="17510" xr:uid="{0EE98FA6-8532-42FA-B0CF-4017F7BECC49}"/>
    <cellStyle name="SAPBEXstdData 9 3 6" xfId="17511" xr:uid="{92A3079C-C692-429D-8071-909DA5A0FE31}"/>
    <cellStyle name="SAPBEXstdData 9 3 7" xfId="17512" xr:uid="{9A2C2041-A5F7-4D0F-A03B-F2ADC302672A}"/>
    <cellStyle name="SAPBEXstdData 9 3 8" xfId="17513" xr:uid="{0D358218-4F9F-45A6-8758-78BE3019E579}"/>
    <cellStyle name="SAPBEXstdData 9 3 9" xfId="17514" xr:uid="{18B52AA9-73EB-4691-B219-36388D6DAF17}"/>
    <cellStyle name="SAPBEXstdData 9 4" xfId="17515" xr:uid="{FEFBF0A1-BDB5-4032-B7A0-E1BBB543252A}"/>
    <cellStyle name="SAPBEXstdData 9 4 10" xfId="17516" xr:uid="{64AAADB7-5A9E-43C7-BF69-2A7D01EDCB17}"/>
    <cellStyle name="SAPBEXstdData 9 4 11" xfId="17517" xr:uid="{07D38207-6F77-4D19-AAC4-9EE943E81984}"/>
    <cellStyle name="SAPBEXstdData 9 4 12" xfId="17518" xr:uid="{E3B04A12-C341-4CE5-BF07-7CE9D7DF2E42}"/>
    <cellStyle name="SAPBEXstdData 9 4 13" xfId="17519" xr:uid="{E74EEFF4-0D0E-474B-9B5F-D1A016FF5C6D}"/>
    <cellStyle name="SAPBEXstdData 9 4 14" xfId="17520" xr:uid="{A669120F-1798-4DEC-8974-CED966AC4168}"/>
    <cellStyle name="SAPBEXstdData 9 4 2" xfId="17521" xr:uid="{BE6D0285-4797-4B69-85FE-18D8D65F9060}"/>
    <cellStyle name="SAPBEXstdData 9 4 2 2" xfId="17522" xr:uid="{2B5002FE-B3AD-4D0F-B6D7-03741D00D834}"/>
    <cellStyle name="SAPBEXstdData 9 4 3" xfId="17523" xr:uid="{5EFF2FDC-83DF-462A-BE5D-47386C29BA7B}"/>
    <cellStyle name="SAPBEXstdData 9 4 3 2" xfId="17524" xr:uid="{81542A50-88E6-4179-B1C9-760F4893D020}"/>
    <cellStyle name="SAPBEXstdData 9 4 4" xfId="17525" xr:uid="{B28AB71E-37ED-4C7A-8A3C-0CE68A7AEC2E}"/>
    <cellStyle name="SAPBEXstdData 9 4 4 2" xfId="17526" xr:uid="{0983F895-4244-4269-8143-2EB32D9C7981}"/>
    <cellStyle name="SAPBEXstdData 9 4 5" xfId="17527" xr:uid="{ABED9F9F-F3C4-4F2B-8714-010FE21168F5}"/>
    <cellStyle name="SAPBEXstdData 9 4 5 2" xfId="17528" xr:uid="{11F5A4D8-7D5D-4FC0-8015-97928102078E}"/>
    <cellStyle name="SAPBEXstdData 9 4 6" xfId="17529" xr:uid="{FDDC4CAB-5EF6-4995-B08C-E386EFB3D7ED}"/>
    <cellStyle name="SAPBEXstdData 9 4 7" xfId="17530" xr:uid="{454109F3-CC0D-43CE-B31C-B3D75BF8E6BE}"/>
    <cellStyle name="SAPBEXstdData 9 4 8" xfId="17531" xr:uid="{D442CCB3-100A-442F-AEB2-B1965E82A272}"/>
    <cellStyle name="SAPBEXstdData 9 4 9" xfId="17532" xr:uid="{7394A75F-241D-4AC2-9600-8CCC4510E215}"/>
    <cellStyle name="SAPBEXstdData 9 5" xfId="17533" xr:uid="{4F567D98-F6E7-4721-8192-854043B6D690}"/>
    <cellStyle name="SAPBEXstdData 9 5 2" xfId="17534" xr:uid="{A93AC35F-5853-405D-8E95-6E6F2E9848FE}"/>
    <cellStyle name="SAPBEXstdData 9 6" xfId="17535" xr:uid="{4FD8414C-EBCA-4A3E-B746-A3683C1FAE2A}"/>
    <cellStyle name="SAPBEXstdData 9 6 2" xfId="17536" xr:uid="{83A79C6B-F31C-4F4B-974E-CEBF7225B2FC}"/>
    <cellStyle name="SAPBEXstdData 9 7" xfId="17537" xr:uid="{E896EF9D-EC53-453E-A22E-0D0193D615EE}"/>
    <cellStyle name="SAPBEXstdData 9 7 2" xfId="17538" xr:uid="{F028B002-3656-4106-87B7-51BD804DFEBD}"/>
    <cellStyle name="SAPBEXstdData 9 8" xfId="17539" xr:uid="{F2768245-79C2-46C9-9B0D-D272F278A1E2}"/>
    <cellStyle name="SAPBEXstdData 9 8 2" xfId="17540" xr:uid="{BC7423A6-C642-431E-82FE-9E168161F34C}"/>
    <cellStyle name="SAPBEXstdData 9 9" xfId="17541" xr:uid="{C81EBE17-25BE-47C3-8413-719AABAC4C69}"/>
    <cellStyle name="SAPBEXstdData_Nordea Group" xfId="16465" xr:uid="{A33B6C20-D7F8-4062-8656-CD6425028FB8}"/>
    <cellStyle name="SAPBEXstdDataEmph" xfId="17542" xr:uid="{37B8B5DF-5AAD-403C-9529-77C2651D9693}"/>
    <cellStyle name="SAPBEXstdDataEmph 2" xfId="17543" xr:uid="{5A8B74B8-8071-4528-82A2-F6A9DDEE8771}"/>
    <cellStyle name="SAPBEXstdDataEmph 2 2" xfId="17544" xr:uid="{6A7AE769-AA5A-425C-AA17-9A25564D5B5D}"/>
    <cellStyle name="SAPBEXstdDataEmph 2 2 10" xfId="17545" xr:uid="{AC7D870B-D236-47BD-A1C4-2610086C584C}"/>
    <cellStyle name="SAPBEXstdDataEmph 2 2 11" xfId="17546" xr:uid="{A0AC9CC5-78BA-4850-864D-3638A8ADAE18}"/>
    <cellStyle name="SAPBEXstdDataEmph 2 2 12" xfId="17547" xr:uid="{2DFB9EA0-2F28-4A33-A57E-5F1B2CBEDC6F}"/>
    <cellStyle name="SAPBEXstdDataEmph 2 2 13" xfId="17548" xr:uid="{101E1773-3637-4E4D-A81A-57251B2AE2B1}"/>
    <cellStyle name="SAPBEXstdDataEmph 2 2 14" xfId="17549" xr:uid="{26F25D6D-D13A-41A1-8268-5F6DFD311727}"/>
    <cellStyle name="SAPBEXstdDataEmph 2 2 15" xfId="17550" xr:uid="{1807B7D9-0C6B-4B52-9945-B0CE182101FE}"/>
    <cellStyle name="SAPBEXstdDataEmph 2 2 16" xfId="17551" xr:uid="{82BD6DA5-908B-4882-B6DE-DC339576527A}"/>
    <cellStyle name="SAPBEXstdDataEmph 2 2 2" xfId="17552" xr:uid="{5B7183DE-6924-4155-A7B6-E8DF0B38AE27}"/>
    <cellStyle name="SAPBEXstdDataEmph 2 2 2 2" xfId="17553" xr:uid="{0C6BFEF8-01B0-4A47-9AA6-4CA99CDFCC66}"/>
    <cellStyle name="SAPBEXstdDataEmph 2 2 3" xfId="17554" xr:uid="{A4943179-09FE-4FB9-94A0-010337D3A955}"/>
    <cellStyle name="SAPBEXstdDataEmph 2 2 3 2" xfId="17555" xr:uid="{DAB7FDFC-7ED0-419B-AF41-C5D21897F6E5}"/>
    <cellStyle name="SAPBEXstdDataEmph 2 2 4" xfId="17556" xr:uid="{97367899-AB5E-4E58-BC4B-A17C8B87D596}"/>
    <cellStyle name="SAPBEXstdDataEmph 2 2 4 2" xfId="17557" xr:uid="{B2D3C861-4EB6-4229-B619-C035E7D7C6B6}"/>
    <cellStyle name="SAPBEXstdDataEmph 2 2 5" xfId="17558" xr:uid="{FE62958F-D971-4E43-AAE2-D6D2177B029D}"/>
    <cellStyle name="SAPBEXstdDataEmph 2 2 5 2" xfId="17559" xr:uid="{10EA491B-B0C9-4309-AA6D-1B914C3062F9}"/>
    <cellStyle name="SAPBEXstdDataEmph 2 2 6" xfId="17560" xr:uid="{FD1E5800-6C73-4B27-8B16-DF9668A93291}"/>
    <cellStyle name="SAPBEXstdDataEmph 2 2 7" xfId="17561" xr:uid="{FD06C387-0577-41CA-9FD4-481CE7EBD9CC}"/>
    <cellStyle name="SAPBEXstdDataEmph 2 2 8" xfId="17562" xr:uid="{7D87FF71-EDF5-49FC-A33D-F255EABC96B2}"/>
    <cellStyle name="SAPBEXstdDataEmph 2 2 9" xfId="17563" xr:uid="{A04DC073-C221-4772-957B-8FF8FD60289F}"/>
    <cellStyle name="SAPBEXstdDataEmph 3" xfId="17564" xr:uid="{32ECBBDA-5B00-4D66-BE27-EF6C38820C82}"/>
    <cellStyle name="SAPBEXstdDataEmph 3 10" xfId="17565" xr:uid="{78A8F2D6-8CD9-46CA-8AD1-C15C9B31A676}"/>
    <cellStyle name="SAPBEXstdDataEmph 3 11" xfId="17566" xr:uid="{FD6F1941-2810-4988-8919-CD1170BF9FDC}"/>
    <cellStyle name="SAPBEXstdDataEmph 3 12" xfId="17567" xr:uid="{15013EE4-D972-45A4-BD88-91666A811684}"/>
    <cellStyle name="SAPBEXstdDataEmph 3 13" xfId="17568" xr:uid="{1762C049-0698-4858-A2DF-124657C140C8}"/>
    <cellStyle name="SAPBEXstdDataEmph 3 14" xfId="17569" xr:uid="{861308D6-0CB3-40CB-96CF-4797F957BD5B}"/>
    <cellStyle name="SAPBEXstdDataEmph 3 15" xfId="17570" xr:uid="{B41BC707-F372-49C7-BE36-E1E8169BD167}"/>
    <cellStyle name="SAPBEXstdDataEmph 3 2" xfId="17571" xr:uid="{52642DDA-D2C6-468A-AADA-8C7A63E23B57}"/>
    <cellStyle name="SAPBEXstdDataEmph 3 2 2" xfId="17572" xr:uid="{C8378F26-52B1-44B7-9CED-82496CC512C5}"/>
    <cellStyle name="SAPBEXstdDataEmph 3 3" xfId="17573" xr:uid="{0FBA02D0-C6BA-47DB-8020-EBEC4AC16F76}"/>
    <cellStyle name="SAPBEXstdDataEmph 3 3 2" xfId="17574" xr:uid="{0CD36E9C-8446-4F74-8DA2-BD92D567BAF7}"/>
    <cellStyle name="SAPBEXstdDataEmph 3 4" xfId="17575" xr:uid="{B7A0953E-9D80-42D1-8B5F-03F009D07091}"/>
    <cellStyle name="SAPBEXstdDataEmph 3 4 2" xfId="17576" xr:uid="{FC79F09E-90D7-4012-801E-5070CEEC35FB}"/>
    <cellStyle name="SAPBEXstdDataEmph 3 5" xfId="17577" xr:uid="{1B160F5E-4F52-46A4-8D91-7E08975F0574}"/>
    <cellStyle name="SAPBEXstdDataEmph 3 5 2" xfId="17578" xr:uid="{3B3DFEFD-4CF1-4363-ADAC-B44566954AC5}"/>
    <cellStyle name="SAPBEXstdDataEmph 3 6" xfId="17579" xr:uid="{BE5F9902-3218-4C8A-A1EF-DBD2705FD836}"/>
    <cellStyle name="SAPBEXstdDataEmph 3 7" xfId="17580" xr:uid="{D935AA4D-EF1C-4795-A4B6-08C2CAE42638}"/>
    <cellStyle name="SAPBEXstdDataEmph 3 8" xfId="17581" xr:uid="{0E623CAC-55C5-4991-B379-5D7E74F8C070}"/>
    <cellStyle name="SAPBEXstdDataEmph 3 9" xfId="17582" xr:uid="{A1476820-DAA6-4CCB-A187-E94F234535EF}"/>
    <cellStyle name="SAPBEXstdDataEmph 4" xfId="17583" xr:uid="{6093B25C-4518-4B82-900E-58CCFE6F98CE}"/>
    <cellStyle name="SAPBEXstdDataEmph 4 10" xfId="17584" xr:uid="{79373B51-EC90-4339-A548-9FCCA0DCBB52}"/>
    <cellStyle name="SAPBEXstdDataEmph 4 11" xfId="17585" xr:uid="{DD16AF14-EE2F-4F92-AAC5-F3E48DF2F421}"/>
    <cellStyle name="SAPBEXstdDataEmph 4 12" xfId="17586" xr:uid="{EBD8B311-A35C-4904-8D45-D247E9102107}"/>
    <cellStyle name="SAPBEXstdDataEmph 4 13" xfId="17587" xr:uid="{DBDB4D1B-0308-43F7-A5C8-A8C185723237}"/>
    <cellStyle name="SAPBEXstdDataEmph 4 14" xfId="17588" xr:uid="{08FBE4EC-6B9D-4273-A0E7-E6648CAA1071}"/>
    <cellStyle name="SAPBEXstdDataEmph 4 15" xfId="17589" xr:uid="{C16E436B-A59B-42C2-8659-44F43ACB3462}"/>
    <cellStyle name="SAPBEXstdDataEmph 4 16" xfId="17590" xr:uid="{DF7B2362-2CD2-42A9-9E77-CB53A1DBB1EC}"/>
    <cellStyle name="SAPBEXstdDataEmph 4 17" xfId="17591" xr:uid="{D35998EA-1CCA-49F3-9A2A-B2240F1546C0}"/>
    <cellStyle name="SAPBEXstdDataEmph 4 2" xfId="17592" xr:uid="{5EBBDBB0-8BD6-447C-8EDE-0F841567414B}"/>
    <cellStyle name="SAPBEXstdDataEmph 4 2 10" xfId="17593" xr:uid="{2D84DDC8-5757-470E-90CB-5178EAF17B10}"/>
    <cellStyle name="SAPBEXstdDataEmph 4 2 11" xfId="17594" xr:uid="{891154FE-42D3-4AB8-AD3F-59AFCFC6CE9C}"/>
    <cellStyle name="SAPBEXstdDataEmph 4 2 12" xfId="17595" xr:uid="{5DD2DAA5-4647-489D-8446-72FC9E4CA0D3}"/>
    <cellStyle name="SAPBEXstdDataEmph 4 2 13" xfId="17596" xr:uid="{A6FF09C8-4C6F-439D-81EE-BB5251081CA5}"/>
    <cellStyle name="SAPBEXstdDataEmph 4 2 14" xfId="17597" xr:uid="{ABCA978B-DDBC-4F19-B147-F0550329652D}"/>
    <cellStyle name="SAPBEXstdDataEmph 4 2 15" xfId="17598" xr:uid="{407C1EFD-1F11-4A9A-AFB8-CF2AA06F9DD1}"/>
    <cellStyle name="SAPBEXstdDataEmph 4 2 16" xfId="17599" xr:uid="{BD53D613-6A42-460C-9092-3D2CEA369623}"/>
    <cellStyle name="SAPBEXstdDataEmph 4 2 2" xfId="17600" xr:uid="{780E924E-225E-4A43-B7FD-1D3B31DEC88F}"/>
    <cellStyle name="SAPBEXstdDataEmph 4 2 2 2" xfId="17601" xr:uid="{F08C9CA5-1656-4775-BD55-E27E5761292E}"/>
    <cellStyle name="SAPBEXstdDataEmph 4 2 3" xfId="17602" xr:uid="{CB44A05D-90C5-4999-A92D-82769223776B}"/>
    <cellStyle name="SAPBEXstdDataEmph 4 2 3 2" xfId="17603" xr:uid="{33D8E640-761C-470E-B653-4ABB448CF44C}"/>
    <cellStyle name="SAPBEXstdDataEmph 4 2 4" xfId="17604" xr:uid="{A5F98FE3-3B9B-4495-BE01-4C426F1CF6F6}"/>
    <cellStyle name="SAPBEXstdDataEmph 4 2 4 2" xfId="17605" xr:uid="{5D463250-A224-41A3-8553-35EDC9D7493D}"/>
    <cellStyle name="SAPBEXstdDataEmph 4 2 5" xfId="17606" xr:uid="{593D5D30-11AE-434D-A6F8-B0D59F0F0151}"/>
    <cellStyle name="SAPBEXstdDataEmph 4 2 5 2" xfId="17607" xr:uid="{BEF378C6-9F0B-4629-B496-D1DB4CC8ADB8}"/>
    <cellStyle name="SAPBEXstdDataEmph 4 2 6" xfId="17608" xr:uid="{B9EAE53F-2542-456E-9858-B617D301AB4D}"/>
    <cellStyle name="SAPBEXstdDataEmph 4 2 7" xfId="17609" xr:uid="{9328FC9B-8D4B-45FC-BC88-52F2C954BF42}"/>
    <cellStyle name="SAPBEXstdDataEmph 4 2 8" xfId="17610" xr:uid="{454BACEA-E073-4A11-ACFB-420CCE32116E}"/>
    <cellStyle name="SAPBEXstdDataEmph 4 2 9" xfId="17611" xr:uid="{4DB73050-A0DF-4B25-8A9F-A7628C3D649C}"/>
    <cellStyle name="SAPBEXstdDataEmph 4 3" xfId="17612" xr:uid="{13D8679B-759C-491A-A40B-F1E2F995DD74}"/>
    <cellStyle name="SAPBEXstdDataEmph 4 3 2" xfId="17613" xr:uid="{47EAFD76-DF18-4024-965A-06BB1F8E89FA}"/>
    <cellStyle name="SAPBEXstdDataEmph 4 4" xfId="17614" xr:uid="{BFD10454-5E80-4382-8B61-A68E17753458}"/>
    <cellStyle name="SAPBEXstdDataEmph 4 4 2" xfId="17615" xr:uid="{3BE65C20-C312-40B2-9306-CCD590ECF3EE}"/>
    <cellStyle name="SAPBEXstdDataEmph 4 5" xfId="17616" xr:uid="{C7303EF5-5ABD-4EA6-B6AE-DE03AF86CF6B}"/>
    <cellStyle name="SAPBEXstdDataEmph 4 5 2" xfId="17617" xr:uid="{AC66339D-D970-4985-A75D-4D459A9D9C7B}"/>
    <cellStyle name="SAPBEXstdDataEmph 4 6" xfId="17618" xr:uid="{5633AF56-56E2-4891-96A4-14862DF43AA0}"/>
    <cellStyle name="SAPBEXstdDataEmph 4 6 2" xfId="17619" xr:uid="{23440949-52D3-476F-A966-DB66037D7828}"/>
    <cellStyle name="SAPBEXstdDataEmph 4 7" xfId="17620" xr:uid="{7D4BBC66-632B-4D9F-90B2-8B7B0F30909D}"/>
    <cellStyle name="SAPBEXstdDataEmph 4 8" xfId="17621" xr:uid="{A47F9992-3E31-4FD2-A054-37B7F2CF82D3}"/>
    <cellStyle name="SAPBEXstdDataEmph 4 9" xfId="17622" xr:uid="{49FB2AE4-34F5-418C-B94C-1DCDFAE930F5}"/>
    <cellStyle name="SAPBEXstdItem" xfId="17623" xr:uid="{F5BDC493-FA3D-4D6C-B8A3-5D3BA9058205}"/>
    <cellStyle name="SAPBEXstdItem 10" xfId="17624" xr:uid="{1913964F-3A37-4F99-ADED-DC4B0A57736C}"/>
    <cellStyle name="SAPBEXstdItem 10 10" xfId="17625" xr:uid="{655E33D3-AD2F-471C-ABE8-E30BF43B77F9}"/>
    <cellStyle name="SAPBEXstdItem 10 11" xfId="17626" xr:uid="{D85C7D94-B58F-4204-9245-55223752DF3D}"/>
    <cellStyle name="SAPBEXstdItem 10 12" xfId="17627" xr:uid="{A13B0C6C-1E0C-4D9D-885B-722F232E0B93}"/>
    <cellStyle name="SAPBEXstdItem 10 13" xfId="17628" xr:uid="{476D5804-C951-446B-BBA7-77A3BCFFAAA4}"/>
    <cellStyle name="SAPBEXstdItem 10 14" xfId="17629" xr:uid="{40E05C69-D8DB-4C26-AEFE-6DD85C544ACF}"/>
    <cellStyle name="SAPBEXstdItem 10 2" xfId="17630" xr:uid="{B59192E0-FE30-4B51-AFBA-50CB0FC1FC9B}"/>
    <cellStyle name="SAPBEXstdItem 10 2 10" xfId="17631" xr:uid="{A7954005-A8B5-4AA7-906A-7AEA00AD9383}"/>
    <cellStyle name="SAPBEXstdItem 10 2 11" xfId="17632" xr:uid="{307294F2-2CEE-47A0-A38F-1FDD2C4E337E}"/>
    <cellStyle name="SAPBEXstdItem 10 2 2" xfId="17633" xr:uid="{AB43F64B-2381-4632-8745-80830163EC86}"/>
    <cellStyle name="SAPBEXstdItem 10 2 2 2" xfId="17634" xr:uid="{E63DE883-BAFE-4613-A45D-847EA9E789CD}"/>
    <cellStyle name="SAPBEXstdItem 10 2 3" xfId="17635" xr:uid="{086429CE-A876-43C1-966A-A84BB1554314}"/>
    <cellStyle name="SAPBEXstdItem 10 2 4" xfId="17636" xr:uid="{2FC1358C-534E-4E07-A658-9647933FA185}"/>
    <cellStyle name="SAPBEXstdItem 10 2 5" xfId="17637" xr:uid="{8895EE5C-C253-440B-9B90-480043113520}"/>
    <cellStyle name="SAPBEXstdItem 10 2 6" xfId="17638" xr:uid="{E77F07E8-8D34-4E9D-892D-B6CC4A340597}"/>
    <cellStyle name="SAPBEXstdItem 10 2 7" xfId="17639" xr:uid="{2C90B882-ADDB-485E-BACF-AEEC9C6799DA}"/>
    <cellStyle name="SAPBEXstdItem 10 2 8" xfId="17640" xr:uid="{609C6F79-7B34-4E27-A8B9-BFAC53D9E7A3}"/>
    <cellStyle name="SAPBEXstdItem 10 2 9" xfId="17641" xr:uid="{416870EB-8030-40F9-99D2-6F2A50F494CA}"/>
    <cellStyle name="SAPBEXstdItem 10 3" xfId="17642" xr:uid="{27414E65-CCA6-4382-9115-BC570234492C}"/>
    <cellStyle name="SAPBEXstdItem 10 3 10" xfId="17643" xr:uid="{2ADC27F1-D6F3-4894-98E4-2584A5DE4E73}"/>
    <cellStyle name="SAPBEXstdItem 10 3 11" xfId="17644" xr:uid="{75B3B4F6-B4EF-4B25-883E-7559823E50E5}"/>
    <cellStyle name="SAPBEXstdItem 10 3 2" xfId="17645" xr:uid="{D6D5A4AC-0255-444C-A173-0AFE2AC8F93C}"/>
    <cellStyle name="SAPBEXstdItem 10 3 2 2" xfId="17646" xr:uid="{EFE34C82-C7F8-4843-901B-163361E86B15}"/>
    <cellStyle name="SAPBEXstdItem 10 3 3" xfId="17647" xr:uid="{8043CA59-DEB0-47E4-A6AF-7F1518D4CCD3}"/>
    <cellStyle name="SAPBEXstdItem 10 3 4" xfId="17648" xr:uid="{932B69E8-0767-441A-888D-A977D19BF500}"/>
    <cellStyle name="SAPBEXstdItem 10 3 5" xfId="17649" xr:uid="{B40E091E-B875-405A-B46B-B16DB62BE5EF}"/>
    <cellStyle name="SAPBEXstdItem 10 3 6" xfId="17650" xr:uid="{89ACFBC3-8E05-4764-9191-348FC51EF828}"/>
    <cellStyle name="SAPBEXstdItem 10 3 7" xfId="17651" xr:uid="{39ADC1A5-B5CF-40A2-B1BF-0C0B963580E6}"/>
    <cellStyle name="SAPBEXstdItem 10 3 8" xfId="17652" xr:uid="{CBD9406B-71CF-4A18-82A7-AE6C36073960}"/>
    <cellStyle name="SAPBEXstdItem 10 3 9" xfId="17653" xr:uid="{D4EEA165-4524-4908-ABDA-5E213A899E77}"/>
    <cellStyle name="SAPBEXstdItem 10 4" xfId="17654" xr:uid="{3FD15AD1-CEF3-4E6B-B206-031422D181FA}"/>
    <cellStyle name="SAPBEXstdItem 10 4 10" xfId="17655" xr:uid="{0F0AEB34-B052-499B-81D0-70E6076A9AC1}"/>
    <cellStyle name="SAPBEXstdItem 10 4 11" xfId="17656" xr:uid="{3F4BCE13-4EB2-495C-B839-7251D697D90F}"/>
    <cellStyle name="SAPBEXstdItem 10 4 2" xfId="17657" xr:uid="{4C1FB254-60BF-4EBC-A8F0-29FE736698AE}"/>
    <cellStyle name="SAPBEXstdItem 10 4 2 2" xfId="17658" xr:uid="{7EDEC6F4-DCCA-4F1C-8029-01201AE9E4C1}"/>
    <cellStyle name="SAPBEXstdItem 10 4 3" xfId="17659" xr:uid="{FC042B1C-0B09-48C7-BDB1-F6253C5A2260}"/>
    <cellStyle name="SAPBEXstdItem 10 4 4" xfId="17660" xr:uid="{6C89BE09-A75A-4D14-AD78-D96A825CF6D1}"/>
    <cellStyle name="SAPBEXstdItem 10 4 5" xfId="17661" xr:uid="{0D0A64C6-0AD8-4309-960C-8E4AC45A70A3}"/>
    <cellStyle name="SAPBEXstdItem 10 4 6" xfId="17662" xr:uid="{B71F3DEE-06D6-4314-9435-CA3F7ADEF988}"/>
    <cellStyle name="SAPBEXstdItem 10 4 7" xfId="17663" xr:uid="{3B4CE1FC-80F5-49FB-AC26-D55A5DA788F2}"/>
    <cellStyle name="SAPBEXstdItem 10 4 8" xfId="17664" xr:uid="{5C68B3FF-61AA-4FC7-8B2D-76D0D9BF144F}"/>
    <cellStyle name="SAPBEXstdItem 10 4 9" xfId="17665" xr:uid="{5DF27FCD-A80A-4E03-A716-4760FE5D6C17}"/>
    <cellStyle name="SAPBEXstdItem 10 5" xfId="17666" xr:uid="{933C017C-9F49-4A87-A588-F0646CBE28EB}"/>
    <cellStyle name="SAPBEXstdItem 10 5 2" xfId="17667" xr:uid="{D79CF84F-CF0C-42ED-A08B-A2B7020C12DC}"/>
    <cellStyle name="SAPBEXstdItem 10 6" xfId="17668" xr:uid="{BB8201E0-2FED-4998-96A5-7C16024F82C5}"/>
    <cellStyle name="SAPBEXstdItem 10 7" xfId="17669" xr:uid="{B2E97ECF-1699-43A0-BDD1-F7D6AB94E8C6}"/>
    <cellStyle name="SAPBEXstdItem 10 8" xfId="17670" xr:uid="{3263DC33-51E8-4742-8305-B907DE078F49}"/>
    <cellStyle name="SAPBEXstdItem 10 9" xfId="17671" xr:uid="{50BDFA80-A571-4BAC-BD70-601F7F5347CA}"/>
    <cellStyle name="SAPBEXstdItem 11" xfId="17672" xr:uid="{D4C18ED5-5AEA-45CE-87BE-015014F4C60E}"/>
    <cellStyle name="SAPBEXstdItem 11 10" xfId="17673" xr:uid="{E87155A2-58FC-4E7D-97A0-BE11E1FF9D8B}"/>
    <cellStyle name="SAPBEXstdItem 11 11" xfId="17674" xr:uid="{1A59724C-A205-4FA9-B5A8-3405B26E8154}"/>
    <cellStyle name="SAPBEXstdItem 11 12" xfId="17675" xr:uid="{D4410256-F0BA-45A9-B66B-1BA995381551}"/>
    <cellStyle name="SAPBEXstdItem 11 13" xfId="17676" xr:uid="{6215775C-B6CF-4F51-8FE4-5A2A5F2D541E}"/>
    <cellStyle name="SAPBEXstdItem 11 14" xfId="17677" xr:uid="{569521FC-7C25-45B3-8D52-F7F440C3ABF3}"/>
    <cellStyle name="SAPBEXstdItem 11 2" xfId="17678" xr:uid="{68734C5C-5F99-4434-BBDB-1D2F9B9D76F1}"/>
    <cellStyle name="SAPBEXstdItem 11 2 10" xfId="17679" xr:uid="{2D3BFAAA-AC6B-4D06-8140-5DCC41009158}"/>
    <cellStyle name="SAPBEXstdItem 11 2 11" xfId="17680" xr:uid="{B3473BD1-D990-41BA-9886-09B0B69C2AD1}"/>
    <cellStyle name="SAPBEXstdItem 11 2 2" xfId="17681" xr:uid="{7744F944-DFDE-4E7D-8E7B-8F58220EF71C}"/>
    <cellStyle name="SAPBEXstdItem 11 2 2 2" xfId="17682" xr:uid="{BE4B1413-AD71-4AB2-983A-3520545D0674}"/>
    <cellStyle name="SAPBEXstdItem 11 2 3" xfId="17683" xr:uid="{F2865523-9757-4559-AB2C-48D0EBB43032}"/>
    <cellStyle name="SAPBEXstdItem 11 2 4" xfId="17684" xr:uid="{58759B7C-C02E-4DB0-BC02-205C6FD9D168}"/>
    <cellStyle name="SAPBEXstdItem 11 2 5" xfId="17685" xr:uid="{66BBA22D-1290-40C8-B297-5EBA317FB22F}"/>
    <cellStyle name="SAPBEXstdItem 11 2 6" xfId="17686" xr:uid="{E2FF171E-E3A6-42D2-90DB-38803AACF436}"/>
    <cellStyle name="SAPBEXstdItem 11 2 7" xfId="17687" xr:uid="{6E575EA5-C094-4AD2-8C74-43EFEA487A31}"/>
    <cellStyle name="SAPBEXstdItem 11 2 8" xfId="17688" xr:uid="{F21B035F-94B7-4B9A-B81C-39388F3DB128}"/>
    <cellStyle name="SAPBEXstdItem 11 2 9" xfId="17689" xr:uid="{05BEA8F4-B8D1-4A63-93DC-02470CFFB894}"/>
    <cellStyle name="SAPBEXstdItem 11 3" xfId="17690" xr:uid="{AA278B6B-F9AA-4805-BAD5-B81650BD1445}"/>
    <cellStyle name="SAPBEXstdItem 11 3 10" xfId="17691" xr:uid="{EC7A6ADF-C308-448B-BD28-CE3C38589D98}"/>
    <cellStyle name="SAPBEXstdItem 11 3 11" xfId="17692" xr:uid="{6AA17807-A678-44B7-A9C4-BDFED4C1997D}"/>
    <cellStyle name="SAPBEXstdItem 11 3 2" xfId="17693" xr:uid="{3BE3D49B-02B2-422C-8D8C-2BC14F3FEA24}"/>
    <cellStyle name="SAPBEXstdItem 11 3 2 2" xfId="17694" xr:uid="{F60B4E81-6265-4031-AD00-8F8B059730DE}"/>
    <cellStyle name="SAPBEXstdItem 11 3 3" xfId="17695" xr:uid="{C68CC689-9D23-455E-93F4-FB1F27817C61}"/>
    <cellStyle name="SAPBEXstdItem 11 3 4" xfId="17696" xr:uid="{5C577EE6-E412-4342-888F-6AB4D21891A0}"/>
    <cellStyle name="SAPBEXstdItem 11 3 5" xfId="17697" xr:uid="{39189031-D405-4C5C-A75E-A663F8E619E6}"/>
    <cellStyle name="SAPBEXstdItem 11 3 6" xfId="17698" xr:uid="{C5611E8B-A3AC-41A6-B9C1-27ADD681D280}"/>
    <cellStyle name="SAPBEXstdItem 11 3 7" xfId="17699" xr:uid="{0D0C516A-AF19-45AA-884D-FFBC2BC24ED2}"/>
    <cellStyle name="SAPBEXstdItem 11 3 8" xfId="17700" xr:uid="{9F34EB54-DFA4-453E-BDB5-B5A0A981C0C0}"/>
    <cellStyle name="SAPBEXstdItem 11 3 9" xfId="17701" xr:uid="{F2FB800B-03BE-4430-A27A-6BF98218F158}"/>
    <cellStyle name="SAPBEXstdItem 11 4" xfId="17702" xr:uid="{93F5E1C7-ECBD-4AEE-9A9C-983BC5F64B06}"/>
    <cellStyle name="SAPBEXstdItem 11 4 10" xfId="17703" xr:uid="{AD375ADA-0951-4777-A217-69656A38AC12}"/>
    <cellStyle name="SAPBEXstdItem 11 4 11" xfId="17704" xr:uid="{D0044BCE-033F-412A-9F66-318586FEFE32}"/>
    <cellStyle name="SAPBEXstdItem 11 4 2" xfId="17705" xr:uid="{5BDE0C18-35DB-494A-BE9A-3A2ADC5DEE6C}"/>
    <cellStyle name="SAPBEXstdItem 11 4 2 2" xfId="17706" xr:uid="{72558EDF-DC3E-4884-976B-CF4291EB7FD2}"/>
    <cellStyle name="SAPBEXstdItem 11 4 3" xfId="17707" xr:uid="{0CF53008-9E56-470E-BE14-CF7E6A3836AB}"/>
    <cellStyle name="SAPBEXstdItem 11 4 4" xfId="17708" xr:uid="{1597E971-5411-4027-B920-58A2830EF914}"/>
    <cellStyle name="SAPBEXstdItem 11 4 5" xfId="17709" xr:uid="{B46FECC5-4CCF-493D-AF2E-EED1A18FBEC8}"/>
    <cellStyle name="SAPBEXstdItem 11 4 6" xfId="17710" xr:uid="{DE99FB98-30D2-4ADE-991E-606D2ADF6D40}"/>
    <cellStyle name="SAPBEXstdItem 11 4 7" xfId="17711" xr:uid="{1196917F-6738-4C75-97AB-C07F5194B0B9}"/>
    <cellStyle name="SAPBEXstdItem 11 4 8" xfId="17712" xr:uid="{217B2EDB-876D-4296-822B-A930E5CB4033}"/>
    <cellStyle name="SAPBEXstdItem 11 4 9" xfId="17713" xr:uid="{C764C747-7331-4BD7-81BE-51928CF2E0BD}"/>
    <cellStyle name="SAPBEXstdItem 11 5" xfId="17714" xr:uid="{6CE4F1CD-329E-4239-BC63-15AB70753147}"/>
    <cellStyle name="SAPBEXstdItem 11 5 2" xfId="17715" xr:uid="{1A607FAD-CC7C-440D-A0B5-5A4A03F92E5A}"/>
    <cellStyle name="SAPBEXstdItem 11 6" xfId="17716" xr:uid="{88864F14-FC2C-469C-A67E-35F44188503F}"/>
    <cellStyle name="SAPBEXstdItem 11 7" xfId="17717" xr:uid="{1F444F7F-33CF-4C96-B206-7BA2C605145E}"/>
    <cellStyle name="SAPBEXstdItem 11 8" xfId="17718" xr:uid="{1D7A96F8-6AE8-4122-8CB1-88A5A63F9B76}"/>
    <cellStyle name="SAPBEXstdItem 11 9" xfId="17719" xr:uid="{DF0FE436-12FB-4F41-B84E-8018DFD06D97}"/>
    <cellStyle name="SAPBEXstdItem 12" xfId="17720" xr:uid="{DE98D44B-91A5-4D2D-8A09-4E79AECE8C50}"/>
    <cellStyle name="SAPBEXstdItem 12 10" xfId="17721" xr:uid="{A3F49792-BF2A-45A1-A7C1-152FD9774895}"/>
    <cellStyle name="SAPBEXstdItem 12 11" xfId="17722" xr:uid="{0DC25370-67FD-45B7-8981-7EC67F7F5E14}"/>
    <cellStyle name="SAPBEXstdItem 12 12" xfId="17723" xr:uid="{2CCB6DD7-27F0-4FB0-ACCE-0E1980A0E6D2}"/>
    <cellStyle name="SAPBEXstdItem 12 13" xfId="17724" xr:uid="{325E31C8-B6B8-488A-9B72-16A4DC02D063}"/>
    <cellStyle name="SAPBEXstdItem 12 14" xfId="17725" xr:uid="{739CB2DC-EF69-447B-BC15-CE0391F11C9D}"/>
    <cellStyle name="SAPBEXstdItem 12 2" xfId="17726" xr:uid="{BE2FC5D0-9454-487B-A43A-5D6A5A1AB46A}"/>
    <cellStyle name="SAPBEXstdItem 12 2 10" xfId="17727" xr:uid="{8F3EF205-EAC4-4EFE-8673-7039C357F8BC}"/>
    <cellStyle name="SAPBEXstdItem 12 2 11" xfId="17728" xr:uid="{B7B29E75-ABA9-49C7-B8AC-6CC96A82D79A}"/>
    <cellStyle name="SAPBEXstdItem 12 2 2" xfId="17729" xr:uid="{0BAFB9EB-248F-4241-B10F-FCC230F9752E}"/>
    <cellStyle name="SAPBEXstdItem 12 2 2 2" xfId="17730" xr:uid="{23C63910-A1AD-4221-8E60-859729E3C601}"/>
    <cellStyle name="SAPBEXstdItem 12 2 3" xfId="17731" xr:uid="{312D868A-0AA9-43D6-9562-278E2254096A}"/>
    <cellStyle name="SAPBEXstdItem 12 2 4" xfId="17732" xr:uid="{CB6BDEC2-CF93-4D75-9193-A01510F8F8E9}"/>
    <cellStyle name="SAPBEXstdItem 12 2 5" xfId="17733" xr:uid="{672C7DA0-5A06-44CB-82EB-457DFAF4DB6C}"/>
    <cellStyle name="SAPBEXstdItem 12 2 6" xfId="17734" xr:uid="{4AFEE3AC-0DB4-461B-94B9-A8D7637AA250}"/>
    <cellStyle name="SAPBEXstdItem 12 2 7" xfId="17735" xr:uid="{CF2F131B-36A3-4456-80CD-32ADC27ED9DA}"/>
    <cellStyle name="SAPBEXstdItem 12 2 8" xfId="17736" xr:uid="{4BDA7561-FE68-41CC-8479-3B145937CD3A}"/>
    <cellStyle name="SAPBEXstdItem 12 2 9" xfId="17737" xr:uid="{38903235-0D5E-4972-9B6A-5203DFB5D12F}"/>
    <cellStyle name="SAPBEXstdItem 12 3" xfId="17738" xr:uid="{F7C2B990-A0A0-4CC1-9078-F83B32E66CFD}"/>
    <cellStyle name="SAPBEXstdItem 12 3 10" xfId="17739" xr:uid="{79EF7B0F-6A57-4902-B383-B065FDA125E1}"/>
    <cellStyle name="SAPBEXstdItem 12 3 11" xfId="17740" xr:uid="{A3C3503B-EB1F-4D6A-92C0-9138241A41EC}"/>
    <cellStyle name="SAPBEXstdItem 12 3 2" xfId="17741" xr:uid="{C042DD3C-791C-43BA-8DA9-3B363629F739}"/>
    <cellStyle name="SAPBEXstdItem 12 3 2 2" xfId="17742" xr:uid="{2F7F22E0-2119-4D70-A122-7BCA4937DD78}"/>
    <cellStyle name="SAPBEXstdItem 12 3 3" xfId="17743" xr:uid="{D12F7EB9-5B96-45B2-A71C-E76736D1C809}"/>
    <cellStyle name="SAPBEXstdItem 12 3 4" xfId="17744" xr:uid="{6D7AF896-C8DA-4CE1-AAEE-246E7D95D643}"/>
    <cellStyle name="SAPBEXstdItem 12 3 5" xfId="17745" xr:uid="{C49A79DF-C099-49D1-B863-D55A1D6E193F}"/>
    <cellStyle name="SAPBEXstdItem 12 3 6" xfId="17746" xr:uid="{B95C12D0-0FA5-47FC-BB54-3DD4F1CBB540}"/>
    <cellStyle name="SAPBEXstdItem 12 3 7" xfId="17747" xr:uid="{5261DBE5-31D5-4967-90BC-D35D1282ADD9}"/>
    <cellStyle name="SAPBEXstdItem 12 3 8" xfId="17748" xr:uid="{58F5C203-F8F0-44BA-AC9B-7764F090C32C}"/>
    <cellStyle name="SAPBEXstdItem 12 3 9" xfId="17749" xr:uid="{0F778CC9-913B-41B8-8B4E-B4D8C46E30C9}"/>
    <cellStyle name="SAPBEXstdItem 12 4" xfId="17750" xr:uid="{45EE5642-65BE-453B-8005-B5C9FBEDA2C2}"/>
    <cellStyle name="SAPBEXstdItem 12 4 10" xfId="17751" xr:uid="{EC582A0A-63BE-4DBE-AD71-1DD27F889497}"/>
    <cellStyle name="SAPBEXstdItem 12 4 11" xfId="17752" xr:uid="{AA9A480B-3DC4-40E7-AE2A-6611F5B6EFE1}"/>
    <cellStyle name="SAPBEXstdItem 12 4 2" xfId="17753" xr:uid="{2B3F8EF8-4019-4518-8910-0DE6F5B0F48B}"/>
    <cellStyle name="SAPBEXstdItem 12 4 2 2" xfId="17754" xr:uid="{98A33BC8-8940-49F7-9229-68ECC2A535AE}"/>
    <cellStyle name="SAPBEXstdItem 12 4 3" xfId="17755" xr:uid="{E4CC5E1B-B92B-488E-9CE9-56A38811DC24}"/>
    <cellStyle name="SAPBEXstdItem 12 4 4" xfId="17756" xr:uid="{96362BF6-2FBD-42A8-B735-4888096A71ED}"/>
    <cellStyle name="SAPBEXstdItem 12 4 5" xfId="17757" xr:uid="{33CE187C-EA5A-494D-8946-CCA22AFA1AE9}"/>
    <cellStyle name="SAPBEXstdItem 12 4 6" xfId="17758" xr:uid="{F8678B70-CC54-40B8-8D80-ABB793472020}"/>
    <cellStyle name="SAPBEXstdItem 12 4 7" xfId="17759" xr:uid="{02FCF885-33DD-41CC-8913-EF7941F18D3E}"/>
    <cellStyle name="SAPBEXstdItem 12 4 8" xfId="17760" xr:uid="{E55114AA-FA05-4133-A44E-1BC0B50ABB8C}"/>
    <cellStyle name="SAPBEXstdItem 12 4 9" xfId="17761" xr:uid="{80B0636D-03E3-43CC-B090-0826EA41A099}"/>
    <cellStyle name="SAPBEXstdItem 12 5" xfId="17762" xr:uid="{511DA999-9C00-4C86-8172-018CCF2A5EC7}"/>
    <cellStyle name="SAPBEXstdItem 12 5 2" xfId="17763" xr:uid="{17FC9474-6D52-4958-A97D-8F0405A0EE8F}"/>
    <cellStyle name="SAPBEXstdItem 12 6" xfId="17764" xr:uid="{17078947-3345-4769-855C-D9F06F79F75E}"/>
    <cellStyle name="SAPBEXstdItem 12 7" xfId="17765" xr:uid="{A60AD23B-4050-44FE-852B-F378DD213946}"/>
    <cellStyle name="SAPBEXstdItem 12 8" xfId="17766" xr:uid="{CD0517A9-8487-4B3E-B64A-C90BD61A77F3}"/>
    <cellStyle name="SAPBEXstdItem 12 9" xfId="17767" xr:uid="{28747867-E833-4EC4-825A-86803E54E157}"/>
    <cellStyle name="SAPBEXstdItem 13" xfId="17768" xr:uid="{E89C4B18-5007-4EB1-BD67-F70775D9A445}"/>
    <cellStyle name="SAPBEXstdItem 13 10" xfId="17769" xr:uid="{C1C6C6F8-845D-4BB0-9D5A-C832251BFEC6}"/>
    <cellStyle name="SAPBEXstdItem 13 11" xfId="17770" xr:uid="{0F09FAF1-7680-4B8F-BD69-0B654D4366EC}"/>
    <cellStyle name="SAPBEXstdItem 13 12" xfId="17771" xr:uid="{8E23CB7D-121F-41B5-B04E-C46DA3C38CD5}"/>
    <cellStyle name="SAPBEXstdItem 13 13" xfId="17772" xr:uid="{E2BB06B2-0820-4A4D-A344-9EEEBDC47A00}"/>
    <cellStyle name="SAPBEXstdItem 13 14" xfId="17773" xr:uid="{8A71F36D-90C6-4ECB-B73E-71902C8498F5}"/>
    <cellStyle name="SAPBEXstdItem 13 2" xfId="17774" xr:uid="{01FD6223-4BC2-4B6E-9913-75B98385163A}"/>
    <cellStyle name="SAPBEXstdItem 13 2 10" xfId="17775" xr:uid="{7EEE711F-9C7A-4D66-8EBE-BB1CD6A9DC1B}"/>
    <cellStyle name="SAPBEXstdItem 13 2 11" xfId="17776" xr:uid="{D60C98FE-E148-4C4F-B412-3829C338E81E}"/>
    <cellStyle name="SAPBEXstdItem 13 2 2" xfId="17777" xr:uid="{2BF57DCC-AFFE-4102-863D-855D01B8E968}"/>
    <cellStyle name="SAPBEXstdItem 13 2 2 2" xfId="17778" xr:uid="{190C029C-6E36-4FFB-9ECE-3BE6D016574E}"/>
    <cellStyle name="SAPBEXstdItem 13 2 3" xfId="17779" xr:uid="{0B1A45AE-8A8F-4F2E-B871-A9ED0D9A64CF}"/>
    <cellStyle name="SAPBEXstdItem 13 2 4" xfId="17780" xr:uid="{49023A9B-8DF1-47C8-BBDA-9912951621BA}"/>
    <cellStyle name="SAPBEXstdItem 13 2 5" xfId="17781" xr:uid="{A0179EB7-C6A0-40A7-A72E-415CEECCF17E}"/>
    <cellStyle name="SAPBEXstdItem 13 2 6" xfId="17782" xr:uid="{8FAAB2AA-DE32-4D35-A391-650B0F926C59}"/>
    <cellStyle name="SAPBEXstdItem 13 2 7" xfId="17783" xr:uid="{42A4B086-863A-4BA1-A630-6A898AFF8D1A}"/>
    <cellStyle name="SAPBEXstdItem 13 2 8" xfId="17784" xr:uid="{99993A3D-30A4-479B-80B6-EC6DF00F2B3C}"/>
    <cellStyle name="SAPBEXstdItem 13 2 9" xfId="17785" xr:uid="{448A8783-0C92-4D38-A095-BDF6DCA8666A}"/>
    <cellStyle name="SAPBEXstdItem 13 3" xfId="17786" xr:uid="{C725B424-B15B-42B2-8574-2B60ED7F00E1}"/>
    <cellStyle name="SAPBEXstdItem 13 3 10" xfId="17787" xr:uid="{9DCA6154-D84E-461A-A580-99A6DB45BE0C}"/>
    <cellStyle name="SAPBEXstdItem 13 3 11" xfId="17788" xr:uid="{6090F45F-EDDE-418C-8B2B-6F4C05287F5C}"/>
    <cellStyle name="SAPBEXstdItem 13 3 2" xfId="17789" xr:uid="{15A6589D-FA6C-4B24-9FDB-4D49C1AA8F1F}"/>
    <cellStyle name="SAPBEXstdItem 13 3 2 2" xfId="17790" xr:uid="{402D02D9-A60A-4050-B10C-325F96372C79}"/>
    <cellStyle name="SAPBEXstdItem 13 3 3" xfId="17791" xr:uid="{E5012D0D-4FA5-4435-990D-7D9F4575513D}"/>
    <cellStyle name="SAPBEXstdItem 13 3 4" xfId="17792" xr:uid="{5CDD720F-3CEC-4E4F-8A89-F47AF8A8C802}"/>
    <cellStyle name="SAPBEXstdItem 13 3 5" xfId="17793" xr:uid="{F06C1BCA-7404-4EC0-A6A7-606921E44635}"/>
    <cellStyle name="SAPBEXstdItem 13 3 6" xfId="17794" xr:uid="{17E6AE47-6FFE-4E40-B6C9-C41C44F046E2}"/>
    <cellStyle name="SAPBEXstdItem 13 3 7" xfId="17795" xr:uid="{24E93EFF-4ECD-4FCD-864B-0F94A6A5A8A3}"/>
    <cellStyle name="SAPBEXstdItem 13 3 8" xfId="17796" xr:uid="{E182F584-B5E9-4E75-826C-F48BA9976DC4}"/>
    <cellStyle name="SAPBEXstdItem 13 3 9" xfId="17797" xr:uid="{E5C54E70-2F0F-4CF3-936E-6F4479849024}"/>
    <cellStyle name="SAPBEXstdItem 13 4" xfId="17798" xr:uid="{608790C0-DC9F-42A9-806D-BCAA4926A5BE}"/>
    <cellStyle name="SAPBEXstdItem 13 4 10" xfId="17799" xr:uid="{DB39C4E1-37D2-42EF-A42D-8B21426BBE45}"/>
    <cellStyle name="SAPBEXstdItem 13 4 11" xfId="17800" xr:uid="{6BB4FFE6-6898-4D25-AE4F-EA647399ABC8}"/>
    <cellStyle name="SAPBEXstdItem 13 4 2" xfId="17801" xr:uid="{61A02869-1061-4258-9C23-61C5EC620CCA}"/>
    <cellStyle name="SAPBEXstdItem 13 4 2 2" xfId="17802" xr:uid="{EA955F9B-3ABE-49F5-A902-F079DAA8D2D4}"/>
    <cellStyle name="SAPBEXstdItem 13 4 3" xfId="17803" xr:uid="{63049AD0-2635-4D22-88F7-78A65DA8DFA3}"/>
    <cellStyle name="SAPBEXstdItem 13 4 4" xfId="17804" xr:uid="{E3AB7769-F24F-45E6-9B1A-3685EEFFC24D}"/>
    <cellStyle name="SAPBEXstdItem 13 4 5" xfId="17805" xr:uid="{930029BF-3D31-455D-BEBF-83AE46F3BDF3}"/>
    <cellStyle name="SAPBEXstdItem 13 4 6" xfId="17806" xr:uid="{07F0FEB6-D7D9-4FCD-8030-9AB52911BF79}"/>
    <cellStyle name="SAPBEXstdItem 13 4 7" xfId="17807" xr:uid="{5AD63FEC-5C73-4F34-86CE-AC0A904B5FFA}"/>
    <cellStyle name="SAPBEXstdItem 13 4 8" xfId="17808" xr:uid="{30E3B0BD-3B64-4E67-99D6-5363E2B759A5}"/>
    <cellStyle name="SAPBEXstdItem 13 4 9" xfId="17809" xr:uid="{37B8CB20-59B3-4BF3-85D3-0FB4A9ACD0A8}"/>
    <cellStyle name="SAPBEXstdItem 13 5" xfId="17810" xr:uid="{0687B626-9E4D-4791-8EF5-74A73832ADC5}"/>
    <cellStyle name="SAPBEXstdItem 13 5 2" xfId="17811" xr:uid="{1B9B6E37-8963-4C40-ADEA-2D4476B3075A}"/>
    <cellStyle name="SAPBEXstdItem 13 6" xfId="17812" xr:uid="{F2BA360C-8B57-4E29-86C4-8F10A5ED7C1F}"/>
    <cellStyle name="SAPBEXstdItem 13 7" xfId="17813" xr:uid="{837B9AE7-AFC3-4702-A9FB-1CD807FC78EB}"/>
    <cellStyle name="SAPBEXstdItem 13 8" xfId="17814" xr:uid="{63A615F7-EA1B-4CB5-BE24-EC5B4ED9FB65}"/>
    <cellStyle name="SAPBEXstdItem 13 9" xfId="17815" xr:uid="{F9065406-B6A9-4798-990D-24A7667279F4}"/>
    <cellStyle name="SAPBEXstdItem 14" xfId="17816" xr:uid="{F9AF668D-9E9F-43C3-A730-12EFBA6FC1F1}"/>
    <cellStyle name="SAPBEXstdItem 14 10" xfId="17817" xr:uid="{F9E77DA9-650B-4B5A-8AE6-E0C9FB2CE2CC}"/>
    <cellStyle name="SAPBEXstdItem 14 11" xfId="17818" xr:uid="{B3DAB683-8D0C-44B2-BB6E-347552A92581}"/>
    <cellStyle name="SAPBEXstdItem 14 12" xfId="17819" xr:uid="{AF9503CD-EC97-4B3C-A73D-D2B976AA419D}"/>
    <cellStyle name="SAPBEXstdItem 14 13" xfId="17820" xr:uid="{CDE2356D-B2A9-41C5-AF67-2EEF76F18A34}"/>
    <cellStyle name="SAPBEXstdItem 14 14" xfId="17821" xr:uid="{425A78AC-0EA6-4A0F-ADC6-2BA7691E4578}"/>
    <cellStyle name="SAPBEXstdItem 14 2" xfId="17822" xr:uid="{4573935F-F22D-422F-8655-E51184255576}"/>
    <cellStyle name="SAPBEXstdItem 14 2 10" xfId="17823" xr:uid="{D73D2FDD-D2BF-49AB-9309-C026A10AE04C}"/>
    <cellStyle name="SAPBEXstdItem 14 2 11" xfId="17824" xr:uid="{D5259B19-A500-4C5C-AC56-8619230C231C}"/>
    <cellStyle name="SAPBEXstdItem 14 2 2" xfId="17825" xr:uid="{31FCE2D9-9075-4ECA-A0EC-3AFFC78084C1}"/>
    <cellStyle name="SAPBEXstdItem 14 2 2 2" xfId="17826" xr:uid="{714A684F-EB07-4B0B-AD91-78CA7A751E1D}"/>
    <cellStyle name="SAPBEXstdItem 14 2 3" xfId="17827" xr:uid="{FD5507C9-F382-4F50-A0EB-719D362234D8}"/>
    <cellStyle name="SAPBEXstdItem 14 2 4" xfId="17828" xr:uid="{6C238AA4-6FFD-4518-ADB1-B73413FAEE55}"/>
    <cellStyle name="SAPBEXstdItem 14 2 5" xfId="17829" xr:uid="{EF42E6CE-CD3B-4D00-979E-2C7E53FE55B1}"/>
    <cellStyle name="SAPBEXstdItem 14 2 6" xfId="17830" xr:uid="{1DDCCD90-6DAE-4E86-A1B4-AEC87686B4AD}"/>
    <cellStyle name="SAPBEXstdItem 14 2 7" xfId="17831" xr:uid="{AC6BEB7A-BBB4-48A0-A9FA-B4AE5E01FB9D}"/>
    <cellStyle name="SAPBEXstdItem 14 2 8" xfId="17832" xr:uid="{9D41F9C3-765A-434E-8472-22D2D801BF5A}"/>
    <cellStyle name="SAPBEXstdItem 14 2 9" xfId="17833" xr:uid="{0E6C3ED0-005F-4E22-B28D-29424CA3FCFD}"/>
    <cellStyle name="SAPBEXstdItem 14 3" xfId="17834" xr:uid="{26A963CF-E2D2-4375-9056-1064982C543C}"/>
    <cellStyle name="SAPBEXstdItem 14 3 10" xfId="17835" xr:uid="{5040E56A-B013-40B0-9FF3-D448D47BD59B}"/>
    <cellStyle name="SAPBEXstdItem 14 3 11" xfId="17836" xr:uid="{5B05D703-E2B2-4DDE-A4D0-43BD91CCB4BE}"/>
    <cellStyle name="SAPBEXstdItem 14 3 2" xfId="17837" xr:uid="{DCD3737F-FABC-4FA0-B6B6-6F63A3B8D84E}"/>
    <cellStyle name="SAPBEXstdItem 14 3 2 2" xfId="17838" xr:uid="{8081C74F-9B11-43AD-A1C2-58A41E06C1F8}"/>
    <cellStyle name="SAPBEXstdItem 14 3 3" xfId="17839" xr:uid="{45B5BE72-FB0A-4BE2-8FA6-2B2A25DA84A7}"/>
    <cellStyle name="SAPBEXstdItem 14 3 4" xfId="17840" xr:uid="{21F4B7D3-AB16-4DA0-A729-ADF9B960C946}"/>
    <cellStyle name="SAPBEXstdItem 14 3 5" xfId="17841" xr:uid="{455E761F-C9B8-4CE1-8F55-AD6BCB842B70}"/>
    <cellStyle name="SAPBEXstdItem 14 3 6" xfId="17842" xr:uid="{314CB14D-D4DF-41B9-B764-EDF8B7398A35}"/>
    <cellStyle name="SAPBEXstdItem 14 3 7" xfId="17843" xr:uid="{489BC6F6-F5F8-4FF1-BC51-ADFAB553DEBA}"/>
    <cellStyle name="SAPBEXstdItem 14 3 8" xfId="17844" xr:uid="{156AFD52-BDDD-40FE-B7EE-2E60D92F7FD9}"/>
    <cellStyle name="SAPBEXstdItem 14 3 9" xfId="17845" xr:uid="{4DECA326-F480-428D-BFF2-E594703EA711}"/>
    <cellStyle name="SAPBEXstdItem 14 4" xfId="17846" xr:uid="{CAFF1D99-D72E-4ECE-AA1D-E83A75AE5262}"/>
    <cellStyle name="SAPBEXstdItem 14 4 10" xfId="17847" xr:uid="{93A5A4E5-4194-4D64-8049-B2EFDD762E5A}"/>
    <cellStyle name="SAPBEXstdItem 14 4 11" xfId="17848" xr:uid="{34255812-37F5-4C2C-8484-0D7A0DCD7E5F}"/>
    <cellStyle name="SAPBEXstdItem 14 4 2" xfId="17849" xr:uid="{E99B2FE8-0FB6-4E08-9769-9448D32A1F2D}"/>
    <cellStyle name="SAPBEXstdItem 14 4 2 2" xfId="17850" xr:uid="{235623C3-8B16-4E3C-BB0B-D8EE2588AD87}"/>
    <cellStyle name="SAPBEXstdItem 14 4 3" xfId="17851" xr:uid="{E4EDA18D-DDA8-4395-93E8-D9C6E40A68B5}"/>
    <cellStyle name="SAPBEXstdItem 14 4 4" xfId="17852" xr:uid="{3CB98569-6D07-4B0F-8B2E-40F2ACCB7B60}"/>
    <cellStyle name="SAPBEXstdItem 14 4 5" xfId="17853" xr:uid="{EA1128A1-45BC-4B9A-BAD4-7A0DBC9DAB55}"/>
    <cellStyle name="SAPBEXstdItem 14 4 6" xfId="17854" xr:uid="{83965EE5-3057-4E46-AC2B-F006C60C6A67}"/>
    <cellStyle name="SAPBEXstdItem 14 4 7" xfId="17855" xr:uid="{1616587A-BDAC-4C8A-B0BD-6C187A8D519F}"/>
    <cellStyle name="SAPBEXstdItem 14 4 8" xfId="17856" xr:uid="{E05F3AF3-7639-4F52-BB6E-0FE9DAECBFD6}"/>
    <cellStyle name="SAPBEXstdItem 14 4 9" xfId="17857" xr:uid="{0E47ED17-8654-4D89-8215-D53B620508EE}"/>
    <cellStyle name="SAPBEXstdItem 14 5" xfId="17858" xr:uid="{01C1411F-05B4-4012-9220-2ECE4810F246}"/>
    <cellStyle name="SAPBEXstdItem 14 5 2" xfId="17859" xr:uid="{467C1134-CA11-47D2-A1D6-E2F6F288F1F8}"/>
    <cellStyle name="SAPBEXstdItem 14 6" xfId="17860" xr:uid="{415FCCD1-9D92-4FDF-915C-1F7E8C6E9E70}"/>
    <cellStyle name="SAPBEXstdItem 14 7" xfId="17861" xr:uid="{FFE549F0-9423-41BC-AA04-5AE157708E08}"/>
    <cellStyle name="SAPBEXstdItem 14 8" xfId="17862" xr:uid="{2FD21A80-EC2A-4182-886F-B93EC79DBC64}"/>
    <cellStyle name="SAPBEXstdItem 14 9" xfId="17863" xr:uid="{9CE8CB89-D30D-4423-B2B0-3822E7AECF2A}"/>
    <cellStyle name="SAPBEXstdItem 15" xfId="17864" xr:uid="{12047AE2-453E-4BFB-8F3A-64F2E4D1251C}"/>
    <cellStyle name="SAPBEXstdItem 15 10" xfId="17865" xr:uid="{539BA7CD-0AEB-4BBD-941B-255D44331214}"/>
    <cellStyle name="SAPBEXstdItem 15 11" xfId="17866" xr:uid="{39E1E5C1-7543-41CE-BBE5-5B42688BA2BD}"/>
    <cellStyle name="SAPBEXstdItem 15 2" xfId="17867" xr:uid="{8FE70CF9-15D1-4126-B844-B952272B6C63}"/>
    <cellStyle name="SAPBEXstdItem 15 2 2" xfId="17868" xr:uid="{832CB88A-0828-41B9-BD1C-C1050D33C0C5}"/>
    <cellStyle name="SAPBEXstdItem 15 3" xfId="17869" xr:uid="{EEBEE379-C25B-45BC-87F8-55E510EE70FF}"/>
    <cellStyle name="SAPBEXstdItem 15 4" xfId="17870" xr:uid="{E941D708-9050-43BB-AC96-DBC348CBFCDF}"/>
    <cellStyle name="SAPBEXstdItem 15 5" xfId="17871" xr:uid="{2499A637-2D2F-42FF-99E9-FC1620F8E138}"/>
    <cellStyle name="SAPBEXstdItem 15 6" xfId="17872" xr:uid="{DD5B5D2D-859C-443E-876E-43D1B31D2EC7}"/>
    <cellStyle name="SAPBEXstdItem 15 7" xfId="17873" xr:uid="{E50F0E44-7C52-4562-975F-50470067C538}"/>
    <cellStyle name="SAPBEXstdItem 15 8" xfId="17874" xr:uid="{CBE5038A-3320-4C81-8CB8-9FBCE672A258}"/>
    <cellStyle name="SAPBEXstdItem 15 9" xfId="17875" xr:uid="{31C743F6-1512-4265-9C64-74B1453B4790}"/>
    <cellStyle name="SAPBEXstdItem 16" xfId="17876" xr:uid="{EA5E6EDC-CC17-4A69-87B2-76CA3B18D372}"/>
    <cellStyle name="SAPBEXstdItem 16 10" xfId="17877" xr:uid="{0FBB08AF-9FB0-4809-B0F0-C99588E7F561}"/>
    <cellStyle name="SAPBEXstdItem 16 11" xfId="17878" xr:uid="{59C345B4-7260-44C8-B84D-E4204A140F99}"/>
    <cellStyle name="SAPBEXstdItem 16 2" xfId="17879" xr:uid="{95607756-6986-434B-93F2-CA419FAA295B}"/>
    <cellStyle name="SAPBEXstdItem 16 2 2" xfId="17880" xr:uid="{A127BDE7-1854-45FC-848F-2433AFA067EC}"/>
    <cellStyle name="SAPBEXstdItem 16 3" xfId="17881" xr:uid="{281B450E-C37D-42F3-BB55-B411E217855C}"/>
    <cellStyle name="SAPBEXstdItem 16 4" xfId="17882" xr:uid="{128C619F-9FB7-4263-83EE-C37A031A1CF1}"/>
    <cellStyle name="SAPBEXstdItem 16 5" xfId="17883" xr:uid="{2ADE0B60-7FF9-4484-B76B-E563F9634ED7}"/>
    <cellStyle name="SAPBEXstdItem 16 6" xfId="17884" xr:uid="{2AB7D836-57F4-4A7C-9E6A-4236ABAEA178}"/>
    <cellStyle name="SAPBEXstdItem 16 7" xfId="17885" xr:uid="{AB15A510-8069-41F7-B5A6-D7DF62373AF2}"/>
    <cellStyle name="SAPBEXstdItem 16 8" xfId="17886" xr:uid="{B366772B-6852-473E-A135-645E8612C567}"/>
    <cellStyle name="SAPBEXstdItem 16 9" xfId="17887" xr:uid="{27F326FD-7FE2-40A9-9E15-7C32999AE412}"/>
    <cellStyle name="SAPBEXstdItem 17" xfId="17888" xr:uid="{2F8D21D6-F87A-470C-B40A-1DA375EF61AA}"/>
    <cellStyle name="SAPBEXstdItem 17 10" xfId="17889" xr:uid="{D8F66780-71E3-4890-B5AC-8A2B86376EF8}"/>
    <cellStyle name="SAPBEXstdItem 17 11" xfId="17890" xr:uid="{82263B48-60B6-4645-914B-23D1AAD3AB11}"/>
    <cellStyle name="SAPBEXstdItem 17 12" xfId="17891" xr:uid="{A2FA3F59-2C6B-419E-937D-6811A18BEE53}"/>
    <cellStyle name="SAPBEXstdItem 17 13" xfId="17892" xr:uid="{C7E1C968-573D-4A96-81F9-B2DEDE66F302}"/>
    <cellStyle name="SAPBEXstdItem 17 14" xfId="17893" xr:uid="{ACA1AD67-84B2-4E45-9390-5E8928789B0D}"/>
    <cellStyle name="SAPBEXstdItem 17 15" xfId="17894" xr:uid="{6F81476C-3A50-41D1-9D13-B3DD58B1E06B}"/>
    <cellStyle name="SAPBEXstdItem 17 16" xfId="17895" xr:uid="{C61264AA-0173-4A0E-9A80-E4245D1A181A}"/>
    <cellStyle name="SAPBEXstdItem 17 2" xfId="17896" xr:uid="{51218359-3B93-46FA-A2DB-BEFC55B749BC}"/>
    <cellStyle name="SAPBEXstdItem 17 2 2" xfId="17897" xr:uid="{CD21A919-6E78-4A2F-A65D-127D30B9FC44}"/>
    <cellStyle name="SAPBEXstdItem 17 3" xfId="17898" xr:uid="{366A2A6C-F80B-40ED-A3B1-05300C77E5D4}"/>
    <cellStyle name="SAPBEXstdItem 17 3 2" xfId="17899" xr:uid="{D67BC57F-643C-4FA1-A63E-D2057DC8697E}"/>
    <cellStyle name="SAPBEXstdItem 17 4" xfId="17900" xr:uid="{083BA035-D4F0-4B9B-A987-D06C8DEB11FB}"/>
    <cellStyle name="SAPBEXstdItem 17 4 2" xfId="17901" xr:uid="{247117F7-5E4A-44CE-9CDE-1E89673D4301}"/>
    <cellStyle name="SAPBEXstdItem 17 5" xfId="17902" xr:uid="{5992E9B8-EA89-4929-BCFA-6FB106EB2125}"/>
    <cellStyle name="SAPBEXstdItem 17 5 2" xfId="17903" xr:uid="{B73ACC65-033E-42E8-9504-869400069B9E}"/>
    <cellStyle name="SAPBEXstdItem 17 6" xfId="17904" xr:uid="{541267F5-F4D0-417D-A500-705925EF540F}"/>
    <cellStyle name="SAPBEXstdItem 17 7" xfId="17905" xr:uid="{A820989B-6FB0-4C97-80EB-DAD9E393EC10}"/>
    <cellStyle name="SAPBEXstdItem 17 8" xfId="17906" xr:uid="{0263DC55-4E5B-416C-81BA-63F8067754DF}"/>
    <cellStyle name="SAPBEXstdItem 17 9" xfId="17907" xr:uid="{D04ACAC4-DB18-4F3D-96E4-326A9249F4B6}"/>
    <cellStyle name="SAPBEXstdItem 18" xfId="17908" xr:uid="{62C199B5-8096-41F0-9504-DCD44C9F63B9}"/>
    <cellStyle name="SAPBEXstdItem 18 10" xfId="17909" xr:uid="{22BBB5A8-44B2-4A42-BAF6-810B24C20680}"/>
    <cellStyle name="SAPBEXstdItem 18 11" xfId="17910" xr:uid="{9616CFA6-3D41-406B-9ABD-D6204A6266F4}"/>
    <cellStyle name="SAPBEXstdItem 18 12" xfId="17911" xr:uid="{6C56B77D-ADD4-4BFA-A6BC-AB7D25CCA430}"/>
    <cellStyle name="SAPBEXstdItem 18 13" xfId="17912" xr:uid="{1C27401B-FCFE-4B07-B65D-E386557333F3}"/>
    <cellStyle name="SAPBEXstdItem 18 14" xfId="17913" xr:uid="{28B7E2B9-4AA5-4A28-82F8-6B9EFF127B33}"/>
    <cellStyle name="SAPBEXstdItem 18 15" xfId="17914" xr:uid="{218F19C8-C849-410B-98B8-C3BCA4A42E4D}"/>
    <cellStyle name="SAPBEXstdItem 18 16" xfId="17915" xr:uid="{6136EB39-6C4F-4C6C-9269-0BF69C620707}"/>
    <cellStyle name="SAPBEXstdItem 18 2" xfId="17916" xr:uid="{4983E68A-BE00-4031-93D0-3B178160F820}"/>
    <cellStyle name="SAPBEXstdItem 18 2 2" xfId="17917" xr:uid="{CD23BC45-8B08-4C60-BE2F-2FE39589AD8D}"/>
    <cellStyle name="SAPBEXstdItem 18 3" xfId="17918" xr:uid="{AAE355F1-E6B1-40C3-B8B7-6E57E8D32DEF}"/>
    <cellStyle name="SAPBEXstdItem 18 3 2" xfId="17919" xr:uid="{4BF5C78E-7DAA-4CD0-AED2-4B96E3A33621}"/>
    <cellStyle name="SAPBEXstdItem 18 4" xfId="17920" xr:uid="{4345536D-4E5D-4102-AFC2-62AC2EF186A8}"/>
    <cellStyle name="SAPBEXstdItem 18 4 2" xfId="17921" xr:uid="{DA3F9F21-0E04-48FF-BB58-B700BB249123}"/>
    <cellStyle name="SAPBEXstdItem 18 5" xfId="17922" xr:uid="{0DDAAFE8-5E7B-4340-918B-DCE24A64106D}"/>
    <cellStyle name="SAPBEXstdItem 18 5 2" xfId="17923" xr:uid="{F075C4F2-0236-4876-AAA8-C98F4D674B08}"/>
    <cellStyle name="SAPBEXstdItem 18 6" xfId="17924" xr:uid="{DCED2758-6C78-4113-96EF-5C5563550439}"/>
    <cellStyle name="SAPBEXstdItem 18 7" xfId="17925" xr:uid="{C9E1D52B-CA16-4879-8C38-30436A3643DC}"/>
    <cellStyle name="SAPBEXstdItem 18 8" xfId="17926" xr:uid="{AAFE0EF4-FEE6-4C43-9955-398D3DB1EE09}"/>
    <cellStyle name="SAPBEXstdItem 18 9" xfId="17927" xr:uid="{B7C89F99-630C-4979-A179-FD2E0DA34C8B}"/>
    <cellStyle name="SAPBEXstdItem 19" xfId="17928" xr:uid="{26A40C96-910D-4ACD-89F0-BB32EBF57AE0}"/>
    <cellStyle name="SAPBEXstdItem 19 2" xfId="17929" xr:uid="{0758EEC4-D840-4E83-BDE0-9484532D8DDB}"/>
    <cellStyle name="SAPBEXstdItem 2" xfId="17930" xr:uid="{273C0482-71FB-4AEB-A294-7D60ECDA8793}"/>
    <cellStyle name="SAPBEXstdItem 2 2" xfId="17931" xr:uid="{73DE1D46-1AC4-497B-8231-647A2D5EAD90}"/>
    <cellStyle name="SAPBEXstdItem 2 2 2" xfId="17932" xr:uid="{C21C7103-D05D-4333-A17D-1736431AAF73}"/>
    <cellStyle name="SAPBEXstdItem 2 2 2 10" xfId="17933" xr:uid="{F9C6BA97-BA84-4906-A1CA-8244FF06AFFE}"/>
    <cellStyle name="SAPBEXstdItem 2 2 2 11" xfId="17934" xr:uid="{7A26C8C0-B0B6-42B2-8468-FFFA6F3CF922}"/>
    <cellStyle name="SAPBEXstdItem 2 2 2 2" xfId="17935" xr:uid="{9F4C74E0-F4D8-42FA-8FE1-A8C2020CCC70}"/>
    <cellStyle name="SAPBEXstdItem 2 2 2 2 2" xfId="17936" xr:uid="{2DAF4280-0147-40A0-A259-382A1A0B4651}"/>
    <cellStyle name="SAPBEXstdItem 2 2 2 3" xfId="17937" xr:uid="{7C37E107-21E7-4095-98D0-AF012DE2FB82}"/>
    <cellStyle name="SAPBEXstdItem 2 2 2 4" xfId="17938" xr:uid="{47454824-9DE0-4AB7-B88E-755528259B60}"/>
    <cellStyle name="SAPBEXstdItem 2 2 2 5" xfId="17939" xr:uid="{301B779C-9E1A-4EF2-A4C8-031D22EAC49B}"/>
    <cellStyle name="SAPBEXstdItem 2 2 2 6" xfId="17940" xr:uid="{D4C118A1-5B5E-4C30-BEE4-10E794AA2E7A}"/>
    <cellStyle name="SAPBEXstdItem 2 2 2 7" xfId="17941" xr:uid="{DBF71B1B-83D7-4438-B8B3-1C95E03A3215}"/>
    <cellStyle name="SAPBEXstdItem 2 2 2 8" xfId="17942" xr:uid="{AB7B7DB0-A98D-47B8-AB4A-293902EA4583}"/>
    <cellStyle name="SAPBEXstdItem 2 2 2 9" xfId="17943" xr:uid="{9ABBFD2A-DC3F-4BD3-94E6-7800CEDEF950}"/>
    <cellStyle name="SAPBEXstdItem 2 2 3" xfId="17944" xr:uid="{47DDE9A1-9ABD-4FED-81C4-C79FEEB9DFAC}"/>
    <cellStyle name="SAPBEXstdItem 2 2 3 10" xfId="17945" xr:uid="{E903D355-2600-495F-B9F8-627763A5F27E}"/>
    <cellStyle name="SAPBEXstdItem 2 2 3 11" xfId="17946" xr:uid="{F63957B9-308F-4B2D-81A2-C3A6DB0A4561}"/>
    <cellStyle name="SAPBEXstdItem 2 2 3 2" xfId="17947" xr:uid="{E967A4F0-C72D-4893-A3D7-1F0D332C1BA9}"/>
    <cellStyle name="SAPBEXstdItem 2 2 3 2 2" xfId="17948" xr:uid="{5FCC7A7C-9A76-48D0-B3E7-3FDC2C9D8890}"/>
    <cellStyle name="SAPBEXstdItem 2 2 3 3" xfId="17949" xr:uid="{DCC16662-8B53-42F5-BBDD-C077A6EDD2B9}"/>
    <cellStyle name="SAPBEXstdItem 2 2 3 4" xfId="17950" xr:uid="{DBF9C801-7962-46DA-A5E0-9DB42D7EC41D}"/>
    <cellStyle name="SAPBEXstdItem 2 2 3 5" xfId="17951" xr:uid="{B88FE240-B12B-482E-B2D1-15C221ADCF6B}"/>
    <cellStyle name="SAPBEXstdItem 2 2 3 6" xfId="17952" xr:uid="{114A5F62-82E2-4940-96ED-16D7804FEEC7}"/>
    <cellStyle name="SAPBEXstdItem 2 2 3 7" xfId="17953" xr:uid="{F9A54522-C628-4A10-A9D1-24AD29EE4BEB}"/>
    <cellStyle name="SAPBEXstdItem 2 2 3 8" xfId="17954" xr:uid="{0BB7C281-18DB-46E9-987B-ACCCA1D6C477}"/>
    <cellStyle name="SAPBEXstdItem 2 2 3 9" xfId="17955" xr:uid="{336C7CE6-A903-4BC8-BEDF-E36609BB053A}"/>
    <cellStyle name="SAPBEXstdItem 2 2 4" xfId="17956" xr:uid="{4462B60E-62EF-4AC7-9667-1CEF0283CDAC}"/>
    <cellStyle name="SAPBEXstdItem 2 2 4 10" xfId="17957" xr:uid="{3CE98245-3582-4988-AFC4-1AC7FE00202B}"/>
    <cellStyle name="SAPBEXstdItem 2 2 4 11" xfId="17958" xr:uid="{DF2C0479-770F-487B-8009-0F52DF1C8A99}"/>
    <cellStyle name="SAPBEXstdItem 2 2 4 12" xfId="17959" xr:uid="{D1CFB386-F818-4172-A11C-440B35901EEF}"/>
    <cellStyle name="SAPBEXstdItem 2 2 4 13" xfId="17960" xr:uid="{3042CB69-9253-4A4A-ABBC-D294C4D225A2}"/>
    <cellStyle name="SAPBEXstdItem 2 2 4 2" xfId="17961" xr:uid="{58EBEC4E-A066-4F8A-A31E-CC373D7EA923}"/>
    <cellStyle name="SAPBEXstdItem 2 2 4 2 2" xfId="17962" xr:uid="{7F203140-6F56-4C45-A857-57EBA93B908D}"/>
    <cellStyle name="SAPBEXstdItem 2 2 4 3" xfId="17963" xr:uid="{948EDB71-0C28-43D9-8384-AD958C0ED8A6}"/>
    <cellStyle name="SAPBEXstdItem 2 2 4 4" xfId="17964" xr:uid="{209AC6B2-504F-4E26-8C53-1C55901CEDB4}"/>
    <cellStyle name="SAPBEXstdItem 2 2 4 5" xfId="17965" xr:uid="{9DABE3FE-1E82-487E-93FD-F4C5B889978F}"/>
    <cellStyle name="SAPBEXstdItem 2 2 4 6" xfId="17966" xr:uid="{4CC8CE5A-5523-4F34-BE81-5B6FE260AFEB}"/>
    <cellStyle name="SAPBEXstdItem 2 2 4 7" xfId="17967" xr:uid="{2822280D-E611-4172-991D-6B4DA1F690DA}"/>
    <cellStyle name="SAPBEXstdItem 2 2 4 8" xfId="17968" xr:uid="{F966D3ED-EF2F-46B9-AC5D-B3B129C3B361}"/>
    <cellStyle name="SAPBEXstdItem 2 2 4 9" xfId="17969" xr:uid="{1318267A-FC48-4DD5-9520-D85C926F43C2}"/>
    <cellStyle name="SAPBEXstdItem 2 2 5" xfId="17970" xr:uid="{40295231-9CB3-4E8E-AAB9-08FB5EA356EE}"/>
    <cellStyle name="SAPBEXstdItem 2 2 5 2" xfId="17971" xr:uid="{88193E19-B675-41A0-8F44-A68F29228921}"/>
    <cellStyle name="SAPBEXstdItem 2 2 6" xfId="17972" xr:uid="{F48A428C-E474-4BD1-BEA7-355E9F6D4852}"/>
    <cellStyle name="SAPBEXstdItem 2 2 7" xfId="17973" xr:uid="{694B0048-1DF1-4781-B91E-95517C4B6C31}"/>
    <cellStyle name="SAPBEXstdItem 2 2 8" xfId="17974" xr:uid="{BD824E20-CD5F-43A6-A892-5C49C091B85F}"/>
    <cellStyle name="SAPBEXstdItem 2 3" xfId="17975" xr:uid="{1256EB06-B5CC-4C4C-A8F5-D7FA98E8CE4C}"/>
    <cellStyle name="SAPBEXstdItem 2 3 10" xfId="17976" xr:uid="{FC5B221E-7E0B-4B83-A4F3-EB1A6EEE05CB}"/>
    <cellStyle name="SAPBEXstdItem 2 3 11" xfId="17977" xr:uid="{8AB945A8-06E3-43C6-AB5F-1B0C6EECD180}"/>
    <cellStyle name="SAPBEXstdItem 2 3 2" xfId="17978" xr:uid="{E955DC2E-FCC6-4442-A96B-08146AA8785F}"/>
    <cellStyle name="SAPBEXstdItem 2 3 2 2" xfId="17979" xr:uid="{FB847482-53BA-405F-AE62-F9FFBB24E3F6}"/>
    <cellStyle name="SAPBEXstdItem 2 3 3" xfId="17980" xr:uid="{5FC8F2A0-ED3B-48B2-AFC6-122BC82CFE8E}"/>
    <cellStyle name="SAPBEXstdItem 2 3 4" xfId="17981" xr:uid="{C183C818-81A7-4430-902B-9C129ABB579E}"/>
    <cellStyle name="SAPBEXstdItem 2 3 5" xfId="17982" xr:uid="{CD059696-FF1F-44CC-A0E7-BDC48FD9AAD9}"/>
    <cellStyle name="SAPBEXstdItem 2 3 6" xfId="17983" xr:uid="{10EC80C8-3A67-417D-A8F6-7C6ABCCD7641}"/>
    <cellStyle name="SAPBEXstdItem 2 3 7" xfId="17984" xr:uid="{77FD6887-E722-455E-9CEB-37281982AC76}"/>
    <cellStyle name="SAPBEXstdItem 2 3 8" xfId="17985" xr:uid="{D891F673-1477-48F9-80DB-32B99E2DB6C2}"/>
    <cellStyle name="SAPBEXstdItem 2 3 9" xfId="17986" xr:uid="{A09EFAD9-3DB3-4521-82B6-08D34B40CB1F}"/>
    <cellStyle name="SAPBEXstdItem 2 4" xfId="17987" xr:uid="{74A82274-868A-47C6-8487-4522A26CAE12}"/>
    <cellStyle name="SAPBEXstdItem 2 4 10" xfId="17988" xr:uid="{D83CBBD2-E0A6-443B-9DA3-09276B386B88}"/>
    <cellStyle name="SAPBEXstdItem 2 4 11" xfId="17989" xr:uid="{43979D9B-C44C-444C-B4EC-E20C1F607737}"/>
    <cellStyle name="SAPBEXstdItem 2 4 2" xfId="17990" xr:uid="{6170A661-3A19-4231-AA3F-0B9CD984AC77}"/>
    <cellStyle name="SAPBEXstdItem 2 4 2 2" xfId="17991" xr:uid="{C02FAC1B-2A8E-4EEC-BFC4-6518862A8F57}"/>
    <cellStyle name="SAPBEXstdItem 2 4 3" xfId="17992" xr:uid="{BAA106AB-29AC-4F0B-BEA0-8B2D4E550856}"/>
    <cellStyle name="SAPBEXstdItem 2 4 4" xfId="17993" xr:uid="{2CD1CCD3-A51D-4D9B-8805-2C409129181B}"/>
    <cellStyle name="SAPBEXstdItem 2 4 5" xfId="17994" xr:uid="{AE13AA81-4248-487F-8E5C-AF3DAE9E24E7}"/>
    <cellStyle name="SAPBEXstdItem 2 4 6" xfId="17995" xr:uid="{B88FD99E-73C1-4577-93F5-35D1E1A3B4DF}"/>
    <cellStyle name="SAPBEXstdItem 2 4 7" xfId="17996" xr:uid="{8E77ABCB-BC27-49CD-B746-3D0A0E470BA6}"/>
    <cellStyle name="SAPBEXstdItem 2 4 8" xfId="17997" xr:uid="{F3C595C8-F2A4-4488-9328-EABCA33EE0FC}"/>
    <cellStyle name="SAPBEXstdItem 2 4 9" xfId="17998" xr:uid="{6801A200-9150-4020-ADD4-D50159504EFD}"/>
    <cellStyle name="SAPBEXstdItem 2 5" xfId="17999" xr:uid="{17884778-BEDA-4B05-BE22-4403BF10BC73}"/>
    <cellStyle name="SAPBEXstdItem 2 5 10" xfId="18000" xr:uid="{19C37C1B-90E3-42C8-9C26-E3A05A623F22}"/>
    <cellStyle name="SAPBEXstdItem 2 5 11" xfId="18001" xr:uid="{479495DF-7503-4310-9B1F-8D822C9B289C}"/>
    <cellStyle name="SAPBEXstdItem 2 5 12" xfId="18002" xr:uid="{41C94B52-E07D-4315-8729-2486E5287F60}"/>
    <cellStyle name="SAPBEXstdItem 2 5 13" xfId="18003" xr:uid="{413E3F47-6D59-4700-8D29-753AAE846887}"/>
    <cellStyle name="SAPBEXstdItem 2 5 2" xfId="18004" xr:uid="{07C3CE95-D3CC-4CD3-A0A5-730E1B3D08C1}"/>
    <cellStyle name="SAPBEXstdItem 2 5 2 2" xfId="18005" xr:uid="{7987933E-531E-456D-A785-9574B7B0D9DA}"/>
    <cellStyle name="SAPBEXstdItem 2 5 3" xfId="18006" xr:uid="{C51C3E3F-370F-46C8-B81D-23A6D91B5379}"/>
    <cellStyle name="SAPBEXstdItem 2 5 4" xfId="18007" xr:uid="{10B188E8-410A-406F-9158-FC5168F58161}"/>
    <cellStyle name="SAPBEXstdItem 2 5 5" xfId="18008" xr:uid="{7EA6F05A-9011-4160-BC18-9DE1A1B7F0B6}"/>
    <cellStyle name="SAPBEXstdItem 2 5 6" xfId="18009" xr:uid="{1D7935EB-FF92-4467-BAC0-C7680CEE8C62}"/>
    <cellStyle name="SAPBEXstdItem 2 5 7" xfId="18010" xr:uid="{BDD6E0FD-BA5A-4FFD-B347-95AF5D0C2D4F}"/>
    <cellStyle name="SAPBEXstdItem 2 5 8" xfId="18011" xr:uid="{D32D8EE6-57EF-4574-A8EE-EC7D368FD95A}"/>
    <cellStyle name="SAPBEXstdItem 2 5 9" xfId="18012" xr:uid="{13A85B65-3AA0-48EE-9BDB-BC0B13269320}"/>
    <cellStyle name="SAPBEXstdItem 2 6" xfId="18013" xr:uid="{A5D69EF4-6571-4F39-8397-5742D786C5D7}"/>
    <cellStyle name="SAPBEXstdItem 2 6 2" xfId="18014" xr:uid="{F3DD2072-461F-45CC-98CB-961F7ED4A00D}"/>
    <cellStyle name="SAPBEXstdItem 2 7" xfId="18015" xr:uid="{421876BE-EBBA-48F8-A7A6-6D317CEB94CA}"/>
    <cellStyle name="SAPBEXstdItem 2 8" xfId="18016" xr:uid="{5C05320D-EC8A-482E-8C1E-5865BCF18C2A}"/>
    <cellStyle name="SAPBEXstdItem 2 9" xfId="18017" xr:uid="{22F94250-08E5-4E11-9CE3-A8CBD2B1AF76}"/>
    <cellStyle name="SAPBEXstdItem 20" xfId="18018" xr:uid="{24D57322-4394-4EBA-80FA-D6EE6D447685}"/>
    <cellStyle name="SAPBEXstdItem 21" xfId="18019" xr:uid="{DCB840DD-11ED-4DF4-AC8D-75EC841BD9B8}"/>
    <cellStyle name="SAPBEXstdItem 22" xfId="18020" xr:uid="{162FF91E-D66C-486E-9D56-066D5200AB8A}"/>
    <cellStyle name="SAPBEXstdItem 3" xfId="18021" xr:uid="{29FD6F2D-2564-4617-802B-16107A4332B7}"/>
    <cellStyle name="SAPBEXstdItem 3 2" xfId="18022" xr:uid="{CD32ACC4-AB04-494C-AC0E-29401594C465}"/>
    <cellStyle name="SAPBEXstdItem 3 2 10" xfId="18023" xr:uid="{9F9062EB-6F11-4016-908D-0BA3911E1858}"/>
    <cellStyle name="SAPBEXstdItem 3 2 11" xfId="18024" xr:uid="{5C5D21C4-DC20-4EE9-B3B6-C81DE6EBCAFC}"/>
    <cellStyle name="SAPBEXstdItem 3 2 2" xfId="18025" xr:uid="{4429F005-1720-4497-8464-3F1D51EF0B27}"/>
    <cellStyle name="SAPBEXstdItem 3 2 2 2" xfId="18026" xr:uid="{A87B49C6-033D-4D4A-8B42-5988A7A53078}"/>
    <cellStyle name="SAPBEXstdItem 3 2 3" xfId="18027" xr:uid="{671F46B2-7E74-43CA-8E30-EB084E9CF126}"/>
    <cellStyle name="SAPBEXstdItem 3 2 4" xfId="18028" xr:uid="{D11C21E7-94E9-4C25-8D1F-BCC85E397E3E}"/>
    <cellStyle name="SAPBEXstdItem 3 2 5" xfId="18029" xr:uid="{19F952CC-26D8-4671-8474-6896FAC12363}"/>
    <cellStyle name="SAPBEXstdItem 3 2 6" xfId="18030" xr:uid="{201C4C2D-70DD-4377-A803-FB99E39EA7A8}"/>
    <cellStyle name="SAPBEXstdItem 3 2 7" xfId="18031" xr:uid="{1AF44CB9-7A36-41EA-A455-A907F35EF4D3}"/>
    <cellStyle name="SAPBEXstdItem 3 2 8" xfId="18032" xr:uid="{5F475201-D9ED-495A-8AE1-9156C28F6164}"/>
    <cellStyle name="SAPBEXstdItem 3 2 9" xfId="18033" xr:uid="{FD0E8D08-78F7-4C51-A2B4-7A753ACEBD3F}"/>
    <cellStyle name="SAPBEXstdItem 3 3" xfId="18034" xr:uid="{77A4E5D3-BE8A-43C9-A709-12F70CE621A6}"/>
    <cellStyle name="SAPBEXstdItem 3 3 10" xfId="18035" xr:uid="{126E1D8A-6D62-4D00-AF7D-6B6AFC571383}"/>
    <cellStyle name="SAPBEXstdItem 3 3 11" xfId="18036" xr:uid="{F7077B19-65CE-45D1-8DC6-7CD649704C51}"/>
    <cellStyle name="SAPBEXstdItem 3 3 2" xfId="18037" xr:uid="{1F68BD66-FF1D-416B-B164-0E190626CBC4}"/>
    <cellStyle name="SAPBEXstdItem 3 3 2 2" xfId="18038" xr:uid="{1913CA98-1D00-4D9F-97CE-310464ABA556}"/>
    <cellStyle name="SAPBEXstdItem 3 3 3" xfId="18039" xr:uid="{BD2E9AEA-9C95-482C-A924-3FE763E11DAB}"/>
    <cellStyle name="SAPBEXstdItem 3 3 4" xfId="18040" xr:uid="{FD68003B-3E67-47EC-B90F-DDE1BBD7C8D2}"/>
    <cellStyle name="SAPBEXstdItem 3 3 5" xfId="18041" xr:uid="{ED83AFB8-3504-4F36-B080-FE32A9F5B2F4}"/>
    <cellStyle name="SAPBEXstdItem 3 3 6" xfId="18042" xr:uid="{D356654B-93BB-4854-90AC-3DC4FE7F89DB}"/>
    <cellStyle name="SAPBEXstdItem 3 3 7" xfId="18043" xr:uid="{A216E3B7-F38E-4B29-87C1-A23FC6A38B32}"/>
    <cellStyle name="SAPBEXstdItem 3 3 8" xfId="18044" xr:uid="{B51BE471-6462-4823-92B5-8A3517EB20BA}"/>
    <cellStyle name="SAPBEXstdItem 3 3 9" xfId="18045" xr:uid="{24DA2602-8882-40F8-AA74-261E4C82F65E}"/>
    <cellStyle name="SAPBEXstdItem 3 4" xfId="18046" xr:uid="{EE91A31D-A175-4BCA-A940-35FFDED83163}"/>
    <cellStyle name="SAPBEXstdItem 3 4 10" xfId="18047" xr:uid="{EA76F277-C227-4AEB-8D47-D18974B57684}"/>
    <cellStyle name="SAPBEXstdItem 3 4 11" xfId="18048" xr:uid="{65F829F3-D534-4B0C-867C-48BCC0557DA6}"/>
    <cellStyle name="SAPBEXstdItem 3 4 12" xfId="18049" xr:uid="{A6E61D39-CCCC-463F-876D-690B81A882EE}"/>
    <cellStyle name="SAPBEXstdItem 3 4 13" xfId="18050" xr:uid="{D2AD9D5B-CD35-445A-82BF-3D341B2BFD9E}"/>
    <cellStyle name="SAPBEXstdItem 3 4 2" xfId="18051" xr:uid="{85F4345A-4BA2-4F67-9F9C-0FC9CDAC3624}"/>
    <cellStyle name="SAPBEXstdItem 3 4 2 2" xfId="18052" xr:uid="{30D8DF47-1EAB-43E4-9554-C8A803269CEB}"/>
    <cellStyle name="SAPBEXstdItem 3 4 3" xfId="18053" xr:uid="{AC187CA1-D740-494B-9EF4-3D326E4A2087}"/>
    <cellStyle name="SAPBEXstdItem 3 4 4" xfId="18054" xr:uid="{AD519C15-7C39-46DD-9366-2CDFC57A10AE}"/>
    <cellStyle name="SAPBEXstdItem 3 4 5" xfId="18055" xr:uid="{82D586D9-F678-4AC0-B005-8158DA4FC17C}"/>
    <cellStyle name="SAPBEXstdItem 3 4 6" xfId="18056" xr:uid="{863C269D-2206-4E45-AC98-9ED30C731E10}"/>
    <cellStyle name="SAPBEXstdItem 3 4 7" xfId="18057" xr:uid="{26C91A02-2A44-463E-A78A-E6AFD9F8FF79}"/>
    <cellStyle name="SAPBEXstdItem 3 4 8" xfId="18058" xr:uid="{31D927D3-8A64-4B18-8F04-198F13EE7D07}"/>
    <cellStyle name="SAPBEXstdItem 3 4 9" xfId="18059" xr:uid="{1772539B-4748-41E2-9245-22E358571E45}"/>
    <cellStyle name="SAPBEXstdItem 3 5" xfId="18060" xr:uid="{542D8FAC-EB4F-4FE5-AC7B-8F7F05BE0334}"/>
    <cellStyle name="SAPBEXstdItem 3 5 2" xfId="18061" xr:uid="{E964972B-DFDA-466A-BB6F-B5D5D6209410}"/>
    <cellStyle name="SAPBEXstdItem 3 6" xfId="18062" xr:uid="{B53CB8DE-3A38-4630-85F3-69B5ADACC9B0}"/>
    <cellStyle name="SAPBEXstdItem 3 7" xfId="18063" xr:uid="{76712059-E54C-46A7-9F99-A93C319C5445}"/>
    <cellStyle name="SAPBEXstdItem 3 8" xfId="18064" xr:uid="{02FFF73A-DC49-4E79-B905-050625601A54}"/>
    <cellStyle name="SAPBEXstdItem 4" xfId="18065" xr:uid="{AB36F945-EFE4-4E3B-A477-2122936294EC}"/>
    <cellStyle name="SAPBEXstdItem 4 10" xfId="18066" xr:uid="{8B4CE57A-28FF-4AFE-9AB8-61EE999411FE}"/>
    <cellStyle name="SAPBEXstdItem 4 11" xfId="18067" xr:uid="{8D6010D1-1E09-4F36-B966-A51491A60914}"/>
    <cellStyle name="SAPBEXstdItem 4 12" xfId="18068" xr:uid="{DC589F3B-7F40-4AFE-B7D2-A83989C5B709}"/>
    <cellStyle name="SAPBEXstdItem 4 13" xfId="18069" xr:uid="{6C8B8495-1D48-4795-8F2D-D3AA2C48A349}"/>
    <cellStyle name="SAPBEXstdItem 4 14" xfId="18070" xr:uid="{261E91C2-5EBC-40E5-A1B2-000770FCCFF0}"/>
    <cellStyle name="SAPBEXstdItem 4 15" xfId="18071" xr:uid="{8777B4C7-779F-42DB-ADFE-35E55C8E5239}"/>
    <cellStyle name="SAPBEXstdItem 4 2" xfId="18072" xr:uid="{5A1AC41E-C90A-4871-BF8C-DE28B35F929B}"/>
    <cellStyle name="SAPBEXstdItem 4 2 10" xfId="18073" xr:uid="{9857EA8E-8B54-44C8-A1BF-DC779D2524AC}"/>
    <cellStyle name="SAPBEXstdItem 4 2 11" xfId="18074" xr:uid="{AC2F1AA1-90C8-451A-A659-2FF3FAB43D1E}"/>
    <cellStyle name="SAPBEXstdItem 4 2 2" xfId="18075" xr:uid="{93BF8F87-94B9-4746-BF22-DE2CEF43A212}"/>
    <cellStyle name="SAPBEXstdItem 4 2 2 2" xfId="18076" xr:uid="{15215379-70F6-4D10-8097-DA6C45D53F74}"/>
    <cellStyle name="SAPBEXstdItem 4 2 3" xfId="18077" xr:uid="{E3A42F4F-29B9-4974-B5C4-B1E9E3D91903}"/>
    <cellStyle name="SAPBEXstdItem 4 2 4" xfId="18078" xr:uid="{F80E7C86-F47C-4626-AF86-4E99E773BD7C}"/>
    <cellStyle name="SAPBEXstdItem 4 2 5" xfId="18079" xr:uid="{C751E2D7-5AB6-4175-B76E-A2C228A6B22F}"/>
    <cellStyle name="SAPBEXstdItem 4 2 6" xfId="18080" xr:uid="{AE5F3A92-6944-4F3B-A912-4AE27F77E793}"/>
    <cellStyle name="SAPBEXstdItem 4 2 7" xfId="18081" xr:uid="{BDAFD252-BB52-4C9B-BD22-989E14F8F65F}"/>
    <cellStyle name="SAPBEXstdItem 4 2 8" xfId="18082" xr:uid="{DA5BA95D-770E-4F90-81B3-3854EE06B7B9}"/>
    <cellStyle name="SAPBEXstdItem 4 2 9" xfId="18083" xr:uid="{DFEDA695-3C2D-436A-8D2F-9ABBE45C1C64}"/>
    <cellStyle name="SAPBEXstdItem 4 3" xfId="18084" xr:uid="{74D8B224-81E6-480B-B254-2B022C6539CA}"/>
    <cellStyle name="SAPBEXstdItem 4 3 10" xfId="18085" xr:uid="{DE989A78-D208-4A5B-AFA6-F09EDE9C9991}"/>
    <cellStyle name="SAPBEXstdItem 4 3 11" xfId="18086" xr:uid="{8790C465-1F79-4BCB-B1C1-AFA283D4A238}"/>
    <cellStyle name="SAPBEXstdItem 4 3 2" xfId="18087" xr:uid="{B8350F96-5AAD-4BAE-A56D-819C973426BD}"/>
    <cellStyle name="SAPBEXstdItem 4 3 2 2" xfId="18088" xr:uid="{7C1F2189-6371-4971-B515-A0DF80A4EC86}"/>
    <cellStyle name="SAPBEXstdItem 4 3 3" xfId="18089" xr:uid="{7FEC593E-8E58-4A05-91BC-7D43B8A9C76E}"/>
    <cellStyle name="SAPBEXstdItem 4 3 4" xfId="18090" xr:uid="{8DECF868-DAFB-4A05-BE43-E8118DDCAB35}"/>
    <cellStyle name="SAPBEXstdItem 4 3 5" xfId="18091" xr:uid="{3E496289-D944-483D-92E7-A37B71F4DBA3}"/>
    <cellStyle name="SAPBEXstdItem 4 3 6" xfId="18092" xr:uid="{1A0F8C3C-4074-47B1-AC8B-71DC20E06666}"/>
    <cellStyle name="SAPBEXstdItem 4 3 7" xfId="18093" xr:uid="{3333992D-85C9-4EBF-8582-44FE207B499A}"/>
    <cellStyle name="SAPBEXstdItem 4 3 8" xfId="18094" xr:uid="{E9342E68-F6B4-4395-936E-C450BE4DCBF6}"/>
    <cellStyle name="SAPBEXstdItem 4 3 9" xfId="18095" xr:uid="{7301EC86-7459-49C9-9CD2-19D0E402AC75}"/>
    <cellStyle name="SAPBEXstdItem 4 4" xfId="18096" xr:uid="{0C0F3988-5B93-4111-91E9-EA9AE420D475}"/>
    <cellStyle name="SAPBEXstdItem 4 4 10" xfId="18097" xr:uid="{8CB42721-6462-4A98-8032-B5197C5242A4}"/>
    <cellStyle name="SAPBEXstdItem 4 4 11" xfId="18098" xr:uid="{78F7E7C3-01DE-4DCC-8569-3B2432077A44}"/>
    <cellStyle name="SAPBEXstdItem 4 4 2" xfId="18099" xr:uid="{E4F58954-5FF9-4DB1-97B6-FF7D0070269D}"/>
    <cellStyle name="SAPBEXstdItem 4 4 2 2" xfId="18100" xr:uid="{101009C8-2CDD-4EC8-ADE0-9EA21367986B}"/>
    <cellStyle name="SAPBEXstdItem 4 4 3" xfId="18101" xr:uid="{D312F0C9-EE61-402E-99AB-A8366763C874}"/>
    <cellStyle name="SAPBEXstdItem 4 4 4" xfId="18102" xr:uid="{0E88E73E-D7EA-49E5-A527-B88F3292308B}"/>
    <cellStyle name="SAPBEXstdItem 4 4 5" xfId="18103" xr:uid="{4FCCD742-2096-46EE-A42D-D094DBAE8903}"/>
    <cellStyle name="SAPBEXstdItem 4 4 6" xfId="18104" xr:uid="{38F4210E-D7EF-4D15-8FF8-A9ABC9C02C1B}"/>
    <cellStyle name="SAPBEXstdItem 4 4 7" xfId="18105" xr:uid="{A88370A6-8029-405B-B5ED-4753844C9C7E}"/>
    <cellStyle name="SAPBEXstdItem 4 4 8" xfId="18106" xr:uid="{2DBB28B8-AC2B-46B5-820D-50E2A39B9121}"/>
    <cellStyle name="SAPBEXstdItem 4 4 9" xfId="18107" xr:uid="{A7409DE2-234D-42B9-A243-BF02C858F4F0}"/>
    <cellStyle name="SAPBEXstdItem 4 5" xfId="18108" xr:uid="{5E535E67-7348-4FB1-844A-566276F9E1F2}"/>
    <cellStyle name="SAPBEXstdItem 4 5 10" xfId="18109" xr:uid="{D7175A12-A4BB-494C-9BDD-E1140F75E68C}"/>
    <cellStyle name="SAPBEXstdItem 4 5 11" xfId="18110" xr:uid="{FF24ED45-B3DA-42A1-9241-6D41828D7D97}"/>
    <cellStyle name="SAPBEXstdItem 4 5 12" xfId="18111" xr:uid="{0F4A6563-54ED-4D8D-891D-7D849E6D350D}"/>
    <cellStyle name="SAPBEXstdItem 4 5 13" xfId="18112" xr:uid="{FD110C6C-BD02-4873-B4CA-F717B1D258E5}"/>
    <cellStyle name="SAPBEXstdItem 4 5 14" xfId="18113" xr:uid="{D36842DB-FBFF-4C2F-B2F8-9F27F7B11BB7}"/>
    <cellStyle name="SAPBEXstdItem 4 5 15" xfId="18114" xr:uid="{D60A9685-71D1-46F6-BA70-2E05AD5E6CAC}"/>
    <cellStyle name="SAPBEXstdItem 4 5 2" xfId="18115" xr:uid="{19374CDC-112F-4AF8-A229-51E0159828BF}"/>
    <cellStyle name="SAPBEXstdItem 4 5 2 2" xfId="18116" xr:uid="{57AD7788-2F4B-41BD-A0C5-E9EFE2E0E33B}"/>
    <cellStyle name="SAPBEXstdItem 4 5 3" xfId="18117" xr:uid="{F3C393EB-E383-47AE-B5D2-873BDDBE0698}"/>
    <cellStyle name="SAPBEXstdItem 4 5 3 2" xfId="18118" xr:uid="{0815AEC4-C4DC-422A-9ABB-F30E8B9A36D6}"/>
    <cellStyle name="SAPBEXstdItem 4 5 4" xfId="18119" xr:uid="{6E712312-1008-4288-8C04-909F7D734839}"/>
    <cellStyle name="SAPBEXstdItem 4 5 4 2" xfId="18120" xr:uid="{C817B5DC-9146-4713-86D0-4AE4DE20916A}"/>
    <cellStyle name="SAPBEXstdItem 4 5 5" xfId="18121" xr:uid="{919AB80F-D849-4646-8B3E-8268B2F81317}"/>
    <cellStyle name="SAPBEXstdItem 4 5 5 2" xfId="18122" xr:uid="{D8F86DF6-47D3-41E0-AE11-3156B1E2FA0E}"/>
    <cellStyle name="SAPBEXstdItem 4 5 6" xfId="18123" xr:uid="{9EFDCB2D-EEDD-4F61-B511-3C6702989814}"/>
    <cellStyle name="SAPBEXstdItem 4 5 7" xfId="18124" xr:uid="{F452E064-83F8-493F-BACB-8DF6E28C5B17}"/>
    <cellStyle name="SAPBEXstdItem 4 5 8" xfId="18125" xr:uid="{695A940A-FAF3-4E9E-AF5F-71C4400D0BFA}"/>
    <cellStyle name="SAPBEXstdItem 4 5 9" xfId="18126" xr:uid="{04D64EEB-96EB-4B48-9838-5ABC8276412D}"/>
    <cellStyle name="SAPBEXstdItem 4 6" xfId="18127" xr:uid="{899CF0E9-322F-4E2F-A458-2B39EBDB2619}"/>
    <cellStyle name="SAPBEXstdItem 4 6 2" xfId="18128" xr:uid="{29C3D040-82B2-479F-AFE7-B2984787E480}"/>
    <cellStyle name="SAPBEXstdItem 4 7" xfId="18129" xr:uid="{F9231E9F-02C2-4C13-A7D4-6C4A6D86C8D9}"/>
    <cellStyle name="SAPBEXstdItem 4 8" xfId="18130" xr:uid="{992F6F3C-3D1E-4ADF-94A7-848C38BC6066}"/>
    <cellStyle name="SAPBEXstdItem 4 9" xfId="18131" xr:uid="{D05E815A-B4CB-4D75-890E-B0D7435D5782}"/>
    <cellStyle name="SAPBEXstdItem 5" xfId="18132" xr:uid="{A9C58314-A8BE-4768-B3AB-CA0CBA025361}"/>
    <cellStyle name="SAPBEXstdItem 5 10" xfId="18133" xr:uid="{F523302D-72FB-4AEB-B8C1-2B83E9E9A64C}"/>
    <cellStyle name="SAPBEXstdItem 5 11" xfId="18134" xr:uid="{726EECD2-E758-4B9B-B597-DFAC3ACB4FE5}"/>
    <cellStyle name="SAPBEXstdItem 5 12" xfId="18135" xr:uid="{760E653D-4205-40E7-9A7C-5FF6232C4A2C}"/>
    <cellStyle name="SAPBEXstdItem 5 13" xfId="18136" xr:uid="{265B8EE5-A4E7-4801-BF5A-6B70D14E2D6A}"/>
    <cellStyle name="SAPBEXstdItem 5 14" xfId="18137" xr:uid="{F77CD2CE-5D66-4046-9AFD-268149A73027}"/>
    <cellStyle name="SAPBEXstdItem 5 2" xfId="18138" xr:uid="{A98F1390-52E3-4D45-9040-1CBDB529AD25}"/>
    <cellStyle name="SAPBEXstdItem 5 2 10" xfId="18139" xr:uid="{48D1F6AC-3818-4750-868B-D92F2EE0DC42}"/>
    <cellStyle name="SAPBEXstdItem 5 2 11" xfId="18140" xr:uid="{1BC663BB-3BF3-436E-91E0-CA319F411D00}"/>
    <cellStyle name="SAPBEXstdItem 5 2 2" xfId="18141" xr:uid="{83E929C0-610C-4903-9BF1-A2D4EABDC958}"/>
    <cellStyle name="SAPBEXstdItem 5 2 2 2" xfId="18142" xr:uid="{2D53D0F3-FEB3-418D-8962-E72241B14DA3}"/>
    <cellStyle name="SAPBEXstdItem 5 2 3" xfId="18143" xr:uid="{D5575508-47DD-4E32-922E-11E869673433}"/>
    <cellStyle name="SAPBEXstdItem 5 2 4" xfId="18144" xr:uid="{2478155A-37F5-4153-ABE6-F04AD15113B8}"/>
    <cellStyle name="SAPBEXstdItem 5 2 5" xfId="18145" xr:uid="{B0931484-1F5B-431D-9D86-FAB74608D6CC}"/>
    <cellStyle name="SAPBEXstdItem 5 2 6" xfId="18146" xr:uid="{62F9D679-44B8-4F1E-8250-E6489202E1A1}"/>
    <cellStyle name="SAPBEXstdItem 5 2 7" xfId="18147" xr:uid="{3C275150-893E-4E31-A520-0353AE4824CA}"/>
    <cellStyle name="SAPBEXstdItem 5 2 8" xfId="18148" xr:uid="{8AF6E2A2-E960-4CFE-B6C6-B2430C958C12}"/>
    <cellStyle name="SAPBEXstdItem 5 2 9" xfId="18149" xr:uid="{196E1FCE-9008-4A5B-B5D2-7FC86E619A60}"/>
    <cellStyle name="SAPBEXstdItem 5 3" xfId="18150" xr:uid="{03A0E347-3C60-489B-A62B-709B0EDCB262}"/>
    <cellStyle name="SAPBEXstdItem 5 3 10" xfId="18151" xr:uid="{F3798A32-9FDA-462C-BA80-8D8809BD5B46}"/>
    <cellStyle name="SAPBEXstdItem 5 3 11" xfId="18152" xr:uid="{2989893A-5D51-4302-B874-DD542093C009}"/>
    <cellStyle name="SAPBEXstdItem 5 3 2" xfId="18153" xr:uid="{8C53B87B-089E-4084-9BB8-A7932F394B8F}"/>
    <cellStyle name="SAPBEXstdItem 5 3 2 2" xfId="18154" xr:uid="{EC0AE72A-A8A6-4A50-9B7A-03C400017CBC}"/>
    <cellStyle name="SAPBEXstdItem 5 3 3" xfId="18155" xr:uid="{9B317F7E-162A-44EA-8420-1D76405AB9BC}"/>
    <cellStyle name="SAPBEXstdItem 5 3 4" xfId="18156" xr:uid="{3E078680-F0FE-498F-9CB3-8CF004C7F8F6}"/>
    <cellStyle name="SAPBEXstdItem 5 3 5" xfId="18157" xr:uid="{2A0473C6-0F01-4FA5-BA0A-255F5F71A8DF}"/>
    <cellStyle name="SAPBEXstdItem 5 3 6" xfId="18158" xr:uid="{6065723A-59B3-4F47-BA21-AD7848A60958}"/>
    <cellStyle name="SAPBEXstdItem 5 3 7" xfId="18159" xr:uid="{0377EB01-7FE9-4864-99DC-E99A490F6832}"/>
    <cellStyle name="SAPBEXstdItem 5 3 8" xfId="18160" xr:uid="{4DDC5A86-6AB6-4330-8671-E56BB37ACDEF}"/>
    <cellStyle name="SAPBEXstdItem 5 3 9" xfId="18161" xr:uid="{FE582A9A-0174-4C9C-86A4-1A7D37661AA6}"/>
    <cellStyle name="SAPBEXstdItem 5 4" xfId="18162" xr:uid="{7330E21B-78E3-4242-A55C-3509D7726233}"/>
    <cellStyle name="SAPBEXstdItem 5 4 10" xfId="18163" xr:uid="{E126A4AF-93E0-4125-9106-7F4ADFAD54CC}"/>
    <cellStyle name="SAPBEXstdItem 5 4 11" xfId="18164" xr:uid="{73E080E6-5E73-4E06-9F41-C0EB49025B72}"/>
    <cellStyle name="SAPBEXstdItem 5 4 2" xfId="18165" xr:uid="{B4C11565-3F7F-4097-96D8-9AD0C119772E}"/>
    <cellStyle name="SAPBEXstdItem 5 4 2 2" xfId="18166" xr:uid="{B1BE2B27-291D-4B32-922F-BED51CF45EB5}"/>
    <cellStyle name="SAPBEXstdItem 5 4 3" xfId="18167" xr:uid="{D5B4B963-51E6-4BAF-BE0A-88498C667EBD}"/>
    <cellStyle name="SAPBEXstdItem 5 4 4" xfId="18168" xr:uid="{CA804D49-D012-47E7-AE50-CDE96E702D57}"/>
    <cellStyle name="SAPBEXstdItem 5 4 5" xfId="18169" xr:uid="{E3EA155E-3638-43D4-8E18-042346F9B24F}"/>
    <cellStyle name="SAPBEXstdItem 5 4 6" xfId="18170" xr:uid="{7DD2C711-D36C-40E8-A9CB-DE5D37A0061B}"/>
    <cellStyle name="SAPBEXstdItem 5 4 7" xfId="18171" xr:uid="{AA2D4E35-9F3C-444D-A480-37E9DCC0FC39}"/>
    <cellStyle name="SAPBEXstdItem 5 4 8" xfId="18172" xr:uid="{7EF96E31-7BB4-4590-97DD-0E3EA7156F9C}"/>
    <cellStyle name="SAPBEXstdItem 5 4 9" xfId="18173" xr:uid="{D4BE0BB5-961F-4DCB-B0DE-D83C7914A309}"/>
    <cellStyle name="SAPBEXstdItem 5 5" xfId="18174" xr:uid="{E50004D3-65BA-4C7C-9BB3-0D360DB0CC06}"/>
    <cellStyle name="SAPBEXstdItem 5 5 2" xfId="18175" xr:uid="{E97A0AE6-BF1A-4015-9584-FDB0A5EE0528}"/>
    <cellStyle name="SAPBEXstdItem 5 6" xfId="18176" xr:uid="{4B6CD360-6BD2-4D2C-B3F2-299C2F2324A5}"/>
    <cellStyle name="SAPBEXstdItem 5 7" xfId="18177" xr:uid="{D23995F0-60CC-4BD6-B457-C33B8D85FB44}"/>
    <cellStyle name="SAPBEXstdItem 5 8" xfId="18178" xr:uid="{18A45BCB-85B6-4F6F-AA2E-AE02920C6789}"/>
    <cellStyle name="SAPBEXstdItem 5 9" xfId="18179" xr:uid="{3CC32796-2946-4E0D-8A06-D9BB8FEACF2D}"/>
    <cellStyle name="SAPBEXstdItem 6" xfId="18180" xr:uid="{E0CF90DD-98FB-49E6-9F98-977DF9D4F0F3}"/>
    <cellStyle name="SAPBEXstdItem 6 10" xfId="18181" xr:uid="{85DDD8BD-FE68-4869-A10C-A01CC739A55F}"/>
    <cellStyle name="SAPBEXstdItem 6 11" xfId="18182" xr:uid="{D17DF9B4-3A68-47EA-8B06-C2DFBC99392A}"/>
    <cellStyle name="SAPBEXstdItem 6 12" xfId="18183" xr:uid="{2498526B-7D4E-4249-8AB3-709CA4900CE2}"/>
    <cellStyle name="SAPBEXstdItem 6 13" xfId="18184" xr:uid="{D344349A-CF5F-411D-8EA9-BF2DFAE6ED98}"/>
    <cellStyle name="SAPBEXstdItem 6 14" xfId="18185" xr:uid="{70926B93-AA38-4B01-9B06-1FB3535F31BE}"/>
    <cellStyle name="SAPBEXstdItem 6 2" xfId="18186" xr:uid="{731AF053-7FBD-4495-AE3C-8E2216AF9D0D}"/>
    <cellStyle name="SAPBEXstdItem 6 2 10" xfId="18187" xr:uid="{D2C1EF60-E522-4E7E-A673-43AC834DFEAC}"/>
    <cellStyle name="SAPBEXstdItem 6 2 11" xfId="18188" xr:uid="{49114297-9180-4D12-B4E4-144E39FE6D68}"/>
    <cellStyle name="SAPBEXstdItem 6 2 2" xfId="18189" xr:uid="{EB98FDB6-3AC5-4457-9B2A-13B930CB6E27}"/>
    <cellStyle name="SAPBEXstdItem 6 2 2 2" xfId="18190" xr:uid="{4FC051FA-D533-4981-805A-1EBF7F2890DC}"/>
    <cellStyle name="SAPBEXstdItem 6 2 3" xfId="18191" xr:uid="{31E26CD9-1316-44D6-913A-7E1C3883999E}"/>
    <cellStyle name="SAPBEXstdItem 6 2 4" xfId="18192" xr:uid="{7B757150-D29D-424F-BACD-637C02F7ED12}"/>
    <cellStyle name="SAPBEXstdItem 6 2 5" xfId="18193" xr:uid="{A39B325C-497A-4B6A-9CE0-4F7F98AC7C37}"/>
    <cellStyle name="SAPBEXstdItem 6 2 6" xfId="18194" xr:uid="{591052A8-73EF-43FA-B686-8E4E5CE41320}"/>
    <cellStyle name="SAPBEXstdItem 6 2 7" xfId="18195" xr:uid="{5DBECF75-0079-47BD-A161-63F2D862EEC4}"/>
    <cellStyle name="SAPBEXstdItem 6 2 8" xfId="18196" xr:uid="{7F04CDC7-B858-4C0A-9289-126C53F7A4CA}"/>
    <cellStyle name="SAPBEXstdItem 6 2 9" xfId="18197" xr:uid="{C06134A6-C0FB-4DA8-9228-071D3E63378B}"/>
    <cellStyle name="SAPBEXstdItem 6 3" xfId="18198" xr:uid="{1D7173B6-F67D-496D-8453-D883E0513499}"/>
    <cellStyle name="SAPBEXstdItem 6 3 10" xfId="18199" xr:uid="{CBDAD2D6-8FEA-474D-8A63-E18150738068}"/>
    <cellStyle name="SAPBEXstdItem 6 3 11" xfId="18200" xr:uid="{C0D1D622-E154-41ED-8DDE-2716D24803F4}"/>
    <cellStyle name="SAPBEXstdItem 6 3 2" xfId="18201" xr:uid="{AD13816F-5A4D-4703-BD8E-442E0B74C58E}"/>
    <cellStyle name="SAPBEXstdItem 6 3 2 2" xfId="18202" xr:uid="{3F9BABD1-417C-4977-A1C1-3DC5CACAE5EB}"/>
    <cellStyle name="SAPBEXstdItem 6 3 3" xfId="18203" xr:uid="{0F4CE4CC-374E-497A-9726-C5C9475F77EA}"/>
    <cellStyle name="SAPBEXstdItem 6 3 4" xfId="18204" xr:uid="{C2D31705-9D2C-4537-96D9-AE5BDC031251}"/>
    <cellStyle name="SAPBEXstdItem 6 3 5" xfId="18205" xr:uid="{2B3B4AEB-5418-4B37-89F2-78E1EF91591A}"/>
    <cellStyle name="SAPBEXstdItem 6 3 6" xfId="18206" xr:uid="{88D7CF27-0C00-4103-BD92-EA74E8C10C44}"/>
    <cellStyle name="SAPBEXstdItem 6 3 7" xfId="18207" xr:uid="{122D7F84-7B34-4C99-9CB7-479638780AC0}"/>
    <cellStyle name="SAPBEXstdItem 6 3 8" xfId="18208" xr:uid="{36F35148-AC13-40CE-83F8-3A4272E3E3C7}"/>
    <cellStyle name="SAPBEXstdItem 6 3 9" xfId="18209" xr:uid="{360DEA88-FDBD-4573-A860-B7BAA626FF38}"/>
    <cellStyle name="SAPBEXstdItem 6 4" xfId="18210" xr:uid="{29039F03-DB28-49FD-B779-819971C9E748}"/>
    <cellStyle name="SAPBEXstdItem 6 4 10" xfId="18211" xr:uid="{372D7534-255D-4EED-B994-F91B61EDD8FA}"/>
    <cellStyle name="SAPBEXstdItem 6 4 11" xfId="18212" xr:uid="{B8B2C7E5-F01B-45F4-BC4B-B9B8DA0B416C}"/>
    <cellStyle name="SAPBEXstdItem 6 4 2" xfId="18213" xr:uid="{C22D0912-4331-4D18-9183-D2A51A477DDF}"/>
    <cellStyle name="SAPBEXstdItem 6 4 2 2" xfId="18214" xr:uid="{528DB915-931D-46A0-AED2-0F0E69987232}"/>
    <cellStyle name="SAPBEXstdItem 6 4 3" xfId="18215" xr:uid="{B3EE6AC1-0C01-460D-B2AA-AEF0A85621D8}"/>
    <cellStyle name="SAPBEXstdItem 6 4 4" xfId="18216" xr:uid="{32A8488E-8CEA-49E8-B6B7-C8770EB761C2}"/>
    <cellStyle name="SAPBEXstdItem 6 4 5" xfId="18217" xr:uid="{56607A5A-7927-4F66-B6EB-E77A0482E044}"/>
    <cellStyle name="SAPBEXstdItem 6 4 6" xfId="18218" xr:uid="{87750F71-7710-4F6E-913F-30AD289C230F}"/>
    <cellStyle name="SAPBEXstdItem 6 4 7" xfId="18219" xr:uid="{0878684A-7D07-4962-B674-74355FB75D65}"/>
    <cellStyle name="SAPBEXstdItem 6 4 8" xfId="18220" xr:uid="{A787E1BD-6BC1-4B30-B430-29FBF672CA7A}"/>
    <cellStyle name="SAPBEXstdItem 6 4 9" xfId="18221" xr:uid="{801EC305-5669-4DE0-AF90-B773ED7CD139}"/>
    <cellStyle name="SAPBEXstdItem 6 5" xfId="18222" xr:uid="{E13B0C49-03DB-4023-A4E3-34DAB4886329}"/>
    <cellStyle name="SAPBEXstdItem 6 5 2" xfId="18223" xr:uid="{18ECABF4-AE2F-4741-AAE8-C792CD66249A}"/>
    <cellStyle name="SAPBEXstdItem 6 6" xfId="18224" xr:uid="{187BD1F6-6D18-4A50-AF55-7FAF59051F99}"/>
    <cellStyle name="SAPBEXstdItem 6 7" xfId="18225" xr:uid="{29B8BC68-5C86-4905-8AF7-A2007E05FE39}"/>
    <cellStyle name="SAPBEXstdItem 6 8" xfId="18226" xr:uid="{83A32C5F-CD93-43B7-BBB5-FF77E6AE31AE}"/>
    <cellStyle name="SAPBEXstdItem 6 9" xfId="18227" xr:uid="{B713A3E2-28F3-4C0F-96ED-A9C07DEDCF29}"/>
    <cellStyle name="SAPBEXstdItem 7" xfId="18228" xr:uid="{68CCA303-62EB-473B-9C8D-14ECB433C796}"/>
    <cellStyle name="SAPBEXstdItem 7 10" xfId="18229" xr:uid="{16C98E46-23C4-4B93-9787-036D94044DE7}"/>
    <cellStyle name="SAPBEXstdItem 7 11" xfId="18230" xr:uid="{85FED81A-3991-41B0-87B5-287C891BC963}"/>
    <cellStyle name="SAPBEXstdItem 7 12" xfId="18231" xr:uid="{F0838234-B0F2-4BB2-9BFF-F8AB4E662500}"/>
    <cellStyle name="SAPBEXstdItem 7 13" xfId="18232" xr:uid="{53427198-3F56-4C9B-A054-B79A7CA75AC5}"/>
    <cellStyle name="SAPBEXstdItem 7 14" xfId="18233" xr:uid="{8727C932-988A-4EE5-9310-03DDDAE11F15}"/>
    <cellStyle name="SAPBEXstdItem 7 2" xfId="18234" xr:uid="{C0728528-E7BC-4330-9C96-E05483E4ACFA}"/>
    <cellStyle name="SAPBEXstdItem 7 2 10" xfId="18235" xr:uid="{4D4D0646-E675-468B-A542-AC0868F5B3D1}"/>
    <cellStyle name="SAPBEXstdItem 7 2 11" xfId="18236" xr:uid="{E0CB0841-24E6-4272-94B7-30A641990CB9}"/>
    <cellStyle name="SAPBEXstdItem 7 2 2" xfId="18237" xr:uid="{E3B7CC9C-2308-43D8-B02F-F009AE85B58A}"/>
    <cellStyle name="SAPBEXstdItem 7 2 2 2" xfId="18238" xr:uid="{5B14ECE5-3E24-4CE7-8AD1-4F592064537D}"/>
    <cellStyle name="SAPBEXstdItem 7 2 3" xfId="18239" xr:uid="{87707E4E-46AC-4B7B-9A6A-9CBD57C34772}"/>
    <cellStyle name="SAPBEXstdItem 7 2 4" xfId="18240" xr:uid="{24A4FE1F-5C23-496A-82D9-D7A2952B0E27}"/>
    <cellStyle name="SAPBEXstdItem 7 2 5" xfId="18241" xr:uid="{AD0E8CDB-0D91-4AA5-A4C6-75F8FDD9185D}"/>
    <cellStyle name="SAPBEXstdItem 7 2 6" xfId="18242" xr:uid="{50CD419B-52E4-4CC0-A978-89152B0E2CF6}"/>
    <cellStyle name="SAPBEXstdItem 7 2 7" xfId="18243" xr:uid="{5A235743-7B5A-455B-830B-20DC59DDDA10}"/>
    <cellStyle name="SAPBEXstdItem 7 2 8" xfId="18244" xr:uid="{D3CFCBC0-AC12-4EBD-B14A-6FA28712C172}"/>
    <cellStyle name="SAPBEXstdItem 7 2 9" xfId="18245" xr:uid="{C8942BC7-3EF0-4ACB-A03A-833F8821B8E7}"/>
    <cellStyle name="SAPBEXstdItem 7 3" xfId="18246" xr:uid="{96A74DBA-D2C4-4982-B0B9-692D98A0A744}"/>
    <cellStyle name="SAPBEXstdItem 7 3 10" xfId="18247" xr:uid="{383BBEDC-5631-4056-8DB4-AFCB6C723DA6}"/>
    <cellStyle name="SAPBEXstdItem 7 3 11" xfId="18248" xr:uid="{C8E07BD5-3D0F-4C6A-AEE1-05B1BF78E7C8}"/>
    <cellStyle name="SAPBEXstdItem 7 3 2" xfId="18249" xr:uid="{3485D071-63C8-4410-BFEB-C3CA0BEFAE90}"/>
    <cellStyle name="SAPBEXstdItem 7 3 2 2" xfId="18250" xr:uid="{5D3555F2-E156-42A4-B794-9696F5F545A8}"/>
    <cellStyle name="SAPBEXstdItem 7 3 3" xfId="18251" xr:uid="{9F85F2B5-CAA7-4BA5-BE37-51ACFBEEAD98}"/>
    <cellStyle name="SAPBEXstdItem 7 3 4" xfId="18252" xr:uid="{329503D9-B544-4814-B614-9507BF103F15}"/>
    <cellStyle name="SAPBEXstdItem 7 3 5" xfId="18253" xr:uid="{586A0BB1-824E-4488-AC8E-0524A74F8A5E}"/>
    <cellStyle name="SAPBEXstdItem 7 3 6" xfId="18254" xr:uid="{3D3B91E3-F09A-4DA9-8994-DC5B080AA1A6}"/>
    <cellStyle name="SAPBEXstdItem 7 3 7" xfId="18255" xr:uid="{08518629-3292-4B54-A8D0-E429FDBB2646}"/>
    <cellStyle name="SAPBEXstdItem 7 3 8" xfId="18256" xr:uid="{5C5D7888-C6A7-4090-A5ED-01830DF0F01F}"/>
    <cellStyle name="SAPBEXstdItem 7 3 9" xfId="18257" xr:uid="{12A0A4F9-72B6-498A-A728-EED27ED7EC34}"/>
    <cellStyle name="SAPBEXstdItem 7 4" xfId="18258" xr:uid="{4F42C363-74B6-4769-9D74-0BA09AEE93C3}"/>
    <cellStyle name="SAPBEXstdItem 7 4 10" xfId="18259" xr:uid="{34B9C3A9-E6D5-4ADF-8D91-1D2EC4FDB187}"/>
    <cellStyle name="SAPBEXstdItem 7 4 11" xfId="18260" xr:uid="{41C04008-F7BC-4553-BEE4-C40A79A39FBB}"/>
    <cellStyle name="SAPBEXstdItem 7 4 2" xfId="18261" xr:uid="{32D31672-C2FD-48C0-8120-C099B6F4B3D0}"/>
    <cellStyle name="SAPBEXstdItem 7 4 2 2" xfId="18262" xr:uid="{187838CA-6FDB-4513-BD90-C3C5C0EA942E}"/>
    <cellStyle name="SAPBEXstdItem 7 4 3" xfId="18263" xr:uid="{8654A494-B9BF-4ADA-8731-106E3146A125}"/>
    <cellStyle name="SAPBEXstdItem 7 4 4" xfId="18264" xr:uid="{05937224-A7A0-4AC1-AE49-B19AB24BA4C4}"/>
    <cellStyle name="SAPBEXstdItem 7 4 5" xfId="18265" xr:uid="{17C636B3-6C88-4CD2-AFF5-6ADD5EFFB801}"/>
    <cellStyle name="SAPBEXstdItem 7 4 6" xfId="18266" xr:uid="{C744C5F5-2569-4F55-991D-3DA87DC4E775}"/>
    <cellStyle name="SAPBEXstdItem 7 4 7" xfId="18267" xr:uid="{D89F5DB9-45DA-41FA-AAE9-2A363947D91F}"/>
    <cellStyle name="SAPBEXstdItem 7 4 8" xfId="18268" xr:uid="{564EBD94-6B39-46E8-829E-877193EC7726}"/>
    <cellStyle name="SAPBEXstdItem 7 4 9" xfId="18269" xr:uid="{4B261732-7764-4433-B6BB-466E715DE3F4}"/>
    <cellStyle name="SAPBEXstdItem 7 5" xfId="18270" xr:uid="{E00E752B-4C77-4A48-AF8E-504DE0C6836D}"/>
    <cellStyle name="SAPBEXstdItem 7 5 2" xfId="18271" xr:uid="{3E1E64B3-264B-4EA2-B583-CBA7EE029ED3}"/>
    <cellStyle name="SAPBEXstdItem 7 6" xfId="18272" xr:uid="{79E16E35-9F37-4865-A891-4C1995140D49}"/>
    <cellStyle name="SAPBEXstdItem 7 7" xfId="18273" xr:uid="{08586411-19BE-4633-A444-D141B9D6B8B8}"/>
    <cellStyle name="SAPBEXstdItem 7 8" xfId="18274" xr:uid="{52EF69DA-A3F5-46B0-B267-7633AB54B452}"/>
    <cellStyle name="SAPBEXstdItem 7 9" xfId="18275" xr:uid="{9E26203E-5E72-4E7D-8C30-9599243B4B66}"/>
    <cellStyle name="SAPBEXstdItem 8" xfId="18276" xr:uid="{F2F96743-042B-4E6B-8825-0272D0E632F4}"/>
    <cellStyle name="SAPBEXstdItem 8 10" xfId="18277" xr:uid="{09B2254D-1D38-4500-A902-678141530956}"/>
    <cellStyle name="SAPBEXstdItem 8 11" xfId="18278" xr:uid="{9DF1E1F0-3509-4424-A0D9-8F393B9281A9}"/>
    <cellStyle name="SAPBEXstdItem 8 12" xfId="18279" xr:uid="{AF789AB6-002B-49FC-8141-FAAC2719A510}"/>
    <cellStyle name="SAPBEXstdItem 8 13" xfId="18280" xr:uid="{0A8A43E7-D5D1-4BAD-9252-F6BFD5877AAD}"/>
    <cellStyle name="SAPBEXstdItem 8 14" xfId="18281" xr:uid="{C5997B3C-92A9-4396-A11E-497450D18912}"/>
    <cellStyle name="SAPBEXstdItem 8 2" xfId="18282" xr:uid="{C9D37BFE-2306-4B62-8BFB-E4F9099D1761}"/>
    <cellStyle name="SAPBEXstdItem 8 2 10" xfId="18283" xr:uid="{84194D0D-55BE-4027-92E7-9C1A1C01CBDF}"/>
    <cellStyle name="SAPBEXstdItem 8 2 11" xfId="18284" xr:uid="{7867EF4A-F0FC-49EB-905C-13FC033772C0}"/>
    <cellStyle name="SAPBEXstdItem 8 2 2" xfId="18285" xr:uid="{E2D3FD2B-7BDB-48C2-B5AF-4BBF2D4DA789}"/>
    <cellStyle name="SAPBEXstdItem 8 2 2 2" xfId="18286" xr:uid="{CC5C58D8-6BA7-44DB-95E1-ACC7021240F6}"/>
    <cellStyle name="SAPBEXstdItem 8 2 3" xfId="18287" xr:uid="{750251EA-49FC-46CF-AC0E-273CE2707175}"/>
    <cellStyle name="SAPBEXstdItem 8 2 4" xfId="18288" xr:uid="{31354B9E-00C5-4028-BE3F-3650AC21D526}"/>
    <cellStyle name="SAPBEXstdItem 8 2 5" xfId="18289" xr:uid="{27CB2078-34AA-4220-8C8A-25394B0A1A69}"/>
    <cellStyle name="SAPBEXstdItem 8 2 6" xfId="18290" xr:uid="{2A3FA450-4D69-4AD1-AE8E-E01B1E76A110}"/>
    <cellStyle name="SAPBEXstdItem 8 2 7" xfId="18291" xr:uid="{A503F983-C79E-40C8-BD65-D4EBB2A412F4}"/>
    <cellStyle name="SAPBEXstdItem 8 2 8" xfId="18292" xr:uid="{A3EBE9CD-EFD0-4B21-B1E2-9A6624997FC2}"/>
    <cellStyle name="SAPBEXstdItem 8 2 9" xfId="18293" xr:uid="{4C5297F9-8E33-432C-9B91-CE409D37F6FE}"/>
    <cellStyle name="SAPBEXstdItem 8 3" xfId="18294" xr:uid="{31D330CC-0588-4A7A-BC62-AE152940CE71}"/>
    <cellStyle name="SAPBEXstdItem 8 3 10" xfId="18295" xr:uid="{3380A466-3375-4499-81AC-500B11C2028A}"/>
    <cellStyle name="SAPBEXstdItem 8 3 11" xfId="18296" xr:uid="{109CFCF2-9E24-4DE6-9491-CB10B5B08585}"/>
    <cellStyle name="SAPBEXstdItem 8 3 2" xfId="18297" xr:uid="{BE7FAF3F-DFC1-4DAD-89F6-A5F5617B906A}"/>
    <cellStyle name="SAPBEXstdItem 8 3 2 2" xfId="18298" xr:uid="{37B8BD7D-561D-4D5F-B4C7-A55727B04799}"/>
    <cellStyle name="SAPBEXstdItem 8 3 3" xfId="18299" xr:uid="{4D851036-0552-43A0-9DA7-7C68DD0B9541}"/>
    <cellStyle name="SAPBEXstdItem 8 3 4" xfId="18300" xr:uid="{8AC5C4EE-3C0C-48DB-8FA0-CF3AA2023881}"/>
    <cellStyle name="SAPBEXstdItem 8 3 5" xfId="18301" xr:uid="{6223434D-8FCE-4149-890C-6C4E2263AD83}"/>
    <cellStyle name="SAPBEXstdItem 8 3 6" xfId="18302" xr:uid="{322CF63A-BA5E-4A7C-A330-5D194FB449EF}"/>
    <cellStyle name="SAPBEXstdItem 8 3 7" xfId="18303" xr:uid="{06645E47-7A48-4422-8640-ADD2CDA26C2B}"/>
    <cellStyle name="SAPBEXstdItem 8 3 8" xfId="18304" xr:uid="{849A51F3-0539-4614-BA67-6A2A04988CE2}"/>
    <cellStyle name="SAPBEXstdItem 8 3 9" xfId="18305" xr:uid="{DAC524B9-B48F-4FF3-BABD-19016E3341DF}"/>
    <cellStyle name="SAPBEXstdItem 8 4" xfId="18306" xr:uid="{F8FA101B-4A50-41B9-BCB8-32407208389C}"/>
    <cellStyle name="SAPBEXstdItem 8 4 10" xfId="18307" xr:uid="{CAEEEC18-114F-4A88-AE84-4589CD77CF8E}"/>
    <cellStyle name="SAPBEXstdItem 8 4 11" xfId="18308" xr:uid="{AAAA1D7C-B8B2-406B-8D80-55F2C9554B73}"/>
    <cellStyle name="SAPBEXstdItem 8 4 2" xfId="18309" xr:uid="{F453B11F-8566-4D68-84AF-292DD952A37D}"/>
    <cellStyle name="SAPBEXstdItem 8 4 2 2" xfId="18310" xr:uid="{7D421A46-A893-419F-B1DC-EAE55F3B2BCC}"/>
    <cellStyle name="SAPBEXstdItem 8 4 3" xfId="18311" xr:uid="{4EE21DC4-3B29-4A37-97F2-28347CDFD68C}"/>
    <cellStyle name="SAPBEXstdItem 8 4 4" xfId="18312" xr:uid="{CF1D9CEE-ABA7-428F-99E0-7FB4B2C60BFB}"/>
    <cellStyle name="SAPBEXstdItem 8 4 5" xfId="18313" xr:uid="{F9204CA5-6005-4923-B65F-556941528F16}"/>
    <cellStyle name="SAPBEXstdItem 8 4 6" xfId="18314" xr:uid="{AA95EEDE-348A-4758-B549-D14039E81EC4}"/>
    <cellStyle name="SAPBEXstdItem 8 4 7" xfId="18315" xr:uid="{A6CCF56D-ACB1-44A5-B55E-BE480568642F}"/>
    <cellStyle name="SAPBEXstdItem 8 4 8" xfId="18316" xr:uid="{19066506-0CFF-4F29-9204-30A4638FBBA0}"/>
    <cellStyle name="SAPBEXstdItem 8 4 9" xfId="18317" xr:uid="{62E15F9A-179D-4D39-9B47-DE09D2A03F01}"/>
    <cellStyle name="SAPBEXstdItem 8 5" xfId="18318" xr:uid="{F54C553B-C983-4065-A16C-04412F0FA567}"/>
    <cellStyle name="SAPBEXstdItem 8 5 2" xfId="18319" xr:uid="{BCF2E3F1-672F-439D-97C5-6C6799513265}"/>
    <cellStyle name="SAPBEXstdItem 8 6" xfId="18320" xr:uid="{F1A57FA4-D2C5-4CEC-A1C6-3E39C227BDCB}"/>
    <cellStyle name="SAPBEXstdItem 8 7" xfId="18321" xr:uid="{BDED512A-E9D7-4A9D-AC4C-2A28F46F46FF}"/>
    <cellStyle name="SAPBEXstdItem 8 8" xfId="18322" xr:uid="{4D696F23-26F0-433B-80B5-B98C896232E8}"/>
    <cellStyle name="SAPBEXstdItem 8 9" xfId="18323" xr:uid="{F70364F7-7A80-4C77-9FAF-60935D752BC6}"/>
    <cellStyle name="SAPBEXstdItem 9" xfId="18324" xr:uid="{BF88E740-7B68-4691-9B3D-3DF172DD236E}"/>
    <cellStyle name="SAPBEXstdItem 9 10" xfId="18325" xr:uid="{9D4B683C-0E4B-440B-848D-CB48273EA4BF}"/>
    <cellStyle name="SAPBEXstdItem 9 11" xfId="18326" xr:uid="{3697B328-E63F-4A6F-8DA4-4FE64B0EFD63}"/>
    <cellStyle name="SAPBEXstdItem 9 12" xfId="18327" xr:uid="{CE0DF8E4-4A64-4243-9C30-42409F04BEE4}"/>
    <cellStyle name="SAPBEXstdItem 9 13" xfId="18328" xr:uid="{F4EE3D3A-C9FE-49C2-BCC3-FA89401569C8}"/>
    <cellStyle name="SAPBEXstdItem 9 14" xfId="18329" xr:uid="{5C164682-160B-4B74-997C-40BDB8B537EC}"/>
    <cellStyle name="SAPBEXstdItem 9 2" xfId="18330" xr:uid="{ADABB3F4-60FE-477F-B60F-59475028C935}"/>
    <cellStyle name="SAPBEXstdItem 9 2 10" xfId="18331" xr:uid="{26D511AE-6BE0-4ED2-8F55-7CE72AF8E545}"/>
    <cellStyle name="SAPBEXstdItem 9 2 11" xfId="18332" xr:uid="{25B960F6-E727-435D-88E3-5F493992496B}"/>
    <cellStyle name="SAPBEXstdItem 9 2 2" xfId="18333" xr:uid="{C68F9C74-8F54-41F2-A29D-7F0BFEE7D8E7}"/>
    <cellStyle name="SAPBEXstdItem 9 2 2 2" xfId="18334" xr:uid="{F63C41FE-5514-4866-86EF-3A45451D0BFB}"/>
    <cellStyle name="SAPBEXstdItem 9 2 3" xfId="18335" xr:uid="{33663241-EC22-4107-9749-1FE43C18C300}"/>
    <cellStyle name="SAPBEXstdItem 9 2 4" xfId="18336" xr:uid="{CE1ECD83-75BC-44EF-893F-EEFAEE06046B}"/>
    <cellStyle name="SAPBEXstdItem 9 2 5" xfId="18337" xr:uid="{9154512C-8FE6-4F16-BC40-A1127E224C46}"/>
    <cellStyle name="SAPBEXstdItem 9 2 6" xfId="18338" xr:uid="{D98DC3F5-9CA9-4C23-AB02-37AF5E5C4FE3}"/>
    <cellStyle name="SAPBEXstdItem 9 2 7" xfId="18339" xr:uid="{D2163E83-7067-4331-8AED-B659DC708A09}"/>
    <cellStyle name="SAPBEXstdItem 9 2 8" xfId="18340" xr:uid="{E6AAAE51-33DB-42E5-8EEC-45C00422578A}"/>
    <cellStyle name="SAPBEXstdItem 9 2 9" xfId="18341" xr:uid="{411EB2C0-4D4D-4DEE-AE83-5155032BE81F}"/>
    <cellStyle name="SAPBEXstdItem 9 3" xfId="18342" xr:uid="{24554764-57C0-4EFE-B80A-1CC8F33F4CE6}"/>
    <cellStyle name="SAPBEXstdItem 9 3 10" xfId="18343" xr:uid="{CC33DA9B-AF21-4233-8024-34B845302EBC}"/>
    <cellStyle name="SAPBEXstdItem 9 3 11" xfId="18344" xr:uid="{894FE40C-E11D-4B69-BF7F-A1DF0A4CD058}"/>
    <cellStyle name="SAPBEXstdItem 9 3 2" xfId="18345" xr:uid="{8E00FB73-8F58-447C-AB4D-7987F11D8FA2}"/>
    <cellStyle name="SAPBEXstdItem 9 3 2 2" xfId="18346" xr:uid="{FE4A5DF8-780D-4D7E-A78E-52E7911ACD77}"/>
    <cellStyle name="SAPBEXstdItem 9 3 3" xfId="18347" xr:uid="{F794BBD1-570E-4D2D-BFC7-63981EA1A59F}"/>
    <cellStyle name="SAPBEXstdItem 9 3 4" xfId="18348" xr:uid="{8934EDD5-96EF-448D-A096-C936DF19EF75}"/>
    <cellStyle name="SAPBEXstdItem 9 3 5" xfId="18349" xr:uid="{D4F4C7D0-4F42-42CB-AB62-F7DBAD42B2C3}"/>
    <cellStyle name="SAPBEXstdItem 9 3 6" xfId="18350" xr:uid="{6BE4897C-AA4F-4F4D-82D7-8B5D155CDBAE}"/>
    <cellStyle name="SAPBEXstdItem 9 3 7" xfId="18351" xr:uid="{8724A3D1-930F-4E69-8094-07BB84825DCD}"/>
    <cellStyle name="SAPBEXstdItem 9 3 8" xfId="18352" xr:uid="{EBC06CB1-D228-486A-BF02-A4986B872393}"/>
    <cellStyle name="SAPBEXstdItem 9 3 9" xfId="18353" xr:uid="{4B9A5716-47FA-4498-AF9C-55414A1E71ED}"/>
    <cellStyle name="SAPBEXstdItem 9 4" xfId="18354" xr:uid="{5CB57782-DBAE-4AB3-9279-E3DD31AF60A4}"/>
    <cellStyle name="SAPBEXstdItem 9 4 10" xfId="18355" xr:uid="{DB0274C6-BAB4-43F7-B86A-65F3E2C355BC}"/>
    <cellStyle name="SAPBEXstdItem 9 4 11" xfId="18356" xr:uid="{8195A3E1-DE3A-47EC-8C0F-0C92F7E40F11}"/>
    <cellStyle name="SAPBEXstdItem 9 4 2" xfId="18357" xr:uid="{E4CA5149-AA85-4459-8447-A0E0BE782CB8}"/>
    <cellStyle name="SAPBEXstdItem 9 4 2 2" xfId="18358" xr:uid="{82F362BE-4EE1-4965-A24C-5D79A6F01CAA}"/>
    <cellStyle name="SAPBEXstdItem 9 4 3" xfId="18359" xr:uid="{19418E3A-6C65-4257-8E85-552AE499886E}"/>
    <cellStyle name="SAPBEXstdItem 9 4 4" xfId="18360" xr:uid="{225E8D30-33A6-4B41-B81C-433C4DF41B20}"/>
    <cellStyle name="SAPBEXstdItem 9 4 5" xfId="18361" xr:uid="{CA36E6BA-54CF-4006-A412-F0CDA9769B61}"/>
    <cellStyle name="SAPBEXstdItem 9 4 6" xfId="18362" xr:uid="{9816BCC8-13F4-4B6D-8490-829E07C7D928}"/>
    <cellStyle name="SAPBEXstdItem 9 4 7" xfId="18363" xr:uid="{91CD3C18-9E58-4BCA-8C3F-DACD965AEDA5}"/>
    <cellStyle name="SAPBEXstdItem 9 4 8" xfId="18364" xr:uid="{988E4993-326A-41B9-A7E0-F1E1FCB428B5}"/>
    <cellStyle name="SAPBEXstdItem 9 4 9" xfId="18365" xr:uid="{96696B36-9EB9-4BEE-A89B-769373D3FE49}"/>
    <cellStyle name="SAPBEXstdItem 9 5" xfId="18366" xr:uid="{AED8B73D-FA6E-4334-85F2-E8213F222351}"/>
    <cellStyle name="SAPBEXstdItem 9 5 2" xfId="18367" xr:uid="{D2D45E4E-9217-4FF4-9B3C-9F8B93636C77}"/>
    <cellStyle name="SAPBEXstdItem 9 6" xfId="18368" xr:uid="{8F690BBF-45F6-43B1-9C33-723F2274F876}"/>
    <cellStyle name="SAPBEXstdItem 9 7" xfId="18369" xr:uid="{DC844E86-47EB-4017-9E44-A562873D600E}"/>
    <cellStyle name="SAPBEXstdItem 9 8" xfId="18370" xr:uid="{A913DB92-F070-4103-BD03-4AF66DEB2732}"/>
    <cellStyle name="SAPBEXstdItem 9 9" xfId="18371" xr:uid="{42670159-D8B7-477E-980D-B9A7D21FEA25}"/>
    <cellStyle name="SAPBEXstdItemX" xfId="29" xr:uid="{00000000-0005-0000-0000-00009D000000}"/>
    <cellStyle name="SAPBEXstdItemX 10" xfId="18373" xr:uid="{1856FAFF-9458-41D6-AB5E-AB3032E0DA11}"/>
    <cellStyle name="SAPBEXstdItemX 11" xfId="18374" xr:uid="{6109AA01-BF61-4C57-B7ED-BFBDF8BE9B6C}"/>
    <cellStyle name="SAPBEXstdItemX 12" xfId="18375" xr:uid="{FB2B3FD4-F21A-4AF0-8AB3-75235E159903}"/>
    <cellStyle name="SAPBEXstdItemX 13" xfId="18376" xr:uid="{98F3A816-0FB0-485D-BA78-28D7955003C7}"/>
    <cellStyle name="SAPBEXstdItemX 14" xfId="18377" xr:uid="{E9362190-107C-4FA6-8119-7672586136E5}"/>
    <cellStyle name="SAPBEXstdItemX 15" xfId="18378" xr:uid="{FFF91558-F83E-4503-8F01-DFBEACCC496E}"/>
    <cellStyle name="SAPBEXstdItemX 16" xfId="18379" xr:uid="{EE1E72C9-4E1D-43BB-9343-E264B8C73FDB}"/>
    <cellStyle name="SAPBEXstdItemX 17" xfId="18380" xr:uid="{A77F3BD3-7791-4B2F-BEDF-3982E815E111}"/>
    <cellStyle name="SAPBEXstdItemX 2" xfId="18381" xr:uid="{6EB4DACE-2F4B-4B83-9A2D-47CC98D9A37B}"/>
    <cellStyle name="SAPBEXstdItemX 2 2" xfId="18382" xr:uid="{37726FF3-FB3B-4DC3-AE31-04798DD4AC1C}"/>
    <cellStyle name="SAPBEXstdItemX 2 2 10" xfId="18383" xr:uid="{AB70E83E-548F-47F4-B402-EC40BA4FEA0B}"/>
    <cellStyle name="SAPBEXstdItemX 2 2 11" xfId="18384" xr:uid="{90FFDE3E-1100-456E-954C-E312F3A2560D}"/>
    <cellStyle name="SAPBEXstdItemX 2 2 12" xfId="18385" xr:uid="{2DF6447D-F698-4AED-BA65-7F02C15EED78}"/>
    <cellStyle name="SAPBEXstdItemX 2 2 13" xfId="18386" xr:uid="{92094264-587B-420E-A16B-87AC38C81036}"/>
    <cellStyle name="SAPBEXstdItemX 2 2 2" xfId="18387" xr:uid="{6C167513-50F4-4071-8868-4F7BAF93F401}"/>
    <cellStyle name="SAPBEXstdItemX 2 2 2 2" xfId="18388" xr:uid="{26FE6EFB-AD28-402F-9418-3CBE8970C77D}"/>
    <cellStyle name="SAPBEXstdItemX 2 2 3" xfId="18389" xr:uid="{BFF43CB4-0337-4B0B-81BD-564D482954A8}"/>
    <cellStyle name="SAPBEXstdItemX 2 2 4" xfId="18390" xr:uid="{C6C8F5F0-AAAF-417C-8693-1356C66947B8}"/>
    <cellStyle name="SAPBEXstdItemX 2 2 5" xfId="18391" xr:uid="{DA2BF7C1-A43A-45D7-AF22-2F1E36E1A020}"/>
    <cellStyle name="SAPBEXstdItemX 2 2 6" xfId="18392" xr:uid="{8E686E19-F1AA-4AE4-BFA5-43536E60701D}"/>
    <cellStyle name="SAPBEXstdItemX 2 2 7" xfId="18393" xr:uid="{D1023228-98D8-4D16-9592-9680F297E5A2}"/>
    <cellStyle name="SAPBEXstdItemX 2 2 8" xfId="18394" xr:uid="{3A296408-547B-4BC1-A15B-338097B14271}"/>
    <cellStyle name="SAPBEXstdItemX 2 2 9" xfId="18395" xr:uid="{820AB3AD-9677-437B-8FC0-725F9111CB74}"/>
    <cellStyle name="SAPBEXstdItemX 2 3" xfId="18396" xr:uid="{AB9A498E-DA45-48AD-B9C7-8E930B9F42A6}"/>
    <cellStyle name="SAPBEXstdItemX 2 3 10" xfId="18397" xr:uid="{809CE940-9CDA-45B3-94DF-B83F1A199D69}"/>
    <cellStyle name="SAPBEXstdItemX 2 3 11" xfId="18398" xr:uid="{5BC0CE75-9938-428B-AED8-8409682EEDCA}"/>
    <cellStyle name="SAPBEXstdItemX 2 3 12" xfId="18399" xr:uid="{EBB315E7-3578-4AAE-9701-5D691EB96C71}"/>
    <cellStyle name="SAPBEXstdItemX 2 3 13" xfId="18400" xr:uid="{3B14415A-E46A-4017-9233-78B1C8E60D12}"/>
    <cellStyle name="SAPBEXstdItemX 2 3 2" xfId="18401" xr:uid="{F73768FF-8C63-48F8-AF8C-9101EFF05EED}"/>
    <cellStyle name="SAPBEXstdItemX 2 3 2 2" xfId="18402" xr:uid="{4A3C147E-4721-4740-B69D-2C4F2417ECED}"/>
    <cellStyle name="SAPBEXstdItemX 2 3 3" xfId="18403" xr:uid="{751225C5-ACF5-4611-8EEA-D8AD188003D6}"/>
    <cellStyle name="SAPBEXstdItemX 2 3 4" xfId="18404" xr:uid="{352AA571-DD9C-409D-B435-CD87A8CFEAB8}"/>
    <cellStyle name="SAPBEXstdItemX 2 3 5" xfId="18405" xr:uid="{460DA4A3-93F3-412D-B760-932A8020DA63}"/>
    <cellStyle name="SAPBEXstdItemX 2 3 6" xfId="18406" xr:uid="{4A73CD5D-C176-4838-BF55-0E31EE32542C}"/>
    <cellStyle name="SAPBEXstdItemX 2 3 7" xfId="18407" xr:uid="{787F28E1-72A2-44C9-9265-C84F8658553E}"/>
    <cellStyle name="SAPBEXstdItemX 2 3 8" xfId="18408" xr:uid="{2FF5775E-F407-400A-8A56-2C5AFAC06767}"/>
    <cellStyle name="SAPBEXstdItemX 2 3 9" xfId="18409" xr:uid="{5F234540-E6FD-4C60-8551-08DB47240769}"/>
    <cellStyle name="SAPBEXstdItemX 3" xfId="18410" xr:uid="{C88EC8E8-B262-4694-9A44-683BB6F58F3A}"/>
    <cellStyle name="SAPBEXstdItemX 3 10" xfId="18411" xr:uid="{45C460A5-6C4C-4FF1-BCFE-0A4FB6B3D61A}"/>
    <cellStyle name="SAPBEXstdItemX 3 11" xfId="18412" xr:uid="{1275490E-F050-420A-828C-876BD8757444}"/>
    <cellStyle name="SAPBEXstdItemX 3 12" xfId="18413" xr:uid="{85163D83-EE1D-495D-A961-98D0C5BBC20D}"/>
    <cellStyle name="SAPBEXstdItemX 3 13" xfId="18414" xr:uid="{544DA853-FB7C-4D32-B2BB-70365A8A2CD2}"/>
    <cellStyle name="SAPBEXstdItemX 3 2" xfId="18415" xr:uid="{62D87B51-DB7D-462D-A0A8-51F5727F3A07}"/>
    <cellStyle name="SAPBEXstdItemX 3 2 2" xfId="18416" xr:uid="{2B4AC8EB-4EA4-4E6F-9E88-EDE18BEEF568}"/>
    <cellStyle name="SAPBEXstdItemX 3 3" xfId="18417" xr:uid="{BB668C9A-C18C-434F-A6A8-9C1A3BFFD562}"/>
    <cellStyle name="SAPBEXstdItemX 3 4" xfId="18418" xr:uid="{5035E03E-5BB7-4AE2-9BDD-955654AAA9F5}"/>
    <cellStyle name="SAPBEXstdItemX 3 5" xfId="18419" xr:uid="{AE058BEF-622B-4A18-B28D-D1B0C81A8299}"/>
    <cellStyle name="SAPBEXstdItemX 3 6" xfId="18420" xr:uid="{8D990E10-C411-4414-BD81-B3C1200995CC}"/>
    <cellStyle name="SAPBEXstdItemX 3 7" xfId="18421" xr:uid="{17A91580-0048-4633-89C5-B59A7C8AE9AD}"/>
    <cellStyle name="SAPBEXstdItemX 3 8" xfId="18422" xr:uid="{01816BC8-A802-4D5B-808F-B164BCED489C}"/>
    <cellStyle name="SAPBEXstdItemX 3 9" xfId="18423" xr:uid="{E840D7FA-E5CB-4336-A0CA-1E929C1A2523}"/>
    <cellStyle name="SAPBEXstdItemX 4" xfId="18424" xr:uid="{C26952DD-4210-4EB5-94FC-7ABAB9C4CDF5}"/>
    <cellStyle name="SAPBEXstdItemX 4 10" xfId="18425" xr:uid="{DE0FA552-1DEE-4AEC-B3E9-39203BE97784}"/>
    <cellStyle name="SAPBEXstdItemX 4 11" xfId="18426" xr:uid="{0D5907C3-2D18-4E8C-B0AD-967B4DE17C4F}"/>
    <cellStyle name="SAPBEXstdItemX 4 12" xfId="18427" xr:uid="{E02F7F1C-0197-4F26-B8D9-EFD966D2535F}"/>
    <cellStyle name="SAPBEXstdItemX 4 13" xfId="18428" xr:uid="{3A91906A-6BBC-4E86-B8D6-10A761A30595}"/>
    <cellStyle name="SAPBEXstdItemX 4 14" xfId="18429" xr:uid="{442F84E8-573E-49EB-AD0B-BC839BD5D57C}"/>
    <cellStyle name="SAPBEXstdItemX 4 15" xfId="18430" xr:uid="{DC89C698-F893-469C-999D-F4F3602743B4}"/>
    <cellStyle name="SAPBEXstdItemX 4 2" xfId="18431" xr:uid="{FBAE62D5-EDC0-4514-BB9B-26120EE34A16}"/>
    <cellStyle name="SAPBEXstdItemX 4 2 2" xfId="18432" xr:uid="{F34BEDFB-D992-475C-91F4-ADB11EA742A6}"/>
    <cellStyle name="SAPBEXstdItemX 4 3" xfId="18433" xr:uid="{BF698D33-62B8-4503-BC23-F54813F55E57}"/>
    <cellStyle name="SAPBEXstdItemX 4 3 2" xfId="18434" xr:uid="{DA642A77-C82C-49DD-8263-C4B692A1AB8C}"/>
    <cellStyle name="SAPBEXstdItemX 4 4" xfId="18435" xr:uid="{6253CDB4-967D-4AB7-B8A9-09749D371494}"/>
    <cellStyle name="SAPBEXstdItemX 4 4 2" xfId="18436" xr:uid="{B04A5F61-1527-4338-A1F2-C2B9DBC46DA9}"/>
    <cellStyle name="SAPBEXstdItemX 4 5" xfId="18437" xr:uid="{069D24BA-57B4-467A-BA64-C61826C309FC}"/>
    <cellStyle name="SAPBEXstdItemX 4 5 2" xfId="18438" xr:uid="{1D1B75A4-A956-4EC1-920A-208FE92CB8EF}"/>
    <cellStyle name="SAPBEXstdItemX 4 6" xfId="18439" xr:uid="{C4575E92-2377-4718-BDFF-25F7AD091778}"/>
    <cellStyle name="SAPBEXstdItemX 4 7" xfId="18440" xr:uid="{AB753617-5448-4648-A0EB-817062CC8C5C}"/>
    <cellStyle name="SAPBEXstdItemX 4 8" xfId="18441" xr:uid="{0634F44D-2B09-4D7B-B614-91A39B4E4750}"/>
    <cellStyle name="SAPBEXstdItemX 4 9" xfId="18442" xr:uid="{83E96441-78EE-4609-969D-21AE0E96549A}"/>
    <cellStyle name="SAPBEXstdItemX 5" xfId="18443" xr:uid="{2AAD4276-E4CB-49DA-BE3C-AEAE03DBD84C}"/>
    <cellStyle name="SAPBEXstdItemX 5 10" xfId="18444" xr:uid="{9E530A0F-9011-4A58-AEA9-D1DF062094F6}"/>
    <cellStyle name="SAPBEXstdItemX 5 11" xfId="18445" xr:uid="{78BE85E8-F1E8-4061-A7C7-8BF79495E74D}"/>
    <cellStyle name="SAPBEXstdItemX 5 12" xfId="18446" xr:uid="{88797B8D-E04A-464E-833F-D3F8A8F5C0A4}"/>
    <cellStyle name="SAPBEXstdItemX 5 13" xfId="18447" xr:uid="{46EA028B-7772-4C8D-AF79-4F5F723C9BD0}"/>
    <cellStyle name="SAPBEXstdItemX 5 14" xfId="18448" xr:uid="{33D1734E-8C48-4B39-9F94-A29FD8C37F8E}"/>
    <cellStyle name="SAPBEXstdItemX 5 15" xfId="18449" xr:uid="{5D34B8A5-4CBC-45DD-A45C-9043A37BE73D}"/>
    <cellStyle name="SAPBEXstdItemX 5 2" xfId="18450" xr:uid="{ACA40D6E-57E1-47FD-81F7-4891EB7A3C36}"/>
    <cellStyle name="SAPBEXstdItemX 5 2 2" xfId="18451" xr:uid="{707E2173-1A55-4734-95DA-E097BCF4FA86}"/>
    <cellStyle name="SAPBEXstdItemX 5 3" xfId="18452" xr:uid="{8A36379C-C8BB-4C72-AF14-7F2A8209C7BC}"/>
    <cellStyle name="SAPBEXstdItemX 5 3 2" xfId="18453" xr:uid="{9143CA13-BCC7-40A9-ABAD-761CEFFBCD4C}"/>
    <cellStyle name="SAPBEXstdItemX 5 4" xfId="18454" xr:uid="{E48E26F6-BF45-41B9-AA9E-BAEBDD933408}"/>
    <cellStyle name="SAPBEXstdItemX 5 4 2" xfId="18455" xr:uid="{548935CC-8541-4DA1-9FFA-B5ECC71D51E1}"/>
    <cellStyle name="SAPBEXstdItemX 5 5" xfId="18456" xr:uid="{C7C26A41-5219-4820-88B9-0FE3EBF807CF}"/>
    <cellStyle name="SAPBEXstdItemX 5 5 2" xfId="18457" xr:uid="{8AEC60A4-73F1-44EC-80ED-9CDEF15EB365}"/>
    <cellStyle name="SAPBEXstdItemX 5 6" xfId="18458" xr:uid="{F968E872-0522-4915-9220-3731C56F9F5E}"/>
    <cellStyle name="SAPBEXstdItemX 5 7" xfId="18459" xr:uid="{8A968DCE-BF8A-4042-AFBC-6A303881041E}"/>
    <cellStyle name="SAPBEXstdItemX 5 8" xfId="18460" xr:uid="{22E8611C-66A0-4430-9165-0C59432E2F8D}"/>
    <cellStyle name="SAPBEXstdItemX 5 9" xfId="18461" xr:uid="{1EB17A43-EE15-4852-AE7F-06BDD5624AA0}"/>
    <cellStyle name="SAPBEXstdItemX 6" xfId="18462" xr:uid="{CE04AD70-9BB6-4DDA-9C75-2C424C2C7FA6}"/>
    <cellStyle name="SAPBEXstdItemX 7" xfId="18463" xr:uid="{658A84CB-DF1E-48BD-9637-299A6556469A}"/>
    <cellStyle name="SAPBEXstdItemX 7 2" xfId="18464" xr:uid="{2C79142C-35A6-4CC7-9159-B412A8C294AA}"/>
    <cellStyle name="SAPBEXstdItemX 8" xfId="18465" xr:uid="{D20E9011-E46B-419C-B8F8-8196A6083859}"/>
    <cellStyle name="SAPBEXstdItemX 9" xfId="18466" xr:uid="{3785B71E-BAC4-4FDE-BA80-A9B740C9AFFF}"/>
    <cellStyle name="SAPBEXstdItemX_Nordea Group" xfId="18372" xr:uid="{A4F80F73-EEC6-44CD-9990-D52450E4FD83}"/>
    <cellStyle name="SAPBEXtitle" xfId="30" xr:uid="{00000000-0005-0000-0000-00009E000000}"/>
    <cellStyle name="SAPBEXtitle 2" xfId="18468" xr:uid="{8A12D33E-E7F2-442A-A8B7-5A93B1A99CC9}"/>
    <cellStyle name="SAPBEXtitle 2 10" xfId="18469" xr:uid="{E5990F4F-85FD-48B8-A052-D0F90524F62D}"/>
    <cellStyle name="SAPBEXtitle 2 2" xfId="18470" xr:uid="{7941E7DA-2079-48BE-ABBB-7A49B652E120}"/>
    <cellStyle name="SAPBEXtitle 2 2 2" xfId="18471" xr:uid="{B350BAC6-CBD0-4C8E-B053-B2E3E9956A15}"/>
    <cellStyle name="SAPBEXtitle 2 2 3" xfId="18472" xr:uid="{51EE3FF9-B948-4432-98B9-860BBBEC84CD}"/>
    <cellStyle name="SAPBEXtitle 2 2 4" xfId="18473" xr:uid="{F6F32759-D319-41FA-84CC-16E6A3D7A1CD}"/>
    <cellStyle name="SAPBEXtitle 2 2 5" xfId="18474" xr:uid="{24CACB50-2201-4A2E-8DAA-0A5E16EC241C}"/>
    <cellStyle name="SAPBEXtitle 2 2 6" xfId="18475" xr:uid="{2FFBF47C-9BEB-42D0-A9F7-635488212681}"/>
    <cellStyle name="SAPBEXtitle 2 2 6 2" xfId="18476" xr:uid="{D9F0ACB5-BD76-4D67-BAD3-B550FEA254F6}"/>
    <cellStyle name="SAPBEXtitle 2 2 7" xfId="18477" xr:uid="{3D011EA5-F1FF-43D3-BAF2-72685D5757E7}"/>
    <cellStyle name="SAPBEXtitle 2 2 8" xfId="18478" xr:uid="{94EB1D59-6942-4CD0-BD17-977B7B791EAD}"/>
    <cellStyle name="SAPBEXtitle 2 2 9" xfId="18479" xr:uid="{C7D27EB8-B0F2-4893-B407-1493BCDE2355}"/>
    <cellStyle name="SAPBEXtitle 2 3" xfId="18480" xr:uid="{0FE037B5-52EB-43AC-B182-83612E12B007}"/>
    <cellStyle name="SAPBEXtitle 2 4" xfId="18481" xr:uid="{91CBB088-ECFB-4748-9476-C54841AD071C}"/>
    <cellStyle name="SAPBEXtitle 2 5" xfId="18482" xr:uid="{DB2D2CB0-2020-4DB7-9179-887229DE2E99}"/>
    <cellStyle name="SAPBEXtitle 2 6" xfId="18483" xr:uid="{DF8BD679-E1EC-4618-95B6-FE4706F1461A}"/>
    <cellStyle name="SAPBEXtitle 2 7" xfId="18484" xr:uid="{B312E453-23D3-4B14-BDE2-34DB0EC4D55B}"/>
    <cellStyle name="SAPBEXtitle 2 7 2" xfId="18485" xr:uid="{180F18B8-6F5B-4921-ABBE-131F1D76EF39}"/>
    <cellStyle name="SAPBEXtitle 2 8" xfId="18486" xr:uid="{36FA3B0B-6602-4CBE-B53E-FA0386EE9976}"/>
    <cellStyle name="SAPBEXtitle 2 9" xfId="18487" xr:uid="{22DA7D7C-A28C-4AC4-B6C8-31C2CFEA4D9C}"/>
    <cellStyle name="SAPBEXtitle 3" xfId="18488" xr:uid="{CE8AD7D8-0304-4EDC-AE54-B91197F76CE6}"/>
    <cellStyle name="SAPBEXtitle 4" xfId="18489" xr:uid="{4C0D5670-ABAE-476A-B732-2EA263C1346A}"/>
    <cellStyle name="SAPBEXtitle 4 2" xfId="18490" xr:uid="{64DA2E7B-81E9-4FBB-8639-7406A3C8B0B2}"/>
    <cellStyle name="SAPBEXtitle 4 3" xfId="18491" xr:uid="{9BC8DE71-5B9C-450A-B60F-EAFE2320742F}"/>
    <cellStyle name="SAPBEXtitle 4 4" xfId="18492" xr:uid="{3913FE92-D668-472B-827F-CC217F4BCF1E}"/>
    <cellStyle name="SAPBEXtitle 4 5" xfId="18493" xr:uid="{E66DE799-A5E2-4146-A293-CA48953E71CA}"/>
    <cellStyle name="SAPBEXtitle 4 5 2" xfId="18494" xr:uid="{40A440B1-88E7-4F0B-8FB3-D32DEF80F535}"/>
    <cellStyle name="SAPBEXtitle 4 6" xfId="18495" xr:uid="{A5893D9C-F12F-4690-8A00-F16D2206F3FB}"/>
    <cellStyle name="SAPBEXtitle 4 7" xfId="18496" xr:uid="{20E4EA6D-933F-4491-98AD-F8A9CF999704}"/>
    <cellStyle name="SAPBEXtitle 4 8" xfId="18497" xr:uid="{6DD0A5F1-A76B-4E97-ACEC-F60FF1705BF4}"/>
    <cellStyle name="SAPBEXtitle 5" xfId="18498" xr:uid="{7C10FA29-B8EC-415D-8B3E-47B3B6E09597}"/>
    <cellStyle name="SAPBEXtitle 5 10" xfId="18499" xr:uid="{1978CA72-8E8E-4EE1-B45D-2D0CC68AD315}"/>
    <cellStyle name="SAPBEXtitle 5 11" xfId="18500" xr:uid="{C66BF53B-F51E-4C1C-8388-C987E2A11541}"/>
    <cellStyle name="SAPBEXtitle 5 12" xfId="18501" xr:uid="{431F6FBD-2EAD-460F-930B-997D1FE41E7A}"/>
    <cellStyle name="SAPBEXtitle 5 13" xfId="18502" xr:uid="{9DF3408F-841F-4CB0-8C18-14E7AAEC6ECD}"/>
    <cellStyle name="SAPBEXtitle 5 14" xfId="18503" xr:uid="{C0CCC292-C00D-42B9-8DBF-D1E1621C9FBC}"/>
    <cellStyle name="SAPBEXtitle 5 15" xfId="18504" xr:uid="{7FB2C6A4-F40C-4A04-8E7E-057EFC148FAC}"/>
    <cellStyle name="SAPBEXtitle 5 2" xfId="18505" xr:uid="{28165947-0219-464B-85B6-B7DBD50B78BC}"/>
    <cellStyle name="SAPBEXtitle 5 2 2" xfId="18506" xr:uid="{D18D1A57-70A9-4219-93C1-E0E8A92192F8}"/>
    <cellStyle name="SAPBEXtitle 5 3" xfId="18507" xr:uid="{B870018E-5D77-42E9-8D0A-20B9C43977AA}"/>
    <cellStyle name="SAPBEXtitle 5 3 2" xfId="18508" xr:uid="{83D7A954-8D38-4B56-9E24-DD18F7951563}"/>
    <cellStyle name="SAPBEXtitle 5 4" xfId="18509" xr:uid="{2AD9A7B6-EDE3-462E-AFC9-BEB0F8057BF5}"/>
    <cellStyle name="SAPBEXtitle 5 4 2" xfId="18510" xr:uid="{01EFB3B5-A02E-48C7-B05B-17427696A5A5}"/>
    <cellStyle name="SAPBEXtitle 5 5" xfId="18511" xr:uid="{19633281-F240-4C13-B76D-7849B522D7C9}"/>
    <cellStyle name="SAPBEXtitle 5 5 2" xfId="18512" xr:uid="{94EC060C-59C7-427D-98D7-207541042835}"/>
    <cellStyle name="SAPBEXtitle 5 6" xfId="18513" xr:uid="{9D551861-5C84-4F95-BFE0-C0D4A93A1D3A}"/>
    <cellStyle name="SAPBEXtitle 5 7" xfId="18514" xr:uid="{DC042E47-FFE3-4692-8DC6-8355433C1AC6}"/>
    <cellStyle name="SAPBEXtitle 5 8" xfId="18515" xr:uid="{B5FAB553-072E-4BC2-AA2B-EA41928DC2FB}"/>
    <cellStyle name="SAPBEXtitle 5 9" xfId="18516" xr:uid="{2C7DD272-315D-4863-A65D-A7D7386CBB2B}"/>
    <cellStyle name="SAPBEXtitle_Nordea Group" xfId="18467" xr:uid="{38D6283A-097C-4E68-890E-0AAFF817AC0F}"/>
    <cellStyle name="SAPBEXunassignedItem" xfId="18517" xr:uid="{9ABEF5E7-115C-4149-A2CF-85FD803680E1}"/>
    <cellStyle name="SAPBEXunassignedItem 10" xfId="18518" xr:uid="{FC8CDCF1-F865-48A0-A239-846D2CE09D32}"/>
    <cellStyle name="SAPBEXunassignedItem 2" xfId="18519" xr:uid="{BEC55B33-F06A-49CB-B698-D93EF3130FA0}"/>
    <cellStyle name="SAPBEXunassignedItem 2 2" xfId="18520" xr:uid="{2621B357-A34A-4129-B876-3AD7847DDEF5}"/>
    <cellStyle name="SAPBEXunassignedItem 2 2 2" xfId="18521" xr:uid="{CC57638B-440C-4951-AE3E-F0732520B262}"/>
    <cellStyle name="SAPBEXunassignedItem 2 3" xfId="18522" xr:uid="{1FFB0BA7-1EC2-4DC3-8483-7397F1B7DAAE}"/>
    <cellStyle name="SAPBEXunassignedItem 2 4" xfId="18523" xr:uid="{0ACC7538-416A-41C5-8570-6919059646D9}"/>
    <cellStyle name="SAPBEXunassignedItem 2 5" xfId="18524" xr:uid="{DA79F837-7DFB-440D-95F7-46CF5B4BB3AB}"/>
    <cellStyle name="SAPBEXunassignedItem 3" xfId="18525" xr:uid="{0A57C327-F59C-4AA4-BD37-070BB8F9BE0A}"/>
    <cellStyle name="SAPBEXunassignedItem 3 2" xfId="18526" xr:uid="{965002C8-A76A-4D05-AFAB-90D379DC4796}"/>
    <cellStyle name="SAPBEXunassignedItem 3 2 2" xfId="18527" xr:uid="{CB9328F4-3F18-48C7-AF0B-6B45D2461619}"/>
    <cellStyle name="SAPBEXunassignedItem 3 3" xfId="18528" xr:uid="{A007F3A4-39F9-4AFD-AA06-3FFC65BF45D1}"/>
    <cellStyle name="SAPBEXunassignedItem 3 4" xfId="18529" xr:uid="{F4B6F899-C6E7-435F-AFC5-BE1A52BECEC0}"/>
    <cellStyle name="SAPBEXunassignedItem 3 5" xfId="18530" xr:uid="{86F735A7-6B5B-42CE-9746-9774A567B2C3}"/>
    <cellStyle name="SAPBEXunassignedItem 4" xfId="18531" xr:uid="{C0DAE000-E057-4144-887D-1A1F7F9EF275}"/>
    <cellStyle name="SAPBEXunassignedItem 4 2" xfId="18532" xr:uid="{5ED19DA1-28BA-4739-ACC5-306F244A519E}"/>
    <cellStyle name="SAPBEXunassignedItem 4 2 2" xfId="18533" xr:uid="{44DC2D9F-1B52-4B4A-B745-C1194265C3BA}"/>
    <cellStyle name="SAPBEXunassignedItem 4 3" xfId="18534" xr:uid="{3E1EBA26-DF7B-44A7-811A-400E47E6DDD1}"/>
    <cellStyle name="SAPBEXunassignedItem 4 4" xfId="18535" xr:uid="{CB83831C-EBF7-4250-AE79-1E0611C525C4}"/>
    <cellStyle name="SAPBEXunassignedItem 4 5" xfId="18536" xr:uid="{F4924905-8583-448C-9102-E0E41D80CA20}"/>
    <cellStyle name="SAPBEXunassignedItem 5" xfId="18537" xr:uid="{035922B3-5350-4D47-962B-3034A208D0DC}"/>
    <cellStyle name="SAPBEXunassignedItem 5 2" xfId="18538" xr:uid="{47362260-7EB0-4B4F-8C53-FFFE970EE518}"/>
    <cellStyle name="SAPBEXunassignedItem 6" xfId="18539" xr:uid="{DBE34A1D-9B95-420C-8655-09412AA5C8D2}"/>
    <cellStyle name="SAPBEXunassignedItem 6 2" xfId="18540" xr:uid="{BE96FF6C-B223-4CF3-A26A-149C0E2027E7}"/>
    <cellStyle name="SAPBEXunassignedItem 7" xfId="18541" xr:uid="{DA9DE7D4-75E3-4251-B1A3-D33D4E9A593F}"/>
    <cellStyle name="SAPBEXunassignedItem 7 2" xfId="18542" xr:uid="{46ECE822-7C0A-43EA-9840-6D60514DDF3E}"/>
    <cellStyle name="SAPBEXunassignedItem 8" xfId="18543" xr:uid="{ABC273F6-6F7E-401A-9084-E026144B7A1B}"/>
    <cellStyle name="SAPBEXunassignedItem 9" xfId="18544" xr:uid="{E6AA2D57-A9D9-4575-BA17-E1D9FA99A781}"/>
    <cellStyle name="SAPBEXundefined" xfId="18545" xr:uid="{1EAF1D9D-2661-4153-BE91-AA58088FB706}"/>
    <cellStyle name="SAPBEXundefined 2" xfId="18546" xr:uid="{E623F8C8-6D19-4340-8696-987F1373C9E6}"/>
    <cellStyle name="SAPBEXundefined 2 2" xfId="18547" xr:uid="{0E68DB50-1F8E-4A1F-AE77-3BE24B260E75}"/>
    <cellStyle name="SAPBEXundefined 2 2 10" xfId="18548" xr:uid="{19207186-8172-47F9-A5F0-3EB437AE076E}"/>
    <cellStyle name="SAPBEXundefined 2 2 11" xfId="18549" xr:uid="{62F8915A-4E04-41E0-8619-AC8EC39A3335}"/>
    <cellStyle name="SAPBEXundefined 2 2 12" xfId="18550" xr:uid="{3FC22AC0-FE38-4369-8F54-335DFAA3AAE8}"/>
    <cellStyle name="SAPBEXundefined 2 2 13" xfId="18551" xr:uid="{7C89D462-8768-4A59-A5D9-63F17E6209EF}"/>
    <cellStyle name="SAPBEXundefined 2 2 14" xfId="18552" xr:uid="{C42960A6-D281-4026-B8C2-47A91A5757F5}"/>
    <cellStyle name="SAPBEXundefined 2 2 15" xfId="18553" xr:uid="{C09A7718-1E99-45E1-A66B-613C74102A22}"/>
    <cellStyle name="SAPBEXundefined 2 2 16" xfId="18554" xr:uid="{F4DBF60C-3078-4A44-A11D-0F438B6E804C}"/>
    <cellStyle name="SAPBEXundefined 2 2 2" xfId="18555" xr:uid="{9A886D8E-7413-4861-A657-D30FFCC50349}"/>
    <cellStyle name="SAPBEXundefined 2 2 2 2" xfId="18556" xr:uid="{3AF79544-4DD9-4201-8326-64C85B6E8B19}"/>
    <cellStyle name="SAPBEXundefined 2 2 3" xfId="18557" xr:uid="{FF3AF624-3916-4372-A445-67482EB647BC}"/>
    <cellStyle name="SAPBEXundefined 2 2 3 2" xfId="18558" xr:uid="{C28ACC36-F9A7-4F97-9C56-14D15E5DCA07}"/>
    <cellStyle name="SAPBEXundefined 2 2 4" xfId="18559" xr:uid="{D678B731-7EE7-4F3C-9AAC-3ABAFA9B7E3C}"/>
    <cellStyle name="SAPBEXundefined 2 2 4 2" xfId="18560" xr:uid="{7A05F9FE-0AE1-4344-A1F2-47522E0B672C}"/>
    <cellStyle name="SAPBEXundefined 2 2 5" xfId="18561" xr:uid="{35F673AF-DE8A-47B2-9179-60EA80BC5C55}"/>
    <cellStyle name="SAPBEXundefined 2 2 5 2" xfId="18562" xr:uid="{1D5D8B78-0372-44D4-B605-A7E94038D847}"/>
    <cellStyle name="SAPBEXundefined 2 2 6" xfId="18563" xr:uid="{C39A0859-8092-4727-970E-60C64FBA32B4}"/>
    <cellStyle name="SAPBEXundefined 2 2 7" xfId="18564" xr:uid="{707A1C00-1935-48A0-944C-786E272E3DE1}"/>
    <cellStyle name="SAPBEXundefined 2 2 8" xfId="18565" xr:uid="{D4F0BCDF-265A-4302-811A-5B5697A99CEC}"/>
    <cellStyle name="SAPBEXundefined 2 2 9" xfId="18566" xr:uid="{F4B768E9-CC89-4BF6-ABD3-9AC65464572D}"/>
    <cellStyle name="SAPBEXundefined 3" xfId="18567" xr:uid="{3F046133-B413-453E-B047-009221F95AC2}"/>
    <cellStyle name="SAPBEXundefined 3 10" xfId="18568" xr:uid="{A0041049-021A-44E9-89AB-F2C50031A35D}"/>
    <cellStyle name="SAPBEXundefined 3 11" xfId="18569" xr:uid="{4C55E1DD-5DC7-4205-82E6-EA58EEE71DF2}"/>
    <cellStyle name="SAPBEXundefined 3 12" xfId="18570" xr:uid="{A092B198-0C64-47A2-8A93-919D4AF97C30}"/>
    <cellStyle name="SAPBEXundefined 3 13" xfId="18571" xr:uid="{439218D3-A2B8-4A7A-8753-430E9FBCD2F9}"/>
    <cellStyle name="SAPBEXundefined 3 14" xfId="18572" xr:uid="{2A82E48D-20B0-4215-AE45-2D6CEE59BE1E}"/>
    <cellStyle name="SAPBEXundefined 3 15" xfId="18573" xr:uid="{65C8BF65-99C3-4B19-9343-8B1BAB76AE5B}"/>
    <cellStyle name="SAPBEXundefined 3 2" xfId="18574" xr:uid="{920FA4C5-10A7-43F6-8EB3-07F3036BD717}"/>
    <cellStyle name="SAPBEXundefined 3 2 2" xfId="18575" xr:uid="{DE42CA29-02FF-451E-82B5-536C22D75D13}"/>
    <cellStyle name="SAPBEXundefined 3 3" xfId="18576" xr:uid="{C2670DB2-94B1-43CA-9630-5156BBF8DBAA}"/>
    <cellStyle name="SAPBEXundefined 3 3 2" xfId="18577" xr:uid="{2928616E-6455-4CF2-86FB-884F13D7B0B6}"/>
    <cellStyle name="SAPBEXundefined 3 4" xfId="18578" xr:uid="{DDE07105-3A59-45B0-870B-DA23DB198032}"/>
    <cellStyle name="SAPBEXundefined 3 4 2" xfId="18579" xr:uid="{7F92481E-67BE-41F6-B149-91DE4FDA1EE3}"/>
    <cellStyle name="SAPBEXundefined 3 5" xfId="18580" xr:uid="{4F1306A6-46DF-4607-8C70-CA0C3DB69B27}"/>
    <cellStyle name="SAPBEXundefined 3 5 2" xfId="18581" xr:uid="{C0A89D27-2A5A-41D3-87D0-507DFBE6F736}"/>
    <cellStyle name="SAPBEXundefined 3 6" xfId="18582" xr:uid="{4302EE23-B8C2-4764-AD29-16AF22803027}"/>
    <cellStyle name="SAPBEXundefined 3 7" xfId="18583" xr:uid="{FB5579B2-BBC1-4A71-B482-677A7F5BD5DF}"/>
    <cellStyle name="SAPBEXundefined 3 8" xfId="18584" xr:uid="{4665305D-B43E-45A5-88B4-85882536B9A7}"/>
    <cellStyle name="SAPBEXundefined 3 9" xfId="18585" xr:uid="{20552EAE-ACCC-4DC4-BA19-744418E55371}"/>
    <cellStyle name="SAPBEXundefined 4" xfId="18586" xr:uid="{F6231484-3EC5-47AD-9E39-1F0F4C8871D1}"/>
    <cellStyle name="SAPBEXundefined 4 10" xfId="18587" xr:uid="{E605E5E9-BE99-4D29-A2D1-B8950B4DFAB8}"/>
    <cellStyle name="SAPBEXundefined 4 11" xfId="18588" xr:uid="{554ABD37-11B4-4C77-83E6-0A6C9FF515E0}"/>
    <cellStyle name="SAPBEXundefined 4 12" xfId="18589" xr:uid="{73E901DD-1650-42C5-9E90-7EFFD08DC95D}"/>
    <cellStyle name="SAPBEXundefined 4 13" xfId="18590" xr:uid="{0A1C85D5-2C0C-4B5B-B1CE-787DE7E99578}"/>
    <cellStyle name="SAPBEXundefined 4 14" xfId="18591" xr:uid="{9E8560E4-CA1A-481F-AD59-92DBE8888EC5}"/>
    <cellStyle name="SAPBEXundefined 4 15" xfId="18592" xr:uid="{E0C93475-E26F-4B4F-95E1-D37F078A5239}"/>
    <cellStyle name="SAPBEXundefined 4 16" xfId="18593" xr:uid="{837C76DC-42A4-4B94-A766-9A0B40D469DD}"/>
    <cellStyle name="SAPBEXundefined 4 17" xfId="18594" xr:uid="{2F9D163A-22D0-4FBE-BFE9-3CAA610D790A}"/>
    <cellStyle name="SAPBEXundefined 4 2" xfId="18595" xr:uid="{057F1029-C6F1-476B-BF99-1BAC1B1DD252}"/>
    <cellStyle name="SAPBEXundefined 4 2 10" xfId="18596" xr:uid="{FD39D5D1-326A-47BE-BFC4-31DBA006B004}"/>
    <cellStyle name="SAPBEXundefined 4 2 11" xfId="18597" xr:uid="{787EA279-68AD-4667-BB87-CFA34A861B09}"/>
    <cellStyle name="SAPBEXundefined 4 2 12" xfId="18598" xr:uid="{6D07C4FB-5D7D-4CFB-81A8-A63E5C31D7B7}"/>
    <cellStyle name="SAPBEXundefined 4 2 13" xfId="18599" xr:uid="{80A537FB-86BF-4D71-9EA4-7530D135AECC}"/>
    <cellStyle name="SAPBEXundefined 4 2 14" xfId="18600" xr:uid="{FB130391-C505-49B0-9B86-8E9B28BFBADD}"/>
    <cellStyle name="SAPBEXundefined 4 2 15" xfId="18601" xr:uid="{55C65417-CCE0-408B-8245-DA06894E007A}"/>
    <cellStyle name="SAPBEXundefined 4 2 16" xfId="18602" xr:uid="{AE3E8568-8B35-403B-872A-4CACABB3DBE3}"/>
    <cellStyle name="SAPBEXundefined 4 2 2" xfId="18603" xr:uid="{92F195F6-F186-442E-AC86-9C4BE652C0ED}"/>
    <cellStyle name="SAPBEXundefined 4 2 2 2" xfId="18604" xr:uid="{3CCC6B50-4235-42B2-8397-345025C558AD}"/>
    <cellStyle name="SAPBEXundefined 4 2 3" xfId="18605" xr:uid="{16904E80-27F1-4065-B586-E78181B71C45}"/>
    <cellStyle name="SAPBEXundefined 4 2 3 2" xfId="18606" xr:uid="{A05BB559-0F54-48DC-B8DC-6D6A73A0B14B}"/>
    <cellStyle name="SAPBEXundefined 4 2 4" xfId="18607" xr:uid="{D7CA2071-125C-4584-9A40-16F65C4D831F}"/>
    <cellStyle name="SAPBEXundefined 4 2 4 2" xfId="18608" xr:uid="{C2FF0720-F040-40D9-8BBD-A02B4E7F8EFE}"/>
    <cellStyle name="SAPBEXundefined 4 2 5" xfId="18609" xr:uid="{D0392764-5A26-45B3-B310-9E255467EBCA}"/>
    <cellStyle name="SAPBEXundefined 4 2 5 2" xfId="18610" xr:uid="{5EE16655-0B05-48C5-9964-BE3B7170EDEA}"/>
    <cellStyle name="SAPBEXundefined 4 2 6" xfId="18611" xr:uid="{F16F518E-63DB-4629-90C2-9EB8FD21753B}"/>
    <cellStyle name="SAPBEXundefined 4 2 7" xfId="18612" xr:uid="{383E5340-7B66-4D4D-A5FB-BDD7EC7C606A}"/>
    <cellStyle name="SAPBEXundefined 4 2 8" xfId="18613" xr:uid="{CA7C324D-4FA9-438A-939D-DA45328282EE}"/>
    <cellStyle name="SAPBEXundefined 4 2 9" xfId="18614" xr:uid="{523C332A-B127-4FB6-9639-9474710B1FBE}"/>
    <cellStyle name="SAPBEXundefined 4 3" xfId="18615" xr:uid="{E7A7988A-80C1-4041-8217-52627290B105}"/>
    <cellStyle name="SAPBEXundefined 4 3 2" xfId="18616" xr:uid="{ECDAD090-CD56-46FC-B64D-6E63570AB3FB}"/>
    <cellStyle name="SAPBEXundefined 4 4" xfId="18617" xr:uid="{EEF72906-F6B6-41D2-9512-938CEC971944}"/>
    <cellStyle name="SAPBEXundefined 4 4 2" xfId="18618" xr:uid="{A0311721-81C1-415C-BBF8-9464176AAC42}"/>
    <cellStyle name="SAPBEXundefined 4 5" xfId="18619" xr:uid="{77AE9B40-9BD8-4705-B00E-0BF4D69496D5}"/>
    <cellStyle name="SAPBEXundefined 4 5 2" xfId="18620" xr:uid="{0F809CEA-C316-4643-A579-D20BAE42DAAA}"/>
    <cellStyle name="SAPBEXundefined 4 6" xfId="18621" xr:uid="{67DD5E3D-BADB-473B-8937-D0B2F407929A}"/>
    <cellStyle name="SAPBEXundefined 4 6 2" xfId="18622" xr:uid="{EABC3833-AA3B-44FF-BE32-F204FCCA5ACA}"/>
    <cellStyle name="SAPBEXundefined 4 7" xfId="18623" xr:uid="{01582418-E4DF-4800-8D98-A3976691AD81}"/>
    <cellStyle name="SAPBEXundefined 4 8" xfId="18624" xr:uid="{512F4780-EB87-4046-9F79-C4BC9389725D}"/>
    <cellStyle name="SAPBEXundefined 4 9" xfId="18625" xr:uid="{A6FB8DD1-A231-4204-BBDF-4866E9CCADC4}"/>
    <cellStyle name="SDEntry" xfId="31" xr:uid="{00000000-0005-0000-0000-00009F000000}"/>
    <cellStyle name="SDEntry 2" xfId="18627" xr:uid="{F5831CEE-FA63-4AA4-A916-BB5A22D42DF4}"/>
    <cellStyle name="SDEntry 3" xfId="18628" xr:uid="{27A4E8F6-4F3A-4219-86A0-1AB3B02C7D9C}"/>
    <cellStyle name="SDEntry 4" xfId="18629" xr:uid="{B5C6F00C-A717-496B-843E-8B1E67D697D8}"/>
    <cellStyle name="SDEntry 5" xfId="18630" xr:uid="{BDB0CBF7-B3A7-4145-A728-7469C9A586F3}"/>
    <cellStyle name="SDEntry 5 2" xfId="18631" xr:uid="{C518F0E8-CC7C-4E02-82B8-82E9EB16F6BD}"/>
    <cellStyle name="SDEntry 6" xfId="18632" xr:uid="{164F10BB-518F-4CE6-9D9A-1F654995AEE0}"/>
    <cellStyle name="SDEntry 7" xfId="18633" xr:uid="{CE6FCF26-B3CA-4434-9D11-3205F00609E6}"/>
    <cellStyle name="SDEntry 8" xfId="18634" xr:uid="{14064DDB-1A6F-4DCF-B6E0-BBA735216B00}"/>
    <cellStyle name="SDEntry_Nordea Group" xfId="18626" xr:uid="{988924F1-950E-4EB2-A853-07B191373D3F}"/>
    <cellStyle name="SDHeader" xfId="32" xr:uid="{00000000-0005-0000-0000-0000A0000000}"/>
    <cellStyle name="SDHeader 2" xfId="18636" xr:uid="{E1251062-CB17-43A5-AE89-04192BEB786D}"/>
    <cellStyle name="SDHeader 3" xfId="18637" xr:uid="{05024031-4125-40C4-B38B-C5129CA71C9B}"/>
    <cellStyle name="SDHeader 4" xfId="18638" xr:uid="{0E54B052-C865-4B45-BC4D-6D94B87C94A6}"/>
    <cellStyle name="SDHeader 5" xfId="18639" xr:uid="{9A72FAF8-AAB5-498D-B77F-F42F884B4A20}"/>
    <cellStyle name="SDHeader 5 2" xfId="18640" xr:uid="{F59FDE8B-6F51-4606-ABF6-E0D37EDC048E}"/>
    <cellStyle name="SDHeader 6" xfId="18641" xr:uid="{3D2D1163-8AC1-45A0-82E4-A266A9D4F36E}"/>
    <cellStyle name="SDHeader 7" xfId="18642" xr:uid="{86D5870F-FE09-49AA-B5AD-BCAD79C31790}"/>
    <cellStyle name="SDHeader 8" xfId="18643" xr:uid="{9AE6D158-E643-447B-BB7B-3126C1DF97A8}"/>
    <cellStyle name="SDHeader_Nordea Group" xfId="18635" xr:uid="{5546509C-D8C7-40FE-A966-300F1CD07DB1}"/>
    <cellStyle name="Selittävä teksti" xfId="140" xr:uid="{00000000-0005-0000-0000-0000A1000000}"/>
    <cellStyle name="Semleges" xfId="18644" xr:uid="{D687F4EC-DD6A-412F-8E30-A11D24A69891}"/>
    <cellStyle name="Semleges 2" xfId="18645" xr:uid="{7990053F-3A7C-4ECB-8214-B145F00A2E4D}"/>
    <cellStyle name="Semleges 3" xfId="18646" xr:uid="{57095E74-0B2F-4D27-B32E-FAA2EBE71890}"/>
    <cellStyle name="Semleges 4" xfId="18647" xr:uid="{B44B662C-0426-4A5F-97B6-55E08A8E234A}"/>
    <cellStyle name="Semleges 5" xfId="18648" xr:uid="{B8DA24FA-7D05-4CA1-AB6F-F2ADAB0F5105}"/>
    <cellStyle name="Semleges 5 2" xfId="18649" xr:uid="{2CAA4844-E719-4178-972B-4AFDDCF127DA}"/>
    <cellStyle name="Semleges 6" xfId="18650" xr:uid="{C3894611-7C7F-4A19-B754-BFDC946EA75F}"/>
    <cellStyle name="Semleges 7" xfId="18651" xr:uid="{017E367B-290B-4164-B2AB-A5659F0C6C12}"/>
    <cellStyle name="Semleges 8" xfId="18652" xr:uid="{7C6A9408-2B16-4AE7-A624-21F9210BF06F}"/>
    <cellStyle name="Sheet Title" xfId="18653" xr:uid="{A2B20369-AE14-4149-8CDA-D9E15F0D7FF2}"/>
    <cellStyle name="showCheck" xfId="18654" xr:uid="{459098D4-277E-406B-BB9E-57442B4AAAA1}"/>
    <cellStyle name="showCheck 2" xfId="18655" xr:uid="{1DA6C67E-EA63-4BED-B82F-288037CF18EF}"/>
    <cellStyle name="showCheck 2 2" xfId="18656" xr:uid="{BEEAE48E-BA32-4B88-8A08-0646D9E6448B}"/>
    <cellStyle name="showCheck 2 2 2" xfId="18657" xr:uid="{AF6B6690-4984-4CB2-BA19-73E948ABB9EC}"/>
    <cellStyle name="showCheck 2 3" xfId="18658" xr:uid="{2060B354-9037-45BE-A7E3-835C70BA588F}"/>
    <cellStyle name="showCheck 2 4" xfId="18659" xr:uid="{B94E575F-3571-4C9D-89E8-115A49EE1E02}"/>
    <cellStyle name="showCheck 2 5" xfId="18660" xr:uid="{65A359CB-6592-44CD-BF7A-29B381DEC5CF}"/>
    <cellStyle name="showCheck 3" xfId="18661" xr:uid="{A1BA1F7F-15BE-49E4-B327-CA227EBD5E47}"/>
    <cellStyle name="showCheck 3 2" xfId="18662" xr:uid="{E19A99B1-A47E-47EE-B1F9-521E6D752978}"/>
    <cellStyle name="showCheck 3 2 2" xfId="18663" xr:uid="{F295C3F7-6554-4C58-873D-E18E0C559880}"/>
    <cellStyle name="showCheck 3 3" xfId="18664" xr:uid="{4C9CD0A0-873C-4518-B5FC-2192D1A91C0F}"/>
    <cellStyle name="showCheck 3 4" xfId="18665" xr:uid="{16DFBB9A-EC30-4561-AEAB-C679C3A8F5CD}"/>
    <cellStyle name="showCheck 3 5" xfId="18666" xr:uid="{98FBEA21-5076-417F-B996-06A9D0AE7CD9}"/>
    <cellStyle name="showCheck 4" xfId="18667" xr:uid="{50CAACE9-3E4A-404E-991A-AE0BBD94EAFA}"/>
    <cellStyle name="showCheck 4 2" xfId="18668" xr:uid="{CE77C14E-CD8A-4821-A1DA-1B0B400788FE}"/>
    <cellStyle name="showCheck 4 2 2" xfId="18669" xr:uid="{F78764A5-D5CD-4C38-B3FD-DD9040CE7CCC}"/>
    <cellStyle name="showCheck 4 3" xfId="18670" xr:uid="{77D68F02-1F5D-44FC-97ED-53BDDCA7508A}"/>
    <cellStyle name="showCheck 4 4" xfId="18671" xr:uid="{2C8F45F4-27BD-4A8E-B97C-1E15490ED795}"/>
    <cellStyle name="showCheck 4 5" xfId="18672" xr:uid="{33643447-2577-4AF5-911F-F0BADEAF41E2}"/>
    <cellStyle name="showCheck 5" xfId="18673" xr:uid="{C93FBC3B-A854-4C57-BD9F-E7A148E6B698}"/>
    <cellStyle name="showCheck 5 2" xfId="18674" xr:uid="{A19116E9-46E7-46A6-AB62-8DCA08062027}"/>
    <cellStyle name="showCheck 6" xfId="18675" xr:uid="{3C27EC49-6860-4C75-9E05-E888B51BC106}"/>
    <cellStyle name="showCheck 7" xfId="18676" xr:uid="{3E989463-7E9C-4188-9691-908B4B739F10}"/>
    <cellStyle name="showCheck 8" xfId="18677" xr:uid="{31A2560C-5337-4102-8953-34F611CE96AE}"/>
    <cellStyle name="showExposure" xfId="18678" xr:uid="{12ECB6D9-078C-42B7-B7C4-734BFCFB262D}"/>
    <cellStyle name="showExposure 2" xfId="18679" xr:uid="{65B537CA-EE7F-4BF6-BA1D-06C410A05745}"/>
    <cellStyle name="showExposure 2 2" xfId="18680" xr:uid="{9671C7D5-0A57-4E75-8370-F4A808AB9824}"/>
    <cellStyle name="showExposure 2 2 2" xfId="18681" xr:uid="{8B229CF1-25A3-4B6F-87D4-2A1621268CE6}"/>
    <cellStyle name="showExposure 2 2 2 2" xfId="18682" xr:uid="{5FA8C495-E496-4A10-9BBC-9A61EEB79B95}"/>
    <cellStyle name="showExposure 2 2 3" xfId="18683" xr:uid="{AE9848F5-5EE6-4A71-BDFE-16394495AF49}"/>
    <cellStyle name="showExposure 2 2 4" xfId="18684" xr:uid="{0DB1E06A-266C-41DA-AC27-819DB68906F1}"/>
    <cellStyle name="showExposure 2 2 5" xfId="18685" xr:uid="{4D522CE8-9551-433A-8243-6A50004F335F}"/>
    <cellStyle name="showExposure 2 3" xfId="18686" xr:uid="{228DFB20-BBE1-4F83-B9C6-EAB54CBA6674}"/>
    <cellStyle name="showExposure 2 3 2" xfId="18687" xr:uid="{E0679AB4-2E54-4742-B5A6-1AF0F0BFC0C9}"/>
    <cellStyle name="showExposure 2 3 2 2" xfId="18688" xr:uid="{BDAF10E9-7D75-4A3B-879E-B2B4D4CFDABE}"/>
    <cellStyle name="showExposure 2 3 3" xfId="18689" xr:uid="{985DBAF6-8E31-48D1-AA2E-75A1B562F97D}"/>
    <cellStyle name="showExposure 2 3 4" xfId="18690" xr:uid="{7EA58A7B-1429-4ACE-B745-1D089F6BA8C9}"/>
    <cellStyle name="showExposure 2 3 5" xfId="18691" xr:uid="{3E01189F-133C-4C96-A81D-068B410F221C}"/>
    <cellStyle name="showExposure 2 4" xfId="18692" xr:uid="{1A40A66C-9173-47D5-86F6-E9FAE0568C9C}"/>
    <cellStyle name="showExposure 2 4 2" xfId="18693" xr:uid="{359EA2F9-2B4F-4E78-8AF2-CCC490D0F718}"/>
    <cellStyle name="showExposure 2 4 2 2" xfId="18694" xr:uid="{FECF7810-A921-41FB-B644-AE510613335C}"/>
    <cellStyle name="showExposure 2 4 3" xfId="18695" xr:uid="{4255938B-83FF-4B89-9721-0834AB39E8D1}"/>
    <cellStyle name="showExposure 2 4 4" xfId="18696" xr:uid="{A4EA6738-1C05-4B28-B9A4-854B6B95DA3A}"/>
    <cellStyle name="showExposure 2 4 5" xfId="18697" xr:uid="{2F890386-896B-4C27-830F-56D9A6E82797}"/>
    <cellStyle name="showExposure 2 5" xfId="18698" xr:uid="{369174E5-7F1F-4C79-B506-18D3CB5E0700}"/>
    <cellStyle name="showExposure 2 5 2" xfId="18699" xr:uid="{57E4FEAE-D845-488B-9860-831585AD98A9}"/>
    <cellStyle name="showExposure 2 6" xfId="18700" xr:uid="{3E5ED5E4-E017-4348-8AD7-7EFE4604CBBA}"/>
    <cellStyle name="showExposure 2 7" xfId="18701" xr:uid="{266EF16F-C800-412C-AD69-D229E4AEB466}"/>
    <cellStyle name="showExposure 2 8" xfId="18702" xr:uid="{D4046E2E-F560-4633-95A8-258217D0BE73}"/>
    <cellStyle name="showExposure 3" xfId="18703" xr:uid="{8A4859A4-8B61-422D-BD02-550A301F3A62}"/>
    <cellStyle name="showExposure 3 2" xfId="18704" xr:uid="{A8DBAA06-DFC3-4473-B46B-62FC94DBD84B}"/>
    <cellStyle name="showExposure 3 2 2" xfId="18705" xr:uid="{9BE04B14-B504-457A-9109-8566BF9BDB4A}"/>
    <cellStyle name="showExposure 3 3" xfId="18706" xr:uid="{8098BCD8-265A-47C0-82CE-DCBE70576748}"/>
    <cellStyle name="showExposure 3 4" xfId="18707" xr:uid="{1C7E19AC-DB4C-4EE6-9172-537810FEE2D5}"/>
    <cellStyle name="showExposure 3 5" xfId="18708" xr:uid="{F4A8E9C5-33CB-4FAE-B64D-01885C1F74D0}"/>
    <cellStyle name="showExposure 4" xfId="18709" xr:uid="{583FA8B2-A7B9-41AB-9E1F-53F131FC0FC5}"/>
    <cellStyle name="showExposure 4 2" xfId="18710" xr:uid="{2F6E25B0-81C7-4959-AD1E-A04CF42B2E3E}"/>
    <cellStyle name="showExposure 4 2 2" xfId="18711" xr:uid="{996AFCF2-BC21-4E59-8238-FE014BC1842B}"/>
    <cellStyle name="showExposure 4 3" xfId="18712" xr:uid="{EAF807B8-3641-442F-845D-F99532657B64}"/>
    <cellStyle name="showExposure 4 4" xfId="18713" xr:uid="{15597208-EAFC-4A24-959C-676436C243ED}"/>
    <cellStyle name="showExposure 4 5" xfId="18714" xr:uid="{03C7388B-7031-4632-B353-440CA3915AB0}"/>
    <cellStyle name="showExposure 5" xfId="18715" xr:uid="{F14B4560-BECA-4276-9807-19591F3CC9FD}"/>
    <cellStyle name="showExposure 5 2" xfId="18716" xr:uid="{B464E189-3CE3-4571-8E1C-FDAF9CF1DBEB}"/>
    <cellStyle name="showExposure 5 2 2" xfId="18717" xr:uid="{A18A4765-4C52-4148-BA93-D2343937AC56}"/>
    <cellStyle name="showExposure 5 3" xfId="18718" xr:uid="{564F5818-CE41-4ECF-B8D1-AD24846FE248}"/>
    <cellStyle name="showExposure 5 4" xfId="18719" xr:uid="{6762678D-6726-440F-8B26-31F620FF7094}"/>
    <cellStyle name="showExposure 5 5" xfId="18720" xr:uid="{6F7989AF-E6BE-44C7-A98B-B0DA2E15DCD0}"/>
    <cellStyle name="showExposure 6" xfId="18721" xr:uid="{A41902A5-BEB2-45CC-A0CF-2C01EE4B6978}"/>
    <cellStyle name="showExposure 6 2" xfId="18722" xr:uid="{1FA9E55C-6D3E-4CF4-BB54-9DDF5B0765B1}"/>
    <cellStyle name="showExposure 7" xfId="18723" xr:uid="{005CE32C-7ADC-4960-8368-78A12DF05AE3}"/>
    <cellStyle name="showExposure 8" xfId="18724" xr:uid="{D177D3E4-B00B-4A80-A913-9E0C0D53EFD6}"/>
    <cellStyle name="showExposure 9" xfId="18725" xr:uid="{A1C9ED77-404C-4849-B3F4-B486A94AFE63}"/>
    <cellStyle name="showParameterE" xfId="18726" xr:uid="{301F7166-A841-40F4-B048-6DB5BC50C15A}"/>
    <cellStyle name="showParameterE 2" xfId="18727" xr:uid="{10CC353E-20C9-4688-A629-9860A1CFD73D}"/>
    <cellStyle name="showParameterE 2 2" xfId="18728" xr:uid="{3E16F53D-9979-45B9-B505-17B3F167E819}"/>
    <cellStyle name="showParameterE 2 2 2" xfId="18729" xr:uid="{ADC6CD50-3B43-4E58-916F-97E025A514E8}"/>
    <cellStyle name="showParameterE 2 3" xfId="18730" xr:uid="{1BFBF19E-AEF8-4840-90DD-E98B3565C023}"/>
    <cellStyle name="showParameterE 2 4" xfId="18731" xr:uid="{C075A12F-B7EC-4D96-BB14-3015F798B5D9}"/>
    <cellStyle name="showParameterE 2 5" xfId="18732" xr:uid="{FA4FD84F-5A3A-43F1-8D91-DC3AF230F3B2}"/>
    <cellStyle name="showParameterE 3" xfId="18733" xr:uid="{7BCA8E25-ABA3-4F17-AF9D-9618A1CBA274}"/>
    <cellStyle name="showParameterE 3 2" xfId="18734" xr:uid="{F5EFAB9C-6FE0-463C-9209-BAAB4F1A3C07}"/>
    <cellStyle name="showParameterE 3 2 2" xfId="18735" xr:uid="{792A5EAB-210C-49E1-BA74-205C6928BF1B}"/>
    <cellStyle name="showParameterE 3 3" xfId="18736" xr:uid="{D5153B9D-8E84-49F9-BB79-FE15EF07E838}"/>
    <cellStyle name="showParameterE 3 4" xfId="18737" xr:uid="{D0E2D76D-1819-4864-A983-E461B6B98A66}"/>
    <cellStyle name="showParameterE 3 5" xfId="18738" xr:uid="{C168A824-02DB-480B-ABC9-182C338F551F}"/>
    <cellStyle name="showParameterE 4" xfId="18739" xr:uid="{FD739F47-5A4E-4B1B-83BF-D4299281DB65}"/>
    <cellStyle name="showParameterE 4 2" xfId="18740" xr:uid="{24D64599-AA4C-4265-98AB-86B105D456B8}"/>
    <cellStyle name="showParameterE 4 2 2" xfId="18741" xr:uid="{3027655A-358E-4426-B426-3D668EDFBAB2}"/>
    <cellStyle name="showParameterE 4 3" xfId="18742" xr:uid="{2F3C2B21-DA8E-4180-A408-5384565EA47E}"/>
    <cellStyle name="showParameterE 4 4" xfId="18743" xr:uid="{8D3120D1-FB56-4633-83B2-9966A27E3938}"/>
    <cellStyle name="showParameterE 4 5" xfId="18744" xr:uid="{19DE3497-E19E-43AC-B284-F5592B4BCC10}"/>
    <cellStyle name="showParameterE 5" xfId="18745" xr:uid="{68B19CE8-75CF-49C0-B79E-4A9146CE1C8E}"/>
    <cellStyle name="showParameterE 5 2" xfId="18746" xr:uid="{3BD59E4B-36B4-43AF-9B97-9E997F998C18}"/>
    <cellStyle name="showParameterE 6" xfId="18747" xr:uid="{DE3EC00B-C044-424F-9CB9-294B9FDBE65C}"/>
    <cellStyle name="showParameterE 7" xfId="18748" xr:uid="{9DADE380-4F11-4CB7-98F5-5093239A177B}"/>
    <cellStyle name="showParameterE 8" xfId="18749" xr:uid="{518DF0A6-C752-4B4F-B226-4E949A4C04BC}"/>
    <cellStyle name="showParameterS" xfId="18750" xr:uid="{498D6953-2482-452F-BFB2-D0FBD3B372D0}"/>
    <cellStyle name="showParameterS 2" xfId="18751" xr:uid="{67AD1BC9-1600-43EB-BBFD-EC33ADD68B9E}"/>
    <cellStyle name="showParameterS 2 2" xfId="18752" xr:uid="{69F8066D-156A-41E1-935C-338488BF9BF5}"/>
    <cellStyle name="showParameterS 2 2 2" xfId="18753" xr:uid="{124A2DA1-4A09-4A6F-8921-C380B39FE366}"/>
    <cellStyle name="showParameterS 2 3" xfId="18754" xr:uid="{DD583D50-44D7-48D2-A4D3-9F4A77DCFE9E}"/>
    <cellStyle name="showParameterS 2 4" xfId="18755" xr:uid="{B4488DFF-5CF9-4E6E-88E0-0D9AD31234BC}"/>
    <cellStyle name="showParameterS 2 5" xfId="18756" xr:uid="{99E3AEC3-CB62-497E-98CE-9FE586F66E46}"/>
    <cellStyle name="showParameterS 3" xfId="18757" xr:uid="{9CFF7CB5-E026-4C41-A9F6-B72CCEE3A5AD}"/>
    <cellStyle name="showParameterS 3 2" xfId="18758" xr:uid="{A1C726AD-39A6-43DE-9B2A-741AE7A84046}"/>
    <cellStyle name="showParameterS 3 2 2" xfId="18759" xr:uid="{10126B76-3FDA-4CF1-BDFE-5D12D661E7B6}"/>
    <cellStyle name="showParameterS 3 3" xfId="18760" xr:uid="{4218106B-99BF-45F9-B30A-605800F81B44}"/>
    <cellStyle name="showParameterS 3 4" xfId="18761" xr:uid="{49405D9E-BE4C-42BD-8DFF-BEF6E9C9C428}"/>
    <cellStyle name="showParameterS 3 5" xfId="18762" xr:uid="{E2CC9DC6-9E20-4CF1-B3BC-54D6DD6118E0}"/>
    <cellStyle name="showParameterS 4" xfId="18763" xr:uid="{E87E0B91-3DE7-44B7-82AE-E186656F5E81}"/>
    <cellStyle name="showParameterS 4 2" xfId="18764" xr:uid="{C7EF75B7-924F-420E-A22B-721C133038C2}"/>
    <cellStyle name="showParameterS 4 2 2" xfId="18765" xr:uid="{E4D2E842-44A8-4E7A-8EB1-5E825F608100}"/>
    <cellStyle name="showParameterS 4 3" xfId="18766" xr:uid="{D1165CA8-2F5B-4873-A75E-4F3016A14AAE}"/>
    <cellStyle name="showParameterS 4 4" xfId="18767" xr:uid="{8AC4C75E-F5C6-47AE-8AEB-3BAF81213EC2}"/>
    <cellStyle name="showParameterS 4 5" xfId="18768" xr:uid="{78DF7B50-77C9-4AAF-BBDE-709DA126415E}"/>
    <cellStyle name="showParameterS 5" xfId="18769" xr:uid="{D78BF3A5-3A18-4C7A-A238-33E52A8B5972}"/>
    <cellStyle name="showParameterS 5 2" xfId="18770" xr:uid="{B6EC9162-2D9B-4F0B-836F-8DB55758F355}"/>
    <cellStyle name="showParameterS 6" xfId="18771" xr:uid="{F23F2618-0D4B-4218-90BE-675674AD81E1}"/>
    <cellStyle name="showParameterS 7" xfId="18772" xr:uid="{A8ADA6FC-8391-437C-A333-CDDB62D652FD}"/>
    <cellStyle name="showParameterS 8" xfId="18773" xr:uid="{7C374FF6-34F9-433B-9A09-2D95D5FAD1AC}"/>
    <cellStyle name="showPD" xfId="18774" xr:uid="{4063F986-C892-4107-8273-9443C92A18AB}"/>
    <cellStyle name="showPD 2" xfId="18775" xr:uid="{E4DD4680-E231-4334-B351-14A05B69D911}"/>
    <cellStyle name="showPD 2 2" xfId="18776" xr:uid="{D077A590-BFF9-43F5-8AFB-9ADDC9DCFE29}"/>
    <cellStyle name="showPD 2 2 2" xfId="18777" xr:uid="{C172497B-83F0-4985-843E-95070E5F9CBE}"/>
    <cellStyle name="showPD 2 3" xfId="18778" xr:uid="{906642E4-AB97-4DC5-8A86-35F1EFA3CCF7}"/>
    <cellStyle name="showPD 2 4" xfId="18779" xr:uid="{60365D97-77BA-40BA-A072-C32EBF37EEFC}"/>
    <cellStyle name="showPD 2 5" xfId="18780" xr:uid="{95B147CF-4192-4A76-9621-29756A1E73ED}"/>
    <cellStyle name="showPD 3" xfId="18781" xr:uid="{045E693B-E157-47CB-91B8-88F7CA4D1A3E}"/>
    <cellStyle name="showPD 3 2" xfId="18782" xr:uid="{1FDAD3CB-B984-4FC4-8C69-2230938B2CA6}"/>
    <cellStyle name="showPD 3 2 2" xfId="18783" xr:uid="{2300FC2D-A855-4A55-9714-90A1D9A049C6}"/>
    <cellStyle name="showPD 3 3" xfId="18784" xr:uid="{72F7B0DE-E821-46B1-A904-271A6B5B6C5C}"/>
    <cellStyle name="showPD 3 4" xfId="18785" xr:uid="{F4499A08-65C2-4350-9CB2-57F682D76FE9}"/>
    <cellStyle name="showPD 3 5" xfId="18786" xr:uid="{B87BB92A-A9EC-4C1F-BE09-AED90F03EDA6}"/>
    <cellStyle name="showPD 4" xfId="18787" xr:uid="{CEC469C0-C5D4-4499-ACCD-3B665FD5EBB1}"/>
    <cellStyle name="showPD 4 2" xfId="18788" xr:uid="{B63F007A-12E0-42B3-9D4B-2AE9697F31CC}"/>
    <cellStyle name="showPD 4 2 2" xfId="18789" xr:uid="{0D7FECDE-311B-402F-B32C-5657AE46AD4B}"/>
    <cellStyle name="showPD 4 3" xfId="18790" xr:uid="{C8804016-80FB-4A16-9D61-ECD5819CC6D2}"/>
    <cellStyle name="showPD 4 4" xfId="18791" xr:uid="{74937B97-D24B-412A-8941-9AE90DBB5362}"/>
    <cellStyle name="showPD 4 5" xfId="18792" xr:uid="{41258F2F-077E-435F-8C99-0E7C0322398C}"/>
    <cellStyle name="showPD 5" xfId="18793" xr:uid="{5EAB4457-7712-4B64-A35F-C0662AB13B7D}"/>
    <cellStyle name="showPD 5 2" xfId="18794" xr:uid="{19437528-79AC-4584-ACCE-E2CAD5832E2A}"/>
    <cellStyle name="showPD 6" xfId="18795" xr:uid="{5A4D8B88-B1C1-4645-8766-A8C361CB0B70}"/>
    <cellStyle name="showPD 7" xfId="18796" xr:uid="{7800B94C-1E89-45AF-A3FC-9F7DEE6E32AD}"/>
    <cellStyle name="showPD 8" xfId="18797" xr:uid="{93D9BBC1-8D94-42D9-8719-BC9508BA4451}"/>
    <cellStyle name="showPercentage" xfId="18798" xr:uid="{54829172-DEC4-4049-8113-B41F3FDE9A34}"/>
    <cellStyle name="showPercentage 2" xfId="18799" xr:uid="{0A600FD2-F505-4E62-A4F6-44C371E31DFB}"/>
    <cellStyle name="showPercentage 2 2" xfId="18800" xr:uid="{11A6ABFC-9F4D-4C6C-9BFD-E120177F3A27}"/>
    <cellStyle name="showPercentage 2 2 2" xfId="18801" xr:uid="{CE9F1DE9-A1BE-48FF-B6B3-E4C464148001}"/>
    <cellStyle name="showPercentage 2 3" xfId="18802" xr:uid="{8B88B679-8B98-4CD0-9203-319A8FA45039}"/>
    <cellStyle name="showPercentage 2 4" xfId="18803" xr:uid="{13A7F7F8-30D1-4B5B-9623-CB2F660C0E4E}"/>
    <cellStyle name="showPercentage 2 5" xfId="18804" xr:uid="{56F0228D-8736-4301-A1BD-832501171A24}"/>
    <cellStyle name="showPercentage 3" xfId="18805" xr:uid="{269ADB80-1B3D-4D0B-B148-AAB715BBC238}"/>
    <cellStyle name="showPercentage 3 2" xfId="18806" xr:uid="{D63CACB4-A298-4B2F-9804-41909DF87398}"/>
    <cellStyle name="showPercentage 3 2 2" xfId="18807" xr:uid="{A68E1932-007C-494C-93EE-1B9CB5BB269D}"/>
    <cellStyle name="showPercentage 3 3" xfId="18808" xr:uid="{0736280C-9DA3-41E9-92AE-7D24650CCD51}"/>
    <cellStyle name="showPercentage 3 4" xfId="18809" xr:uid="{7A0F5660-95C5-405F-8EAD-8050BF704CFE}"/>
    <cellStyle name="showPercentage 3 5" xfId="18810" xr:uid="{2353E23A-55B9-4378-8EB2-318B1727E1E0}"/>
    <cellStyle name="showPercentage 4" xfId="18811" xr:uid="{44109533-15F5-4DEE-A891-39A0B758B643}"/>
    <cellStyle name="showPercentage 4 2" xfId="18812" xr:uid="{CBF95BED-C7AB-42F7-84A9-114533344885}"/>
    <cellStyle name="showPercentage 4 2 2" xfId="18813" xr:uid="{412B07C0-E47F-4C02-9224-AEEA7B14A186}"/>
    <cellStyle name="showPercentage 4 3" xfId="18814" xr:uid="{0CE22C24-797B-4A0B-A638-2D0653B4B060}"/>
    <cellStyle name="showPercentage 4 4" xfId="18815" xr:uid="{9CFC4BC9-736F-45B2-8BBA-3D9732F71BE4}"/>
    <cellStyle name="showPercentage 4 5" xfId="18816" xr:uid="{9F04346A-4D1C-48DF-9956-3E979037BE83}"/>
    <cellStyle name="showPercentage 5" xfId="18817" xr:uid="{A647E992-6F7A-4386-9879-3FDF99DCC66C}"/>
    <cellStyle name="showPercentage 5 2" xfId="18818" xr:uid="{B6B8C7EB-7A28-4BCE-B432-21AA4D51AFCC}"/>
    <cellStyle name="showPercentage 6" xfId="18819" xr:uid="{374EA8CA-9C47-489F-A8DC-FB1CC8B69854}"/>
    <cellStyle name="showPercentage 7" xfId="18820" xr:uid="{2978BA5C-8F19-41CA-9EB6-83DEE084072A}"/>
    <cellStyle name="showPercentage 8" xfId="18821" xr:uid="{06EF9664-2A13-4A0E-93CE-1DDBE7CAE334}"/>
    <cellStyle name="showSelection" xfId="18822" xr:uid="{299F3E02-73D0-451A-9486-C4EAD7762901}"/>
    <cellStyle name="showSelection 2" xfId="18823" xr:uid="{BCDFF821-92BE-483B-A40D-55977540F05D}"/>
    <cellStyle name="showSelection 2 2" xfId="18824" xr:uid="{11678C23-C8A4-4B72-8EA7-20ED0FB96F1C}"/>
    <cellStyle name="showSelection 2 2 2" xfId="18825" xr:uid="{E3DFC96F-780E-450A-985B-EB6DF762C6F2}"/>
    <cellStyle name="showSelection 2 3" xfId="18826" xr:uid="{40FD58D7-3737-434A-8DE6-9FBF893DB7EA}"/>
    <cellStyle name="showSelection 2 4" xfId="18827" xr:uid="{5BCFE69B-DB6B-4EE9-8AB8-51B9D468120F}"/>
    <cellStyle name="showSelection 2 5" xfId="18828" xr:uid="{9A36ABCA-0250-45B7-83A4-EBF6A01CD305}"/>
    <cellStyle name="showSelection 3" xfId="18829" xr:uid="{0A69EC04-7A9A-44E2-AE86-DC871A8EB76C}"/>
    <cellStyle name="showSelection 3 2" xfId="18830" xr:uid="{E90FF1F3-D4A4-400C-B213-DA5315A844F5}"/>
    <cellStyle name="showSelection 3 2 2" xfId="18831" xr:uid="{0EFE68ED-B2F8-47A1-9FC8-81BC3F74489D}"/>
    <cellStyle name="showSelection 3 3" xfId="18832" xr:uid="{B37CCBE5-FE19-4A5C-B5AE-80A1120B36BB}"/>
    <cellStyle name="showSelection 3 4" xfId="18833" xr:uid="{4C0FD409-3E37-4E22-B2A1-C492752B99E3}"/>
    <cellStyle name="showSelection 3 5" xfId="18834" xr:uid="{A6DEE727-FE4C-4E92-A44E-F93E910A58AD}"/>
    <cellStyle name="showSelection 4" xfId="18835" xr:uid="{9D238F67-E4D3-44B9-99D9-D8736B472852}"/>
    <cellStyle name="showSelection 4 2" xfId="18836" xr:uid="{3DCB454C-76AB-4DD4-8D05-7C753AC614DD}"/>
    <cellStyle name="showSelection 4 2 2" xfId="18837" xr:uid="{16EA1355-125A-4C3B-A2A3-23B6D0AD2EE8}"/>
    <cellStyle name="showSelection 4 3" xfId="18838" xr:uid="{8A72BA15-FB3E-4EB9-9ACA-144431A5E6FD}"/>
    <cellStyle name="showSelection 4 4" xfId="18839" xr:uid="{5782678E-7E7D-4DCA-B0A0-136167D5B953}"/>
    <cellStyle name="showSelection 4 5" xfId="18840" xr:uid="{431E5683-2E9D-4E7C-8528-513D1F0D08F1}"/>
    <cellStyle name="showSelection 5" xfId="18841" xr:uid="{7ED32179-9870-410A-8AA7-D538A698C2F3}"/>
    <cellStyle name="showSelection 5 2" xfId="18842" xr:uid="{839832AD-2283-47A2-B35A-F70194CDE141}"/>
    <cellStyle name="showSelection 6" xfId="18843" xr:uid="{A44CBF8F-70D5-4EA6-AC80-9F69C3A72C60}"/>
    <cellStyle name="showSelection 7" xfId="18844" xr:uid="{AD34595B-5270-44AC-BC7E-DC6529AACD60}"/>
    <cellStyle name="showSelection 8" xfId="18845" xr:uid="{32096B95-13B9-4719-B8C4-4D78DCD0C307}"/>
    <cellStyle name="SPEntry" xfId="33" xr:uid="{00000000-0005-0000-0000-0000A2000000}"/>
    <cellStyle name="SPEntry 2" xfId="18847" xr:uid="{A8E3F97C-F331-436E-AF1F-D6C3BE3ADF35}"/>
    <cellStyle name="SPEntry 3" xfId="18848" xr:uid="{5E77D979-0C4E-4A8E-B890-5E0FDC394F3A}"/>
    <cellStyle name="SPEntry 4" xfId="18849" xr:uid="{C01F8740-C921-42F9-ABE3-573BEF3B18F6}"/>
    <cellStyle name="SPEntry 5" xfId="18850" xr:uid="{78C03BF0-F66C-4756-A0F2-334480DC080E}"/>
    <cellStyle name="SPEntry 5 2" xfId="18851" xr:uid="{D5CD1B4F-3A4D-43C8-B8CF-B071368F9DFF}"/>
    <cellStyle name="SPEntry 6" xfId="18852" xr:uid="{68C9E458-2E69-457B-A006-A1C7BDA57277}"/>
    <cellStyle name="SPEntry 7" xfId="18853" xr:uid="{CE68E664-2454-4B0B-8CAE-3DD685CF5AD8}"/>
    <cellStyle name="SPEntry 8" xfId="18854" xr:uid="{1EAA3813-143D-403D-84CA-A6754C1DE9A7}"/>
    <cellStyle name="SPEntry_Nordea Group" xfId="18846" xr:uid="{89326F80-7076-40B6-A69C-CDC7E8E96196}"/>
    <cellStyle name="SPFormula" xfId="34" xr:uid="{00000000-0005-0000-0000-0000A3000000}"/>
    <cellStyle name="SPFormula 10" xfId="18856" xr:uid="{804EBDB7-D0C3-4932-8A2B-ECAEB0EDE421}"/>
    <cellStyle name="SPFormula 11" xfId="18857" xr:uid="{7323987F-5CAA-4CA0-9414-C3676D050D80}"/>
    <cellStyle name="SPFormula 2" xfId="18858" xr:uid="{04565C19-82AE-4C07-B28D-B26D38055CD0}"/>
    <cellStyle name="SPFormula 2 2" xfId="18859" xr:uid="{CBDD3E84-8917-475D-AC7A-9B658445C7BB}"/>
    <cellStyle name="SPFormula 2 3" xfId="18860" xr:uid="{D69DC821-6600-47E1-9F7F-E263A3D696E1}"/>
    <cellStyle name="SPFormula 2 4" xfId="18861" xr:uid="{DB10F281-573E-4503-BE75-EE6D4B8D221A}"/>
    <cellStyle name="SPFormula 3" xfId="18862" xr:uid="{71D432C8-FADA-4A27-AF0E-FD04EEC71F8C}"/>
    <cellStyle name="SPFormula 3 2" xfId="18863" xr:uid="{02874D28-3048-438B-8757-F63D384A4ED8}"/>
    <cellStyle name="SPFormula 3 3" xfId="18864" xr:uid="{F7403E36-3277-4D9E-8E9E-FA7873A511DE}"/>
    <cellStyle name="SPFormula 3 4" xfId="18865" xr:uid="{6A204E6B-4117-4A74-AE6E-3516ACE846AB}"/>
    <cellStyle name="SPFormula 4" xfId="18866" xr:uid="{D77BD221-CABE-47F3-9F05-23C57A1076B5}"/>
    <cellStyle name="SPFormula 4 2" xfId="18867" xr:uid="{1E6DF8BC-88FA-4794-B4C6-8FE06BA4B97F}"/>
    <cellStyle name="SPFormula 4 3" xfId="18868" xr:uid="{E5C12325-38E3-4506-BB49-FBE14B8DB89E}"/>
    <cellStyle name="SPFormula 4 4" xfId="18869" xr:uid="{DBA104F6-3C3C-429F-B8A3-BE2D894C7239}"/>
    <cellStyle name="SPFormula 5" xfId="18870" xr:uid="{7BB4DD8C-45C4-45B4-8524-9470CF664FDE}"/>
    <cellStyle name="SPFormula 5 2" xfId="18871" xr:uid="{3A7A1A24-2697-4204-A848-F6E2C4F0A4DE}"/>
    <cellStyle name="SPFormula 6" xfId="18872" xr:uid="{28F18679-4674-434F-90AC-14240D7FE432}"/>
    <cellStyle name="SPFormula 6 2" xfId="18873" xr:uid="{5CE252D9-8A11-4794-B2E6-72E2A8BBAFFC}"/>
    <cellStyle name="SPFormula 7" xfId="18874" xr:uid="{8DB9D9F3-601A-44B1-B973-5BC42F98C7BD}"/>
    <cellStyle name="SPFormula 8" xfId="18875" xr:uid="{0F378188-4F20-42D5-B5D6-3A6751D505F3}"/>
    <cellStyle name="SPFormula 9" xfId="18876" xr:uid="{B0C54978-183A-48E1-8EC2-B9BE5FF84174}"/>
    <cellStyle name="SPFormula_Nordea Group" xfId="18855" xr:uid="{6F65B44F-4D5B-4EC4-880D-CF1173EB122D}"/>
    <cellStyle name="SPHeader" xfId="35" xr:uid="{00000000-0005-0000-0000-0000A4000000}"/>
    <cellStyle name="SPHeader 2" xfId="18878" xr:uid="{9B6DD4A3-F65E-418E-8598-15351D42D678}"/>
    <cellStyle name="SPHeader 3" xfId="18879" xr:uid="{73881902-BF27-4DCD-A4E9-493DF43701C5}"/>
    <cellStyle name="SPHeader 4" xfId="18880" xr:uid="{68333C4A-FE30-461D-9DF3-C545108EFE69}"/>
    <cellStyle name="SPHeader 5" xfId="18881" xr:uid="{0864D25C-37ED-47AB-B08B-B05F6CF47F6A}"/>
    <cellStyle name="SPHeader 5 2" xfId="18882" xr:uid="{5DAAC487-A82C-4CCF-9393-202C43F7CA85}"/>
    <cellStyle name="SPHeader 6" xfId="18883" xr:uid="{7E9577BB-5BEC-4F94-A46C-D71D644D877F}"/>
    <cellStyle name="SPHeader 7" xfId="18884" xr:uid="{63C44177-D19F-4383-AAFF-F18AA7CFCB5C}"/>
    <cellStyle name="SPHeader 8" xfId="18885" xr:uid="{366B6F47-3448-4AE8-8BDE-0D011B693E7A}"/>
    <cellStyle name="SPHeader_Nordea Group" xfId="18877" xr:uid="{1417618F-4531-4AE4-93B3-AFFBE4B82BE4}"/>
    <cellStyle name="Standard 2" xfId="18886" xr:uid="{EAEE7623-3CB0-4429-9709-13D1DF9DCB63}"/>
    <cellStyle name="Standard 3" xfId="18887" xr:uid="{8EF8C463-BD15-42B3-9698-88F3FD920FD7}"/>
    <cellStyle name="Standard 3 2" xfId="18888" xr:uid="{D1B6B90A-8A55-49E7-BE37-DC2567DCA36A}"/>
    <cellStyle name="Standard 3 2 2" xfId="18889" xr:uid="{4B81F2DD-7DD7-4120-846D-D856CF0F5081}"/>
    <cellStyle name="Standard 4" xfId="18890" xr:uid="{1D70778A-736F-4F06-8F0C-98D3F66C0C55}"/>
    <cellStyle name="Standard_20100106 GL04rev2 Documentation of changes" xfId="18891" xr:uid="{0A611D5C-F185-4DB1-A343-B8CEA0464F37}"/>
    <cellStyle name="Styl 1" xfId="141" xr:uid="{00000000-0005-0000-0000-0000A6000000}"/>
    <cellStyle name="Style 1" xfId="44" xr:uid="{00000000-0005-0000-0000-0000A7000000}"/>
    <cellStyle name="Summa" xfId="142" xr:uid="{00000000-0005-0000-0000-0000A8000000}"/>
    <cellStyle name="sup2Date" xfId="18892" xr:uid="{FEF266CE-739B-4725-9877-9BE152FC00FB}"/>
    <cellStyle name="sup2Date 2" xfId="18893" xr:uid="{EEA978FF-3287-4A52-9EAD-74EE5E6AC4E7}"/>
    <cellStyle name="sup2Date 2 2" xfId="18894" xr:uid="{7B5D3663-1C31-4330-81AC-C31BA564E2A2}"/>
    <cellStyle name="sup2Date 2 2 2" xfId="18895" xr:uid="{36C6C870-0D4A-4959-BD27-96086E311E7A}"/>
    <cellStyle name="sup2Date 2 3" xfId="18896" xr:uid="{6CC1C45E-68A1-4EB4-AEAF-A707D04B57DB}"/>
    <cellStyle name="sup2Date 2 4" xfId="18897" xr:uid="{76043949-0361-4842-A683-DF01E66CA11D}"/>
    <cellStyle name="sup2Date 2 5" xfId="18898" xr:uid="{4487CBBB-E913-4376-BA26-5C60A34F1C0A}"/>
    <cellStyle name="sup2Date 3" xfId="18899" xr:uid="{A2A1BD19-BC8C-4404-BC61-08ADBBF49AA9}"/>
    <cellStyle name="sup2Date 3 2" xfId="18900" xr:uid="{6AE07F0A-97E7-440D-ACD2-0A39AD71EBDD}"/>
    <cellStyle name="sup2Date 3 2 2" xfId="18901" xr:uid="{94AC4A62-67B5-4B44-8DCA-016BD120AEAA}"/>
    <cellStyle name="sup2Date 3 3" xfId="18902" xr:uid="{B0AC57F0-A87C-402B-8F71-15983BED8B26}"/>
    <cellStyle name="sup2Date 3 4" xfId="18903" xr:uid="{ECFE85DA-53AB-435A-846D-C7BAEB2EE859}"/>
    <cellStyle name="sup2Date 3 5" xfId="18904" xr:uid="{9F92BB42-AD5F-4B7C-B673-08CD8482AE3E}"/>
    <cellStyle name="sup2Date 4" xfId="18905" xr:uid="{DB98B1E9-9158-43FA-BF7E-BAA2DB7673CB}"/>
    <cellStyle name="sup2Date 4 2" xfId="18906" xr:uid="{BE6F685A-CDE8-4425-A9F0-406310A7896C}"/>
    <cellStyle name="sup2Date 4 2 2" xfId="18907" xr:uid="{C4768057-1BB0-47BE-98C5-E3E16ABB130C}"/>
    <cellStyle name="sup2Date 4 3" xfId="18908" xr:uid="{7C32DC73-CF54-4E5D-BF26-A38755A3AE7B}"/>
    <cellStyle name="sup2Date 4 4" xfId="18909" xr:uid="{B465232C-6D35-4483-BB1D-38A6FABD002E}"/>
    <cellStyle name="sup2Date 4 5" xfId="18910" xr:uid="{0AB3EF68-D93C-460E-8492-C30328FDF380}"/>
    <cellStyle name="sup2Date 5" xfId="18911" xr:uid="{07608671-D416-47D1-97F5-7598E9A556EB}"/>
    <cellStyle name="sup2Date 5 2" xfId="18912" xr:uid="{E13EE82E-D3F3-4620-B9AA-FC463209A8F3}"/>
    <cellStyle name="sup2Date 6" xfId="18913" xr:uid="{22AABC43-C916-4728-B21F-F8E8C3B07911}"/>
    <cellStyle name="sup2Date 7" xfId="18914" xr:uid="{4CE93FA8-BB83-4C49-9F99-FC5785817BC2}"/>
    <cellStyle name="sup2Date 8" xfId="18915" xr:uid="{21464B5E-15A8-486B-8B94-75AF4D028B32}"/>
    <cellStyle name="sup2Int" xfId="18916" xr:uid="{1610B6FA-F2ED-4571-BD0B-96CE05183427}"/>
    <cellStyle name="sup2Int 2" xfId="18917" xr:uid="{85CDE4C7-C4C3-4B68-B8C8-DB90D3EF812F}"/>
    <cellStyle name="sup2Int 2 2" xfId="18918" xr:uid="{CE969AFF-83AB-47FA-B3A6-89F326D30799}"/>
    <cellStyle name="sup2Int 2 2 2" xfId="18919" xr:uid="{90476AF6-0D4B-4175-BC39-A3101070C551}"/>
    <cellStyle name="sup2Int 2 3" xfId="18920" xr:uid="{FF12D865-7533-4A39-9A0D-6AA6C999234C}"/>
    <cellStyle name="sup2Int 2 4" xfId="18921" xr:uid="{4EDA3C66-5D3D-4A02-AF85-F7FCB92E9F56}"/>
    <cellStyle name="sup2Int 2 5" xfId="18922" xr:uid="{064E80DB-BC5A-4037-AD62-52F54864ED5C}"/>
    <cellStyle name="sup2Int 3" xfId="18923" xr:uid="{E0D70BF3-545C-4471-8B7A-0E24530FE8FB}"/>
    <cellStyle name="sup2Int 3 2" xfId="18924" xr:uid="{A56A14F7-27C7-46C3-A4F7-7CA021C9E657}"/>
    <cellStyle name="sup2Int 3 2 2" xfId="18925" xr:uid="{CD549C61-9A35-4D45-98CA-76C1F13AF0BB}"/>
    <cellStyle name="sup2Int 3 3" xfId="18926" xr:uid="{54F1C618-E780-4F9E-8DF1-9E2B18497BC7}"/>
    <cellStyle name="sup2Int 3 4" xfId="18927" xr:uid="{7341A3C4-D47D-4A6B-BA0F-7824EA5E7CE2}"/>
    <cellStyle name="sup2Int 3 5" xfId="18928" xr:uid="{22683E7F-F4EF-46B9-B163-4EB657C5229E}"/>
    <cellStyle name="sup2Int 4" xfId="18929" xr:uid="{8B40F76E-FDAB-4E01-AB0B-7EF9D03308AB}"/>
    <cellStyle name="sup2Int 4 2" xfId="18930" xr:uid="{5EA2DF4E-E4EF-45F4-AF22-72666A9AF180}"/>
    <cellStyle name="sup2Int 4 2 2" xfId="18931" xr:uid="{158D7EBD-7155-4946-9839-B462E0C426F5}"/>
    <cellStyle name="sup2Int 4 3" xfId="18932" xr:uid="{1643FBDB-CA68-42AA-8DA0-A07258A20B7B}"/>
    <cellStyle name="sup2Int 4 4" xfId="18933" xr:uid="{7F3FE4BA-BB80-4D9C-B0B2-861DAFB2EC75}"/>
    <cellStyle name="sup2Int 4 5" xfId="18934" xr:uid="{E4F2C931-EA41-4B53-9AAC-1A52E7D4B191}"/>
    <cellStyle name="sup2Int 5" xfId="18935" xr:uid="{0B1160CD-00DD-4B5D-AC04-288239F0F27F}"/>
    <cellStyle name="sup2Int 5 2" xfId="18936" xr:uid="{B1A32762-B375-423F-8236-F41D57D8D90E}"/>
    <cellStyle name="sup2Int 6" xfId="18937" xr:uid="{13155866-E0AB-4937-8123-B5FE278112B9}"/>
    <cellStyle name="sup2Int 7" xfId="18938" xr:uid="{1619B52F-B88D-4CE5-8783-1609CE69A70A}"/>
    <cellStyle name="sup2Int 8" xfId="18939" xr:uid="{3D02E891-6F99-41F7-8A4D-B57494913E22}"/>
    <cellStyle name="sup2ParameterE" xfId="18940" xr:uid="{A5AE4264-31B5-4E51-9838-BCB53097B2BC}"/>
    <cellStyle name="sup2ParameterE 2" xfId="18941" xr:uid="{E8C5C5C5-E371-4BE0-ADEB-B75B49F5C754}"/>
    <cellStyle name="sup2ParameterE 2 2" xfId="18942" xr:uid="{7191066E-9B82-4A6F-847F-E2450C1F2EF7}"/>
    <cellStyle name="sup2ParameterE 2 2 2" xfId="18943" xr:uid="{3A2037C2-86E8-453E-BB8C-D7EE32088CB0}"/>
    <cellStyle name="sup2ParameterE 2 3" xfId="18944" xr:uid="{908764F2-F644-469D-8C54-EA07965ED60E}"/>
    <cellStyle name="sup2ParameterE 2 4" xfId="18945" xr:uid="{808992A9-FA37-4F74-9001-C106230214CA}"/>
    <cellStyle name="sup2ParameterE 2 5" xfId="18946" xr:uid="{D2BC149B-DECF-4685-95CE-E409F92A3D47}"/>
    <cellStyle name="sup2ParameterE 3" xfId="18947" xr:uid="{2FCD9A80-A082-42E3-A4D5-4A3665AC004B}"/>
    <cellStyle name="sup2ParameterE 3 2" xfId="18948" xr:uid="{42D9F4C5-7723-4A41-97FD-0288E78A38DF}"/>
    <cellStyle name="sup2ParameterE 3 2 2" xfId="18949" xr:uid="{EAE0C4F0-0154-46B4-8AC0-DFC256C7F129}"/>
    <cellStyle name="sup2ParameterE 3 3" xfId="18950" xr:uid="{8492EAE2-E0AD-457E-B950-8F983BBC1CFC}"/>
    <cellStyle name="sup2ParameterE 3 4" xfId="18951" xr:uid="{EF476824-84A1-46DD-8F04-0ADD5FA74FA0}"/>
    <cellStyle name="sup2ParameterE 3 5" xfId="18952" xr:uid="{3B7B2C4E-281C-4B94-9A3A-CF4E17A8E7F6}"/>
    <cellStyle name="sup2ParameterE 4" xfId="18953" xr:uid="{F3FF4CF8-CBA7-4BA0-A934-5A18927FE435}"/>
    <cellStyle name="sup2ParameterE 4 2" xfId="18954" xr:uid="{F28C2DFC-F525-46CB-A5C1-49E688FB47F4}"/>
    <cellStyle name="sup2ParameterE 4 2 2" xfId="18955" xr:uid="{CFBC96B4-F3C5-46CD-BC2C-EA0B6FCD57C0}"/>
    <cellStyle name="sup2ParameterE 4 3" xfId="18956" xr:uid="{61F7FA1C-05BC-4D85-81DF-7DE6CA5E18A0}"/>
    <cellStyle name="sup2ParameterE 4 4" xfId="18957" xr:uid="{DD76B84E-0123-411A-8A4E-6B4DA81CC92A}"/>
    <cellStyle name="sup2ParameterE 4 5" xfId="18958" xr:uid="{82F36087-E428-4D84-9132-E9AF8CFFBADE}"/>
    <cellStyle name="sup2ParameterE 5" xfId="18959" xr:uid="{38AD9DAC-12C2-484B-B108-3E34135F9300}"/>
    <cellStyle name="sup2ParameterE 5 2" xfId="18960" xr:uid="{9F9EEB4A-1CD7-4291-A5D4-0AD51BE01D9D}"/>
    <cellStyle name="sup2ParameterE 6" xfId="18961" xr:uid="{6D455B2A-A96E-4258-B471-943B3B08DDCB}"/>
    <cellStyle name="sup2ParameterE 7" xfId="18962" xr:uid="{6386963B-86AD-4B4F-949F-32E67C5494C5}"/>
    <cellStyle name="sup2ParameterE 8" xfId="18963" xr:uid="{B1C6CD54-C8EB-4DB7-848D-F9DF93E900A3}"/>
    <cellStyle name="sup2Percentage" xfId="18964" xr:uid="{2B4E7998-2014-458B-930D-4FE8B144EC0B}"/>
    <cellStyle name="sup2Percentage 2" xfId="18965" xr:uid="{B6E47739-C6E9-46E8-9983-55261EED2AC8}"/>
    <cellStyle name="sup2Percentage 2 2" xfId="18966" xr:uid="{3BEEEE5C-CC15-4F0C-8127-FA7C0E1E62E0}"/>
    <cellStyle name="sup2Percentage 2 2 2" xfId="18967" xr:uid="{3E2BCAC8-70DC-4F9C-B9A4-DFA0C28A27E7}"/>
    <cellStyle name="sup2Percentage 2 3" xfId="18968" xr:uid="{FD60C436-4864-47F5-B302-024D79C0A7BE}"/>
    <cellStyle name="sup2Percentage 2 4" xfId="18969" xr:uid="{D930E790-2E86-4FA9-B4F1-961552509990}"/>
    <cellStyle name="sup2Percentage 2 5" xfId="18970" xr:uid="{205AFEBA-33E8-407D-8DF9-4A7DA52278D9}"/>
    <cellStyle name="sup2Percentage 3" xfId="18971" xr:uid="{551AD829-9E9A-442B-B577-BB539D463EEC}"/>
    <cellStyle name="sup2Percentage 3 2" xfId="18972" xr:uid="{AB22F65B-A7DD-4B98-927F-EA9F9B077D46}"/>
    <cellStyle name="sup2Percentage 3 2 2" xfId="18973" xr:uid="{6EE87A68-80F3-4A93-A5CF-44E8B30F318E}"/>
    <cellStyle name="sup2Percentage 3 3" xfId="18974" xr:uid="{DB59732E-8634-4B11-B0E2-DBFBF01EE1E1}"/>
    <cellStyle name="sup2Percentage 3 4" xfId="18975" xr:uid="{A2CF3046-3133-47BC-AED3-B3F239717699}"/>
    <cellStyle name="sup2Percentage 3 5" xfId="18976" xr:uid="{564980BF-0BB2-4119-BAD9-FD7D7DFAA9C4}"/>
    <cellStyle name="sup2Percentage 4" xfId="18977" xr:uid="{64A5BF60-A391-416E-81A9-B3DB8F1AA704}"/>
    <cellStyle name="sup2Percentage 4 2" xfId="18978" xr:uid="{7A8EDEFA-68F0-4BF6-B868-8DB8BCCABB43}"/>
    <cellStyle name="sup2Percentage 4 2 2" xfId="18979" xr:uid="{CD47A43F-AC83-4BEB-A08B-D0F8D8EF8B92}"/>
    <cellStyle name="sup2Percentage 4 3" xfId="18980" xr:uid="{A2115F08-0B53-4715-AB17-D86084E21622}"/>
    <cellStyle name="sup2Percentage 4 4" xfId="18981" xr:uid="{B932D125-3E14-41AA-894A-A536D82202A7}"/>
    <cellStyle name="sup2Percentage 4 5" xfId="18982" xr:uid="{0D8349EA-C911-40FC-82B9-CB90A8D98ED4}"/>
    <cellStyle name="sup2Percentage 5" xfId="18983" xr:uid="{002EBDBC-71D7-4EB2-9BE6-0F1BB73B0A4B}"/>
    <cellStyle name="sup2Percentage 5 2" xfId="18984" xr:uid="{49B7412B-330F-4C2A-ABBA-087BD303243C}"/>
    <cellStyle name="sup2Percentage 6" xfId="18985" xr:uid="{FC6C9244-DD66-4F7A-9769-643C0809D85A}"/>
    <cellStyle name="sup2Percentage 7" xfId="18986" xr:uid="{E764A1EC-4D61-4496-BF94-B166981F400E}"/>
    <cellStyle name="sup2Percentage 8" xfId="18987" xr:uid="{3BB3F1D6-C24E-47DF-B28B-AADB5A77CC37}"/>
    <cellStyle name="sup2PercentageL" xfId="18988" xr:uid="{DBA02A21-BAFB-4216-A653-615475830109}"/>
    <cellStyle name="sup2PercentageL 2" xfId="18989" xr:uid="{465DC04D-FB4A-48B8-9EC4-E9199A2775BF}"/>
    <cellStyle name="sup2PercentageL 2 2" xfId="18990" xr:uid="{58C67C38-B087-4B60-A7A9-BD56B0512FED}"/>
    <cellStyle name="sup2PercentageL 2 2 2" xfId="18991" xr:uid="{D00CA5BD-1169-4CC2-9965-2A3FE3641C86}"/>
    <cellStyle name="sup2PercentageL 2 3" xfId="18992" xr:uid="{78538186-7F55-43C5-AC38-F374AF2FF813}"/>
    <cellStyle name="sup2PercentageL 2 4" xfId="18993" xr:uid="{575CE0A6-DDF0-4942-B3D5-6B4DA7171E7C}"/>
    <cellStyle name="sup2PercentageL 2 5" xfId="18994" xr:uid="{5278E858-3095-4FA1-B7F8-B062A1F2B38D}"/>
    <cellStyle name="sup2PercentageL 3" xfId="18995" xr:uid="{01477214-3AD0-4504-91A6-83B7944B538F}"/>
    <cellStyle name="sup2PercentageL 3 2" xfId="18996" xr:uid="{6F3BDD5D-4087-4AF2-9802-A4242EF61D1F}"/>
    <cellStyle name="sup2PercentageL 3 2 2" xfId="18997" xr:uid="{F427354B-CB51-4145-80B0-0F64D1D13587}"/>
    <cellStyle name="sup2PercentageL 3 3" xfId="18998" xr:uid="{F1975A22-1F5C-48A1-A45B-565BE57F36C1}"/>
    <cellStyle name="sup2PercentageL 3 4" xfId="18999" xr:uid="{600E8B73-C7B9-4192-BDFB-0A1674040CAB}"/>
    <cellStyle name="sup2PercentageL 3 5" xfId="19000" xr:uid="{892A348D-0EF2-45E5-9E78-47B4DEA5121A}"/>
    <cellStyle name="sup2PercentageL 4" xfId="19001" xr:uid="{6414BA46-ECA9-49B5-9DD3-B83849EBAA95}"/>
    <cellStyle name="sup2PercentageL 4 2" xfId="19002" xr:uid="{407CA0C7-AF03-4C56-8448-9F4827F2FF7F}"/>
    <cellStyle name="sup2PercentageL 4 2 2" xfId="19003" xr:uid="{42014F8F-820B-42D2-8673-44A84C5D3EA6}"/>
    <cellStyle name="sup2PercentageL 4 3" xfId="19004" xr:uid="{60346E58-B8E4-468D-A842-F7D686913AA5}"/>
    <cellStyle name="sup2PercentageL 4 4" xfId="19005" xr:uid="{5AC837C3-543B-47EA-9CC5-E85B83E7166F}"/>
    <cellStyle name="sup2PercentageL 4 5" xfId="19006" xr:uid="{D5D2299C-2B5D-46DB-93C2-C0E94C2E0DCA}"/>
    <cellStyle name="sup2PercentageL 5" xfId="19007" xr:uid="{C2F3E2B5-57F4-4D99-8353-A19650063B04}"/>
    <cellStyle name="sup2PercentageL 5 2" xfId="19008" xr:uid="{5A853BE7-D838-450B-89B2-6E4DD98A4E86}"/>
    <cellStyle name="sup2PercentageL 6" xfId="19009" xr:uid="{63C1FD36-59AD-48B0-9395-71BE59624108}"/>
    <cellStyle name="sup2PercentageL 7" xfId="19010" xr:uid="{57384B6E-A80E-4B43-B08B-4A552CDDA54B}"/>
    <cellStyle name="sup2PercentageL 8" xfId="19011" xr:uid="{5D125DEB-5503-4AE3-997B-5D05F5BB8AA9}"/>
    <cellStyle name="sup2PercentageM" xfId="19012" xr:uid="{235D1700-1DB0-45BF-A460-B0935AEDF431}"/>
    <cellStyle name="sup2PercentageM 2" xfId="19013" xr:uid="{461FC3C7-EADD-47DD-A84B-38C741FA57AF}"/>
    <cellStyle name="sup2PercentageM 2 2" xfId="19014" xr:uid="{D5E158CA-9FCE-4AF4-8260-7CE0501F3EA5}"/>
    <cellStyle name="sup2PercentageM 2 2 2" xfId="19015" xr:uid="{0B8EA406-7EDF-4522-AE38-50077B2D2EE9}"/>
    <cellStyle name="sup2PercentageM 2 3" xfId="19016" xr:uid="{2B4F107A-A503-4646-B47A-908D2F681BD1}"/>
    <cellStyle name="sup2PercentageM 2 4" xfId="19017" xr:uid="{14B20671-3989-4581-9905-4985A4F96A60}"/>
    <cellStyle name="sup2PercentageM 2 5" xfId="19018" xr:uid="{A8B67B6A-C837-4877-B37A-CC962CF725C6}"/>
    <cellStyle name="sup2PercentageM 3" xfId="19019" xr:uid="{7B24B887-B3F2-4CCF-851C-9DA7298BA144}"/>
    <cellStyle name="sup2PercentageM 3 2" xfId="19020" xr:uid="{CFA29FC2-7C84-4E0A-96E1-22455DDC5530}"/>
    <cellStyle name="sup2PercentageM 3 2 2" xfId="19021" xr:uid="{0CF5C359-2B89-4732-A61E-CE431212D570}"/>
    <cellStyle name="sup2PercentageM 3 3" xfId="19022" xr:uid="{7CF732AE-8178-412A-8351-107399E4D8D7}"/>
    <cellStyle name="sup2PercentageM 3 4" xfId="19023" xr:uid="{23E3B78B-DF74-4A05-AE35-0F84B0A2CFFC}"/>
    <cellStyle name="sup2PercentageM 3 5" xfId="19024" xr:uid="{986A44B4-27E4-4DD4-9CFE-2E5C21E6C3F5}"/>
    <cellStyle name="sup2PercentageM 4" xfId="19025" xr:uid="{6EDD5C86-FACB-475D-8B7A-CA4F9752B44D}"/>
    <cellStyle name="sup2PercentageM 4 2" xfId="19026" xr:uid="{F53FA80C-940D-4CC4-84A2-C6AF1E094695}"/>
    <cellStyle name="sup2PercentageM 4 2 2" xfId="19027" xr:uid="{834027E7-011F-40BF-BB5F-F49ABBADBCDA}"/>
    <cellStyle name="sup2PercentageM 4 3" xfId="19028" xr:uid="{63B279BD-A073-45E9-BDAC-40E12AF8422A}"/>
    <cellStyle name="sup2PercentageM 4 4" xfId="19029" xr:uid="{6F0D08DF-A4FC-4033-9D48-CF6D69327545}"/>
    <cellStyle name="sup2PercentageM 4 5" xfId="19030" xr:uid="{15F22EF3-B50A-4570-8565-E3314A0BCAC6}"/>
    <cellStyle name="sup2PercentageM 5" xfId="19031" xr:uid="{63709639-A1CC-4E3C-8FF2-AB9B9622A544}"/>
    <cellStyle name="sup2PercentageM 5 2" xfId="19032" xr:uid="{7CDD3F53-7041-4289-877D-6AA2EC2B09E5}"/>
    <cellStyle name="sup2PercentageM 6" xfId="19033" xr:uid="{1C4A3C03-AF2E-488E-BBFD-5A8068E9593E}"/>
    <cellStyle name="sup2PercentageM 7" xfId="19034" xr:uid="{AD206E59-97F1-44AA-97BF-AD6DAE926DBC}"/>
    <cellStyle name="sup2PercentageM 8" xfId="19035" xr:uid="{3575A0A8-24B5-45E4-8399-B4139BE01513}"/>
    <cellStyle name="sup2Selection" xfId="19036" xr:uid="{99105BF1-35A1-4A89-B2D0-4828160BF8D1}"/>
    <cellStyle name="sup2Selection 2" xfId="19037" xr:uid="{39161399-8DF2-4BC1-8E50-BB3BFEFBF209}"/>
    <cellStyle name="sup2Selection 2 2" xfId="19038" xr:uid="{232D9EC7-5C7A-4492-81E2-8BC7B9B4A20E}"/>
    <cellStyle name="sup2Selection 2 2 2" xfId="19039" xr:uid="{68E2DB57-325A-4B68-AA6A-FF4FCE2B6782}"/>
    <cellStyle name="sup2Selection 2 3" xfId="19040" xr:uid="{B91E0886-33B5-44F3-A58A-B1FCD6E3D66C}"/>
    <cellStyle name="sup2Selection 2 4" xfId="19041" xr:uid="{7BB33A65-DEF7-45B8-A93E-E27A4ACC9EE5}"/>
    <cellStyle name="sup2Selection 2 5" xfId="19042" xr:uid="{9790A453-FFAA-4F61-BB3C-3712F5CAF16E}"/>
    <cellStyle name="sup2Selection 3" xfId="19043" xr:uid="{882704EC-CEBB-40CC-8D0A-030594DB6217}"/>
    <cellStyle name="sup2Selection 3 2" xfId="19044" xr:uid="{9E05B45F-0490-4251-B540-D6CEEE6CADD3}"/>
    <cellStyle name="sup2Selection 3 2 2" xfId="19045" xr:uid="{7D600016-A045-406F-BF15-0FA9501ACDD0}"/>
    <cellStyle name="sup2Selection 3 3" xfId="19046" xr:uid="{07A1545B-4D5B-4B74-91F2-90920ED68D4A}"/>
    <cellStyle name="sup2Selection 3 4" xfId="19047" xr:uid="{7A1180E4-1805-4273-B2D5-4D18632DAA45}"/>
    <cellStyle name="sup2Selection 3 5" xfId="19048" xr:uid="{26CFA939-E5CD-4CBD-8FD7-DDD760418E27}"/>
    <cellStyle name="sup2Selection 4" xfId="19049" xr:uid="{564C58E1-CEDC-46C5-A662-EF9DA94F2F36}"/>
    <cellStyle name="sup2Selection 4 2" xfId="19050" xr:uid="{8B35E601-D263-41B2-8C95-692CF17C0304}"/>
    <cellStyle name="sup2Selection 4 2 2" xfId="19051" xr:uid="{D5D9E7B7-8ACE-4277-8C1D-E33D977B6B7C}"/>
    <cellStyle name="sup2Selection 4 3" xfId="19052" xr:uid="{5A627305-3DDA-48A1-84B3-ABC9E13B69DA}"/>
    <cellStyle name="sup2Selection 4 4" xfId="19053" xr:uid="{07263BED-7F58-461A-95A7-2AAF4AB3B440}"/>
    <cellStyle name="sup2Selection 4 5" xfId="19054" xr:uid="{E17F739B-699C-4DE9-A180-50F5DC70AC76}"/>
    <cellStyle name="sup2Selection 5" xfId="19055" xr:uid="{AF2AADF7-8FAB-4CD5-9A54-82ADD347DB22}"/>
    <cellStyle name="sup2Selection 5 2" xfId="19056" xr:uid="{863DDE00-BBF3-46F6-B070-94F2FF65AFEE}"/>
    <cellStyle name="sup2Selection 6" xfId="19057" xr:uid="{EA6929FE-E3CD-4DCD-AFD2-6408FFE1275B}"/>
    <cellStyle name="sup2Selection 7" xfId="19058" xr:uid="{71F9D16A-2E82-4937-A1A0-BE5FCBF91CC3}"/>
    <cellStyle name="sup2Selection 8" xfId="19059" xr:uid="{D362AC81-5A2D-4541-9877-ECA340BD9B86}"/>
    <cellStyle name="sup2Text" xfId="19060" xr:uid="{07E8BCBD-2246-4C8F-B705-7C373AAEB0EB}"/>
    <cellStyle name="sup2Text 2" xfId="19061" xr:uid="{61B04149-D09A-453C-A085-A5919E05868D}"/>
    <cellStyle name="sup2Text 2 2" xfId="19062" xr:uid="{23811A31-A187-4E27-8F6B-0DA143FE5A07}"/>
    <cellStyle name="sup2Text 2 2 2" xfId="19063" xr:uid="{C59B097C-E9D7-4185-B0B4-EA5C4021BA36}"/>
    <cellStyle name="sup2Text 2 3" xfId="19064" xr:uid="{13432CB9-2742-46EA-91B5-69C50A4AB017}"/>
    <cellStyle name="sup2Text 2 4" xfId="19065" xr:uid="{A834C3C1-8908-4BDE-B608-B6A5513661BC}"/>
    <cellStyle name="sup2Text 2 5" xfId="19066" xr:uid="{E170DDDB-934D-4962-A2B3-96BA6FFFB088}"/>
    <cellStyle name="sup2Text 3" xfId="19067" xr:uid="{D8792BCE-A540-4D28-89D6-EC7BD56E506D}"/>
    <cellStyle name="sup2Text 3 2" xfId="19068" xr:uid="{A9893DE5-8A35-4795-86AF-24B0F048CED4}"/>
    <cellStyle name="sup2Text 3 2 2" xfId="19069" xr:uid="{74199A0F-5CBB-41CF-B553-74F211BA1FBD}"/>
    <cellStyle name="sup2Text 3 3" xfId="19070" xr:uid="{FC40CC0C-B776-4D2C-AD87-25695B5E6E05}"/>
    <cellStyle name="sup2Text 3 4" xfId="19071" xr:uid="{CDB00B08-8E7A-4C62-8D65-100752DF0575}"/>
    <cellStyle name="sup2Text 3 5" xfId="19072" xr:uid="{BC516B9F-A406-4807-B171-D294DA520E26}"/>
    <cellStyle name="sup2Text 4" xfId="19073" xr:uid="{A3BDCDF3-9008-4B98-AE74-A83BF808EFEA}"/>
    <cellStyle name="sup2Text 4 2" xfId="19074" xr:uid="{A6AB8EA2-EE7E-4EA3-AA22-A05B89530300}"/>
    <cellStyle name="sup2Text 4 2 2" xfId="19075" xr:uid="{5B4B4736-E1F6-43F7-A4CE-2DEC3D6A738E}"/>
    <cellStyle name="sup2Text 4 3" xfId="19076" xr:uid="{E2C89A97-EE85-4994-8A8D-C01448F91721}"/>
    <cellStyle name="sup2Text 4 4" xfId="19077" xr:uid="{F4FBAC14-C52C-4E59-8818-F88B27033821}"/>
    <cellStyle name="sup2Text 4 5" xfId="19078" xr:uid="{DEB85597-3FCA-45C6-97CA-F67907BAA68C}"/>
    <cellStyle name="sup2Text 5" xfId="19079" xr:uid="{6B0DF7D7-916F-4EAD-8901-6CD08422B476}"/>
    <cellStyle name="sup2Text 5 2" xfId="19080" xr:uid="{31E6AF36-5DB1-46D6-B4B9-AF98C6519A26}"/>
    <cellStyle name="sup2Text 6" xfId="19081" xr:uid="{4ED15041-3ACD-48AD-B33C-D7174F11AABD}"/>
    <cellStyle name="sup2Text 7" xfId="19082" xr:uid="{81A1F237-187E-48A3-A7DD-AAC5DE4F8F3C}"/>
    <cellStyle name="sup2Text 8" xfId="19083" xr:uid="{42CFFD45-B184-446E-8B53-79A81C9F1F56}"/>
    <cellStyle name="sup3ParameterE" xfId="19084" xr:uid="{41E06763-568D-4A1D-9112-6CFBD49380DE}"/>
    <cellStyle name="sup3ParameterE 2" xfId="19085" xr:uid="{FD94F73F-7B80-4923-9153-D752806DEBAD}"/>
    <cellStyle name="sup3ParameterE 2 2" xfId="19086" xr:uid="{C0F364AE-DD59-4B85-8D9F-CE90A4FBA508}"/>
    <cellStyle name="sup3ParameterE 2 2 2" xfId="19087" xr:uid="{09E789AF-AB51-46AA-ADD8-B15DCB862B68}"/>
    <cellStyle name="sup3ParameterE 2 3" xfId="19088" xr:uid="{2481C40B-72B0-4B2C-9F60-F841C5C46DC8}"/>
    <cellStyle name="sup3ParameterE 2 4" xfId="19089" xr:uid="{F009C1E5-D691-405E-ADCA-92B7DE37DB81}"/>
    <cellStyle name="sup3ParameterE 2 5" xfId="19090" xr:uid="{8AA9B2C7-79DD-4655-A790-3102D95E25FC}"/>
    <cellStyle name="sup3ParameterE 3" xfId="19091" xr:uid="{642AEB47-0D43-4232-935D-C562AF0F70CA}"/>
    <cellStyle name="sup3ParameterE 3 2" xfId="19092" xr:uid="{9B066A41-057D-4119-AD4B-EAB2418CCC2C}"/>
    <cellStyle name="sup3ParameterE 3 2 2" xfId="19093" xr:uid="{88CC2C57-4709-48DC-A892-04F7660CE082}"/>
    <cellStyle name="sup3ParameterE 3 3" xfId="19094" xr:uid="{03505B11-16FA-4DF0-A29B-B3DBE94C59A2}"/>
    <cellStyle name="sup3ParameterE 3 4" xfId="19095" xr:uid="{DACDF17A-AC0F-4091-9F13-7FDA4F5341BB}"/>
    <cellStyle name="sup3ParameterE 3 5" xfId="19096" xr:uid="{56DD5348-49F3-484B-BE7F-E4A24C14BEC1}"/>
    <cellStyle name="sup3ParameterE 4" xfId="19097" xr:uid="{A88B0157-CE83-41B2-A6F5-28C90E230977}"/>
    <cellStyle name="sup3ParameterE 4 2" xfId="19098" xr:uid="{1EE829FF-817A-4E42-845E-FEBADC3804E8}"/>
    <cellStyle name="sup3ParameterE 4 2 2" xfId="19099" xr:uid="{E45F3925-6142-44EA-8036-D0131A78AECC}"/>
    <cellStyle name="sup3ParameterE 4 3" xfId="19100" xr:uid="{9BA33A2F-F23A-40DB-9D4C-AA3CEA0AA311}"/>
    <cellStyle name="sup3ParameterE 4 4" xfId="19101" xr:uid="{5FE1F3A3-5DE8-407E-BC1D-1B54F89E5ACE}"/>
    <cellStyle name="sup3ParameterE 4 5" xfId="19102" xr:uid="{AE5AB297-E18B-47E6-8FA5-CDF3CB6F57B8}"/>
    <cellStyle name="sup3ParameterE 5" xfId="19103" xr:uid="{6B8D4085-ECC3-4AB0-A599-E2C0E8B5D5F0}"/>
    <cellStyle name="sup3ParameterE 5 2" xfId="19104" xr:uid="{13F4C348-7651-43BC-9202-2B1BF4B1C0D6}"/>
    <cellStyle name="sup3ParameterE 6" xfId="19105" xr:uid="{CACA2D67-1500-4427-9B1D-7404122735B4}"/>
    <cellStyle name="sup3ParameterE 7" xfId="19106" xr:uid="{24055D14-BB39-4304-9D6E-3B866DD48AF2}"/>
    <cellStyle name="sup3ParameterE 8" xfId="19107" xr:uid="{170C3641-BE35-4CD0-80D9-0BA054DC0A88}"/>
    <cellStyle name="sup3Percentage" xfId="19108" xr:uid="{1A5C4E0C-BE4B-47C9-9680-B0945D5CEDBF}"/>
    <cellStyle name="sup3Percentage 2" xfId="19109" xr:uid="{E769A131-4B49-40DF-B78E-2112C54D1E6F}"/>
    <cellStyle name="sup3Percentage 2 2" xfId="19110" xr:uid="{CF53AB63-2D2C-4FC8-BF0E-62B41D1EBF13}"/>
    <cellStyle name="sup3Percentage 2 2 2" xfId="19111" xr:uid="{7266C1AC-5BA3-4109-9B06-0A3A0563688A}"/>
    <cellStyle name="sup3Percentage 2 3" xfId="19112" xr:uid="{FDE82B2F-DE1C-43E7-A74A-C17F7A40892C}"/>
    <cellStyle name="sup3Percentage 2 4" xfId="19113" xr:uid="{092F1E7A-E2FF-427B-B060-DDBDD53136C7}"/>
    <cellStyle name="sup3Percentage 2 5" xfId="19114" xr:uid="{EC3B31D6-BD8A-4806-A2C3-43B92CEFB034}"/>
    <cellStyle name="sup3Percentage 3" xfId="19115" xr:uid="{50DEE965-5331-4845-95AB-2573B57241A4}"/>
    <cellStyle name="sup3Percentage 3 2" xfId="19116" xr:uid="{9D7CBF35-8FC9-4CE9-B65E-284BEB27A9B3}"/>
    <cellStyle name="sup3Percentage 3 2 2" xfId="19117" xr:uid="{A06D76EB-37AC-4906-929C-357C5CC5330E}"/>
    <cellStyle name="sup3Percentage 3 3" xfId="19118" xr:uid="{93A883A8-7F19-43F2-B5F2-E22F2B1BD577}"/>
    <cellStyle name="sup3Percentage 3 4" xfId="19119" xr:uid="{112BD58B-08D9-4904-AACF-74134EE95460}"/>
    <cellStyle name="sup3Percentage 3 5" xfId="19120" xr:uid="{A2F68586-2F03-4ED1-AC25-332AD70A0FB4}"/>
    <cellStyle name="sup3Percentage 4" xfId="19121" xr:uid="{C6B9A5F9-357A-40F8-9201-15B88BB2112F}"/>
    <cellStyle name="sup3Percentage 4 2" xfId="19122" xr:uid="{C4F6FB10-2608-4F35-849A-3B065D1BFA4A}"/>
    <cellStyle name="sup3Percentage 4 2 2" xfId="19123" xr:uid="{AD305CE5-E14B-4691-9FF0-2724DE1A9EDE}"/>
    <cellStyle name="sup3Percentage 4 3" xfId="19124" xr:uid="{A0087A65-BEF9-4F3F-8C03-A7B8E8EA5C02}"/>
    <cellStyle name="sup3Percentage 4 4" xfId="19125" xr:uid="{15261266-5C92-426A-9603-8ECD800F1E58}"/>
    <cellStyle name="sup3Percentage 4 5" xfId="19126" xr:uid="{881AF2A7-3664-4507-ADF1-197A0417B4C2}"/>
    <cellStyle name="sup3Percentage 5" xfId="19127" xr:uid="{93C16DFA-43C1-4143-9B9C-0E067FFE5C5F}"/>
    <cellStyle name="sup3Percentage 5 2" xfId="19128" xr:uid="{B8363E52-87C1-43A7-8F5D-8C02DB9B37FC}"/>
    <cellStyle name="sup3Percentage 6" xfId="19129" xr:uid="{C6C0886B-624B-48E9-8A38-9A72D83FC380}"/>
    <cellStyle name="sup3Percentage 7" xfId="19130" xr:uid="{C4808CF8-C25B-4FC0-BB8C-22F71238A601}"/>
    <cellStyle name="sup3Percentage 8" xfId="19131" xr:uid="{70B54237-2FFB-45D9-ADA0-AEF3CB16D7A0}"/>
    <cellStyle name="supDate" xfId="19132" xr:uid="{6D3F142D-2C9A-48B8-A7A8-A3730471F002}"/>
    <cellStyle name="supDate 10" xfId="19133" xr:uid="{B97EF7A1-471D-400F-A560-13D1F09C63DA}"/>
    <cellStyle name="supDate 2" xfId="19134" xr:uid="{2EBC100D-3C2F-4DA0-B69A-1EFFB01AC235}"/>
    <cellStyle name="supDate 2 2" xfId="19135" xr:uid="{A16F2D45-C5EE-418E-88A4-0283CE44A445}"/>
    <cellStyle name="supDate 2 2 2" xfId="19136" xr:uid="{366EAC6F-614E-41B2-A7BE-E816C71CFBE0}"/>
    <cellStyle name="supDate 2 3" xfId="19137" xr:uid="{036323FD-2C61-4433-A137-2B29487FA76C}"/>
    <cellStyle name="supDate 2 4" xfId="19138" xr:uid="{D31D4AA9-05B3-4720-A097-0623994027D2}"/>
    <cellStyle name="supDate 2 5" xfId="19139" xr:uid="{8D38FDFE-9F8A-46A9-AA54-2A6A167A7F85}"/>
    <cellStyle name="supDate 3" xfId="19140" xr:uid="{2D355B59-6E67-416C-A5A5-181EA085395D}"/>
    <cellStyle name="supDate 3 2" xfId="19141" xr:uid="{E1180AEB-173B-49E0-BBE9-5E32DC0CD0F7}"/>
    <cellStyle name="supDate 3 2 2" xfId="19142" xr:uid="{955D6FF3-C078-4145-89FE-CE0500097DFD}"/>
    <cellStyle name="supDate 3 3" xfId="19143" xr:uid="{407E42E5-595A-40EA-AF18-0615051C5FF1}"/>
    <cellStyle name="supDate 3 4" xfId="19144" xr:uid="{29CFC117-A019-4746-87BB-3BDF9998FA22}"/>
    <cellStyle name="supDate 3 5" xfId="19145" xr:uid="{D94C9F06-5282-485E-ADCC-C4AFEBE161E9}"/>
    <cellStyle name="supDate 4" xfId="19146" xr:uid="{EE8719A9-4418-4872-BECF-B2A7EB5C5E2B}"/>
    <cellStyle name="supDate 4 2" xfId="19147" xr:uid="{AF2A2408-7378-4E4C-BFB6-9FB5339A4103}"/>
    <cellStyle name="supDate 4 2 2" xfId="19148" xr:uid="{3BB51C54-90A8-4983-A636-A0AD234B2C7C}"/>
    <cellStyle name="supDate 4 3" xfId="19149" xr:uid="{24580424-1688-45CE-818E-B9BBDC5859DD}"/>
    <cellStyle name="supDate 4 4" xfId="19150" xr:uid="{2013EF9C-3D62-4F34-BCB7-0E64FDB7BDEE}"/>
    <cellStyle name="supDate 4 5" xfId="19151" xr:uid="{58FDBC5E-9118-45E0-90B8-2EE8E06D440C}"/>
    <cellStyle name="supDate 5" xfId="19152" xr:uid="{BA3BB73D-7FD3-456A-9FA5-82887515A1BB}"/>
    <cellStyle name="supDate 5 2" xfId="19153" xr:uid="{DD77FD37-5399-44CF-8CE9-A623D511B1A5}"/>
    <cellStyle name="supDate 6" xfId="19154" xr:uid="{E6F8A04C-6F17-488E-A9F3-CEB8A45B5BE7}"/>
    <cellStyle name="supDate 6 2" xfId="19155" xr:uid="{E059281A-528C-407A-BF0C-0A6BCFFEDAA1}"/>
    <cellStyle name="supDate 7" xfId="19156" xr:uid="{770CB677-4C68-4581-A409-313D6BE60F94}"/>
    <cellStyle name="supDate 7 2" xfId="19157" xr:uid="{1AF3E2B3-7F26-43E8-BD87-65F3528B8917}"/>
    <cellStyle name="supDate 8" xfId="19158" xr:uid="{224C6D32-F95F-4AB6-BCD9-BDA0BF80A1DA}"/>
    <cellStyle name="supDate 9" xfId="19159" xr:uid="{85AC486A-549B-4CA6-8B4F-9130291CF760}"/>
    <cellStyle name="supFloat" xfId="19160" xr:uid="{4C3071C2-8522-41D9-8A2A-ED28C509D083}"/>
    <cellStyle name="supFloat 2" xfId="19161" xr:uid="{C2CD9989-4C75-447E-81F0-0A64BC98EE8C}"/>
    <cellStyle name="supFloat 2 2" xfId="19162" xr:uid="{073DD3C7-4249-49DC-9ED8-779C8623F471}"/>
    <cellStyle name="supFloat 2 2 2" xfId="19163" xr:uid="{67F95FB0-349C-4599-BF7A-C86AD35DD655}"/>
    <cellStyle name="supFloat 2 3" xfId="19164" xr:uid="{2F2A5100-410B-4B17-9DFF-D756FA7D0306}"/>
    <cellStyle name="supFloat 2 4" xfId="19165" xr:uid="{5591D68A-6231-4F9F-B891-7A6810405E80}"/>
    <cellStyle name="supFloat 2 5" xfId="19166" xr:uid="{EACF10FA-7370-4CF6-8A15-FE42EA21E028}"/>
    <cellStyle name="supFloat 3" xfId="19167" xr:uid="{1F41C91D-0433-41B4-8FEB-7C2EA506A007}"/>
    <cellStyle name="supFloat 3 2" xfId="19168" xr:uid="{D4E6B267-DB95-4559-A1C4-CE8ADCDAD460}"/>
    <cellStyle name="supFloat 3 2 2" xfId="19169" xr:uid="{D5982F9F-4B26-4E0A-89BA-5D0A9A2C4F19}"/>
    <cellStyle name="supFloat 3 3" xfId="19170" xr:uid="{2E902B8B-C82C-4BBE-A77C-9BB003A21B73}"/>
    <cellStyle name="supFloat 3 4" xfId="19171" xr:uid="{8886FBE0-2A29-4D66-9EC5-25F595FB11FE}"/>
    <cellStyle name="supFloat 3 5" xfId="19172" xr:uid="{A38BC6D2-FC8D-41D0-BE93-D2BD599A7B3B}"/>
    <cellStyle name="supFloat 4" xfId="19173" xr:uid="{FBD2DF15-336A-4975-B730-BACF3ADCACE2}"/>
    <cellStyle name="supFloat 4 2" xfId="19174" xr:uid="{94B2D7DE-CE90-4397-AA14-7630C843059A}"/>
    <cellStyle name="supFloat 4 2 2" xfId="19175" xr:uid="{6C386EA1-6945-4248-808F-79752D0B2F0A}"/>
    <cellStyle name="supFloat 4 3" xfId="19176" xr:uid="{9A7B5988-C655-44E0-A1B0-522CF21E51B8}"/>
    <cellStyle name="supFloat 4 4" xfId="19177" xr:uid="{FF73C03C-82BA-4D3E-90AF-BE512EAA9AA1}"/>
    <cellStyle name="supFloat 4 5" xfId="19178" xr:uid="{65369915-C3D8-415F-A277-EDE5123DB49F}"/>
    <cellStyle name="supFloat 5" xfId="19179" xr:uid="{7FEDDD57-BB54-4563-8F2A-85EC50260668}"/>
    <cellStyle name="supFloat 5 2" xfId="19180" xr:uid="{41F0B228-33F3-4507-8CAE-0B1ED067F959}"/>
    <cellStyle name="supFloat 6" xfId="19181" xr:uid="{5DF5296E-03DA-404A-9217-99AC15A3FDDB}"/>
    <cellStyle name="supFloat 7" xfId="19182" xr:uid="{5DA21B82-AA1C-4657-A254-1ABAEF6AF277}"/>
    <cellStyle name="supFloat 8" xfId="19183" xr:uid="{F9589FD6-7B27-411B-BC3F-619A73F6DF99}"/>
    <cellStyle name="supInt" xfId="19184" xr:uid="{579072DB-0E8E-4CB8-B7F9-3E305DA7DF01}"/>
    <cellStyle name="supInt 2" xfId="19185" xr:uid="{886BFC47-A145-496D-BB08-1F7413FBF4D8}"/>
    <cellStyle name="supInt 2 2" xfId="19186" xr:uid="{BF4497C1-E218-4851-9326-A6A2A1CB3A76}"/>
    <cellStyle name="supInt 2 2 2" xfId="19187" xr:uid="{AA009726-0F01-4A17-8AE6-FFD65A791282}"/>
    <cellStyle name="supInt 2 3" xfId="19188" xr:uid="{EFEF4961-1160-41A0-B2FE-B7CBD1CFF148}"/>
    <cellStyle name="supInt 2 4" xfId="19189" xr:uid="{8AA4CB5D-1788-4CAD-81BE-8B8556E3C6D8}"/>
    <cellStyle name="supInt 2 5" xfId="19190" xr:uid="{51AAA229-62FB-4E72-AA65-F1726AA1A2E6}"/>
    <cellStyle name="supInt 3" xfId="19191" xr:uid="{BFE8ECB8-E466-49D3-982A-B9CCDE51D289}"/>
    <cellStyle name="supInt 3 2" xfId="19192" xr:uid="{F20A8574-1932-4CE0-B6CB-EE69257257A5}"/>
    <cellStyle name="supInt 3 2 2" xfId="19193" xr:uid="{B5E74914-F285-4C7C-BF8D-A2CCFA375841}"/>
    <cellStyle name="supInt 3 3" xfId="19194" xr:uid="{A38D433C-9F03-4F65-9BFB-70B07719A2F7}"/>
    <cellStyle name="supInt 3 4" xfId="19195" xr:uid="{4D5EAAFE-9532-4BE4-96F7-AAA51FEADFC9}"/>
    <cellStyle name="supInt 3 5" xfId="19196" xr:uid="{660C017E-17A9-45D6-8648-D0EF7571FAEC}"/>
    <cellStyle name="supInt 4" xfId="19197" xr:uid="{FF333CC2-4227-4CAE-BCD6-0E67497A0D48}"/>
    <cellStyle name="supInt 4 2" xfId="19198" xr:uid="{445287AF-F913-4459-8E10-B33E43079AA6}"/>
    <cellStyle name="supInt 4 2 2" xfId="19199" xr:uid="{9095AD2D-7094-4837-BA24-5017770F89AD}"/>
    <cellStyle name="supInt 4 3" xfId="19200" xr:uid="{605AF8AB-1E66-41E0-A2C6-4D95350AE047}"/>
    <cellStyle name="supInt 4 4" xfId="19201" xr:uid="{14F04CB1-3E46-46C1-A32A-9B01F994C411}"/>
    <cellStyle name="supInt 4 5" xfId="19202" xr:uid="{69716B50-5387-41D9-A1BE-5A1520820D17}"/>
    <cellStyle name="supInt 5" xfId="19203" xr:uid="{FA09C709-2004-4337-8A07-52F2D5582739}"/>
    <cellStyle name="supInt 5 2" xfId="19204" xr:uid="{5BE66C5C-3102-4AB5-982F-8CC72D1C9FCD}"/>
    <cellStyle name="supInt 6" xfId="19205" xr:uid="{B3C2831C-EE7C-48A2-9050-5581F959EFDE}"/>
    <cellStyle name="supInt 7" xfId="19206" xr:uid="{D7D5EA0A-CA1B-4AEF-B746-9DE57A197281}"/>
    <cellStyle name="supInt 8" xfId="19207" xr:uid="{9F6F2D1E-FB5B-4B58-81C3-B5CCE9464734}"/>
    <cellStyle name="supParameterE" xfId="19208" xr:uid="{01484B8F-9D89-4B07-9374-B772CAA81B86}"/>
    <cellStyle name="supParameterE 2" xfId="19209" xr:uid="{9F1073AF-EB84-4333-B8D1-982CEFBCBDB0}"/>
    <cellStyle name="supParameterE 2 2" xfId="19210" xr:uid="{BC913C66-D921-46A9-AE3A-35453D58ED14}"/>
    <cellStyle name="supParameterE 2 2 2" xfId="19211" xr:uid="{320EF547-9C80-412D-8B01-61D55531420D}"/>
    <cellStyle name="supParameterE 2 3" xfId="19212" xr:uid="{5A2D5A12-5F65-4335-8537-40E5547E8550}"/>
    <cellStyle name="supParameterE 2 4" xfId="19213" xr:uid="{AD9BA673-8E73-4E88-A580-5CFBE2D8B71F}"/>
    <cellStyle name="supParameterE 2 5" xfId="19214" xr:uid="{30D3CFCB-AF61-462B-9307-0617063F5F72}"/>
    <cellStyle name="supParameterE 3" xfId="19215" xr:uid="{A88C2650-2F61-4CF7-AADC-B6E360B8CA8E}"/>
    <cellStyle name="supParameterE 3 2" xfId="19216" xr:uid="{06067B00-34B4-43A3-8990-C7D3D64EE4A9}"/>
    <cellStyle name="supParameterE 3 2 2" xfId="19217" xr:uid="{2CC32CB7-D682-4C26-AD88-B0CF58E0F6D4}"/>
    <cellStyle name="supParameterE 3 3" xfId="19218" xr:uid="{443EFA8C-8829-4D42-8BFA-B5E8E362BBF7}"/>
    <cellStyle name="supParameterE 3 4" xfId="19219" xr:uid="{5F4922B1-FE17-4319-BB98-C50FD8B8ACFE}"/>
    <cellStyle name="supParameterE 3 5" xfId="19220" xr:uid="{6CAB1EC7-0C39-4447-AF7C-CB0E0B017F2D}"/>
    <cellStyle name="supParameterE 4" xfId="19221" xr:uid="{7762E144-9C53-4E21-A2EE-0645EB524A4E}"/>
    <cellStyle name="supParameterE 4 2" xfId="19222" xr:uid="{CEEB053E-DC2F-46AF-AE14-FA1134FA5D1C}"/>
    <cellStyle name="supParameterE 4 2 2" xfId="19223" xr:uid="{3B5ECE07-CD06-49CC-83EF-F4EF567E0A34}"/>
    <cellStyle name="supParameterE 4 3" xfId="19224" xr:uid="{0A22054F-4C02-47D1-9946-1A19169E5B70}"/>
    <cellStyle name="supParameterE 4 4" xfId="19225" xr:uid="{65E53938-D37F-43B2-BE9B-F3C79F664030}"/>
    <cellStyle name="supParameterE 4 5" xfId="19226" xr:uid="{AEE3B020-CABD-4567-BD5C-16DBA248EF6D}"/>
    <cellStyle name="supParameterE 5" xfId="19227" xr:uid="{5F0094B5-0231-4DA0-8C08-C7FE81276836}"/>
    <cellStyle name="supParameterE 5 2" xfId="19228" xr:uid="{770FC720-1CB5-4808-AB0C-5C5BF39650B2}"/>
    <cellStyle name="supParameterE 6" xfId="19229" xr:uid="{E53EF335-7A6E-4325-87ED-C8D43D09828A}"/>
    <cellStyle name="supParameterE 7" xfId="19230" xr:uid="{6E036002-8A58-47CE-964A-846663BE6186}"/>
    <cellStyle name="supParameterE 8" xfId="19231" xr:uid="{2A0C25DE-B01C-45C8-A430-F2B7E11ACF49}"/>
    <cellStyle name="supParameterS" xfId="19232" xr:uid="{9461DA2E-F8F2-4C61-81B7-072403C36603}"/>
    <cellStyle name="supParameterS 2" xfId="19233" xr:uid="{9E732E39-846F-4DF4-8796-ADD782383BB4}"/>
    <cellStyle name="supParameterS 2 2" xfId="19234" xr:uid="{143F3EAD-74FE-44F0-80F6-F79494473476}"/>
    <cellStyle name="supParameterS 2 2 2" xfId="19235" xr:uid="{83F31A9A-A422-4EE2-B805-CE6887B0E7A0}"/>
    <cellStyle name="supParameterS 2 3" xfId="19236" xr:uid="{08E589F7-F9AD-4E82-8E74-1E87D4CD0D84}"/>
    <cellStyle name="supParameterS 2 4" xfId="19237" xr:uid="{EDD00E08-DFD8-42D4-BE58-B7F6BAF46B2A}"/>
    <cellStyle name="supParameterS 2 5" xfId="19238" xr:uid="{354F58EF-0EC6-4C05-AEA5-15A7D681CB0E}"/>
    <cellStyle name="supParameterS 3" xfId="19239" xr:uid="{5A39B677-24D6-4F15-B100-0B6F97ADF247}"/>
    <cellStyle name="supParameterS 3 2" xfId="19240" xr:uid="{E0196BD3-C03B-4FB1-9A34-2BCF89CD106A}"/>
    <cellStyle name="supParameterS 3 2 2" xfId="19241" xr:uid="{323D35CC-EF21-48A6-9772-9DABAAD9E42C}"/>
    <cellStyle name="supParameterS 3 3" xfId="19242" xr:uid="{16882CA6-4FB9-4B90-9428-9A36060904DC}"/>
    <cellStyle name="supParameterS 3 4" xfId="19243" xr:uid="{F7E45EF8-CFB4-48EE-8344-D5AB11B69ACD}"/>
    <cellStyle name="supParameterS 3 5" xfId="19244" xr:uid="{A12547DC-5E48-47C0-BA25-F58AB3F1B389}"/>
    <cellStyle name="supParameterS 4" xfId="19245" xr:uid="{EEAA9B4E-58B9-4AAE-80B0-E74486B432CD}"/>
    <cellStyle name="supParameterS 4 2" xfId="19246" xr:uid="{74A0AB3B-C25E-48D4-9910-FA1803D82F1D}"/>
    <cellStyle name="supParameterS 4 2 2" xfId="19247" xr:uid="{37618E9C-0932-40A9-B0E7-E515906A8FC2}"/>
    <cellStyle name="supParameterS 4 3" xfId="19248" xr:uid="{53F0F5FB-35CE-45FE-B44C-23DDD934DF89}"/>
    <cellStyle name="supParameterS 4 4" xfId="19249" xr:uid="{7DE8A19A-1C24-4579-BFF6-62B907946097}"/>
    <cellStyle name="supParameterS 4 5" xfId="19250" xr:uid="{4209A1F3-83D0-441A-B934-36E824C44864}"/>
    <cellStyle name="supParameterS 5" xfId="19251" xr:uid="{2479B2A0-8311-4E56-808C-97F8D2D4C643}"/>
    <cellStyle name="supParameterS 5 2" xfId="19252" xr:uid="{45B6085A-5770-40BF-9943-D9CCF7A2AE79}"/>
    <cellStyle name="supParameterS 6" xfId="19253" xr:uid="{6BBD6331-5D01-4771-9E1C-7CD99A63283E}"/>
    <cellStyle name="supParameterS 7" xfId="19254" xr:uid="{26C85D17-2B16-4DB7-85F9-032D45958D7B}"/>
    <cellStyle name="supParameterS 8" xfId="19255" xr:uid="{BDD0B91D-7DB4-4209-A74D-874BC3EFB421}"/>
    <cellStyle name="supPD" xfId="19256" xr:uid="{8981D15C-F4CD-44CE-9F1D-852D0DDBA77C}"/>
    <cellStyle name="supPD 2" xfId="19257" xr:uid="{D829701F-A5EB-439F-9E6F-1294EDA62DF4}"/>
    <cellStyle name="supPD 2 2" xfId="19258" xr:uid="{7E40EE4B-188A-4C59-9AD6-D7D275F04621}"/>
    <cellStyle name="supPD 2 2 2" xfId="19259" xr:uid="{7ADAD013-86E6-4B13-B550-4892272697F0}"/>
    <cellStyle name="supPD 2 3" xfId="19260" xr:uid="{93291CD5-4531-4EF6-8701-B54B2C47E35C}"/>
    <cellStyle name="supPD 2 4" xfId="19261" xr:uid="{2B4888BD-A475-4708-B859-E92C79ABC246}"/>
    <cellStyle name="supPD 2 5" xfId="19262" xr:uid="{9E361355-828E-41B6-8A0F-CB925A9679E8}"/>
    <cellStyle name="supPD 3" xfId="19263" xr:uid="{1683D97E-5BCE-4011-8775-DCB3E31F25FB}"/>
    <cellStyle name="supPD 3 2" xfId="19264" xr:uid="{5F469E54-2D18-43FE-A259-B27FF03B6AB5}"/>
    <cellStyle name="supPD 3 2 2" xfId="19265" xr:uid="{72D2096E-EFC7-4A5B-B87F-63C275C49359}"/>
    <cellStyle name="supPD 3 3" xfId="19266" xr:uid="{BD631BF0-0084-4FA9-82AA-26098C219997}"/>
    <cellStyle name="supPD 3 4" xfId="19267" xr:uid="{AE9BF7D3-B00B-4002-9957-1AEFA2A602D0}"/>
    <cellStyle name="supPD 3 5" xfId="19268" xr:uid="{4DB48816-9CCD-4E59-BC21-B57ACD36D073}"/>
    <cellStyle name="supPD 4" xfId="19269" xr:uid="{78FE9E20-BF4E-485E-81E9-5D17A664C696}"/>
    <cellStyle name="supPD 4 2" xfId="19270" xr:uid="{D52F004D-8292-4FE4-885E-9DAF9457454E}"/>
    <cellStyle name="supPD 4 2 2" xfId="19271" xr:uid="{3729F086-4737-4A18-AC25-5627BE07AD00}"/>
    <cellStyle name="supPD 4 3" xfId="19272" xr:uid="{07F74BEA-B6EE-4628-B396-301B300EA913}"/>
    <cellStyle name="supPD 4 4" xfId="19273" xr:uid="{052E0A79-CE3B-431F-98B9-8B5626F4AAF7}"/>
    <cellStyle name="supPD 4 5" xfId="19274" xr:uid="{2380A996-3772-44DD-B0A9-E1F4B95F48A8}"/>
    <cellStyle name="supPD 5" xfId="19275" xr:uid="{208D2992-4608-41BA-AFF1-C3E7486A36B4}"/>
    <cellStyle name="supPD 5 2" xfId="19276" xr:uid="{079A5C8D-F8C2-4D8F-BBAC-1ADA4B2C78AE}"/>
    <cellStyle name="supPD 6" xfId="19277" xr:uid="{A6BC1D60-6EF8-4D1C-B6D3-8C61EA59F6FE}"/>
    <cellStyle name="supPD 7" xfId="19278" xr:uid="{E52AD653-61BA-447C-909C-A209CBBD6747}"/>
    <cellStyle name="supPD 8" xfId="19279" xr:uid="{59C9A7DF-B3FB-4CB5-A184-355EB416FFFD}"/>
    <cellStyle name="supPercentage" xfId="19280" xr:uid="{367C4587-884A-4F5F-84F0-139F50936C89}"/>
    <cellStyle name="supPercentage 2" xfId="19281" xr:uid="{BFB31E36-6D10-4CD6-8AF6-2B4B6DC6F0FB}"/>
    <cellStyle name="supPercentage 2 2" xfId="19282" xr:uid="{3D79A422-FFD1-4152-B169-531AE38B5F03}"/>
    <cellStyle name="supPercentage 2 2 2" xfId="19283" xr:uid="{7D785F15-9A05-4845-A4DF-42CB6E57297C}"/>
    <cellStyle name="supPercentage 2 3" xfId="19284" xr:uid="{CC41312F-1550-45C8-835E-79B6F1DE6B6D}"/>
    <cellStyle name="supPercentage 2 4" xfId="19285" xr:uid="{83D1E1B3-4FD5-4478-B173-DE271F80C620}"/>
    <cellStyle name="supPercentage 2 5" xfId="19286" xr:uid="{B2DEA2A6-544F-43E4-A9F2-4FE77E18D87A}"/>
    <cellStyle name="supPercentage 3" xfId="19287" xr:uid="{87921433-435F-4CB4-B1C5-D9A31420A7E3}"/>
    <cellStyle name="supPercentage 3 2" xfId="19288" xr:uid="{BCC0F50A-27A4-4232-AF5D-7255BD95B953}"/>
    <cellStyle name="supPercentage 3 2 2" xfId="19289" xr:uid="{FCF7EB11-A56D-4B07-AB5D-131BEBACEBBB}"/>
    <cellStyle name="supPercentage 3 3" xfId="19290" xr:uid="{2E90F15D-E0F8-4926-9E0D-92A10849CFE6}"/>
    <cellStyle name="supPercentage 3 4" xfId="19291" xr:uid="{0F70A975-3DD5-466C-B54A-E7D3A0ABA605}"/>
    <cellStyle name="supPercentage 3 5" xfId="19292" xr:uid="{7379C100-BC8F-45A1-9EB0-CEA812408448}"/>
    <cellStyle name="supPercentage 4" xfId="19293" xr:uid="{B5124B12-1123-4C07-A836-26EF2394768D}"/>
    <cellStyle name="supPercentage 4 2" xfId="19294" xr:uid="{7B5C87F5-2EFB-4A69-BA31-F95464BB0204}"/>
    <cellStyle name="supPercentage 4 2 2" xfId="19295" xr:uid="{6DB71E8F-1E43-41B8-BC73-59437E7F4216}"/>
    <cellStyle name="supPercentage 4 3" xfId="19296" xr:uid="{30A52F46-65F0-4413-886D-8C6F4C2AA895}"/>
    <cellStyle name="supPercentage 4 4" xfId="19297" xr:uid="{344231CF-11B4-4D28-A306-8B5B14977857}"/>
    <cellStyle name="supPercentage 4 5" xfId="19298" xr:uid="{D133E4F5-BF0C-4C8A-8EE1-9DDC19A349F3}"/>
    <cellStyle name="supPercentage 5" xfId="19299" xr:uid="{A1A76795-877F-4042-AAD3-D1BCC6173638}"/>
    <cellStyle name="supPercentage 5 2" xfId="19300" xr:uid="{944F68E0-14DF-45FA-BEF5-86D43DEA80C0}"/>
    <cellStyle name="supPercentage 6" xfId="19301" xr:uid="{775D0426-264D-40F4-934C-D146FC0AB162}"/>
    <cellStyle name="supPercentage 7" xfId="19302" xr:uid="{F8784535-7533-48C4-B45E-CB1B0AE719FA}"/>
    <cellStyle name="supPercentage 8" xfId="19303" xr:uid="{62EDE2CC-92B7-4EBB-A327-10BF98685BB3}"/>
    <cellStyle name="supPercentageL" xfId="19304" xr:uid="{6BFB8096-F1C9-4E6F-8FC1-8B317B0295F2}"/>
    <cellStyle name="supPercentageL 2" xfId="19305" xr:uid="{6FD95EEC-AE5A-47F0-B01C-98F0E3F4708E}"/>
    <cellStyle name="supPercentageL 2 2" xfId="19306" xr:uid="{BDC6C9F5-593D-4AFA-8380-09F6B6682C81}"/>
    <cellStyle name="supPercentageL 2 2 2" xfId="19307" xr:uid="{B0FE9013-0DA9-45A1-BEB0-72E9C40B8749}"/>
    <cellStyle name="supPercentageL 2 3" xfId="19308" xr:uid="{C3B56596-1C38-4F8D-A341-3CD302763D27}"/>
    <cellStyle name="supPercentageL 2 4" xfId="19309" xr:uid="{F1FA6E15-83F3-4EE9-9B56-5FA0AE06EC67}"/>
    <cellStyle name="supPercentageL 2 5" xfId="19310" xr:uid="{1A8C20AA-C2A0-4125-BE97-351B5364B69A}"/>
    <cellStyle name="supPercentageL 3" xfId="19311" xr:uid="{13D14117-7C1E-411A-AAF1-661C557984F2}"/>
    <cellStyle name="supPercentageL 3 2" xfId="19312" xr:uid="{99B8C231-AC0E-42A7-A02C-F61FD235EA1E}"/>
    <cellStyle name="supPercentageL 3 2 2" xfId="19313" xr:uid="{D0DD73FE-5E26-46C5-A3CB-3ACF9061AED7}"/>
    <cellStyle name="supPercentageL 3 3" xfId="19314" xr:uid="{3B2FB699-18A5-4D55-AC3E-213ACC0D0D18}"/>
    <cellStyle name="supPercentageL 3 4" xfId="19315" xr:uid="{18D02B7A-E195-4611-907F-66111A236D55}"/>
    <cellStyle name="supPercentageL 3 5" xfId="19316" xr:uid="{99DDE328-2652-4DC0-A742-5C31340C6F7E}"/>
    <cellStyle name="supPercentageL 4" xfId="19317" xr:uid="{4CB174DB-BEA5-443C-8987-7FEC3BAB4690}"/>
    <cellStyle name="supPercentageL 4 2" xfId="19318" xr:uid="{0A96134A-A3C4-41FA-ACE9-7485EA942255}"/>
    <cellStyle name="supPercentageL 4 2 2" xfId="19319" xr:uid="{F3ED5D5C-8A50-4DB9-954E-5CCA47050DC9}"/>
    <cellStyle name="supPercentageL 4 3" xfId="19320" xr:uid="{45727ADF-6831-41BB-A96C-2073148EC268}"/>
    <cellStyle name="supPercentageL 4 4" xfId="19321" xr:uid="{95EC4B62-BE75-4D44-A7A3-195B0010702A}"/>
    <cellStyle name="supPercentageL 4 5" xfId="19322" xr:uid="{8406C7FE-FD8E-4FA5-A016-C379355CCCAA}"/>
    <cellStyle name="supPercentageL 5" xfId="19323" xr:uid="{15F76B95-3D24-4E3B-9F4B-9367AF35DF72}"/>
    <cellStyle name="supPercentageL 5 2" xfId="19324" xr:uid="{27D26BF2-9F5D-4B51-B637-E128CCEC3C51}"/>
    <cellStyle name="supPercentageL 6" xfId="19325" xr:uid="{36DE1D5F-E938-4D99-B24F-4A34CC115AB1}"/>
    <cellStyle name="supPercentageL 7" xfId="19326" xr:uid="{38A47187-C03B-4C59-B851-B9D3CC4091AF}"/>
    <cellStyle name="supPercentageL 8" xfId="19327" xr:uid="{D019D0A9-8B8D-413F-A480-C759962C9FE5}"/>
    <cellStyle name="supPercentageM" xfId="19328" xr:uid="{B653AEA7-163F-444C-81F7-177390D64C40}"/>
    <cellStyle name="supPercentageM 10" xfId="19329" xr:uid="{7752914D-9A84-49D3-ACFF-AE9591F1B64E}"/>
    <cellStyle name="supPercentageM 11" xfId="19330" xr:uid="{449020B6-32F3-4B09-BB65-650F9C42C396}"/>
    <cellStyle name="supPercentageM 12" xfId="19331" xr:uid="{035347F1-BF71-4672-B9CC-D14FB363379F}"/>
    <cellStyle name="supPercentageM 2" xfId="19332" xr:uid="{676779A2-9A4C-4196-9FC0-3510EC525926}"/>
    <cellStyle name="supPercentageM 2 2" xfId="19333" xr:uid="{659D7FCC-B9B1-4C9A-8BC3-E054C5C13A68}"/>
    <cellStyle name="supPercentageM 2 3" xfId="19334" xr:uid="{5ECCA677-8E18-410B-A03B-F14062ADD8DE}"/>
    <cellStyle name="supPercentageM 3" xfId="19335" xr:uid="{591B375F-87E8-465D-BAE1-2B81BA157F3B}"/>
    <cellStyle name="supPercentageM 3 2" xfId="19336" xr:uid="{4C5DDB57-AA22-4711-9099-C6ACF682A1B8}"/>
    <cellStyle name="supPercentageM 3 3" xfId="19337" xr:uid="{7F0598E3-87E6-4063-ABCC-779644CADD33}"/>
    <cellStyle name="supPercentageM 4" xfId="19338" xr:uid="{656D51C9-6284-46AE-BE9C-4D7A1A1E9A5F}"/>
    <cellStyle name="supPercentageM 4 2" xfId="19339" xr:uid="{C8BD3720-E2C0-4EFB-B5B0-3956B5B40C4B}"/>
    <cellStyle name="supPercentageM 4 3" xfId="19340" xr:uid="{2015099A-2FD1-43E2-BAD8-1786B252DD0D}"/>
    <cellStyle name="supPercentageM 5" xfId="19341" xr:uid="{B92FFF34-E711-4FCF-BD43-0375BCC5E92B}"/>
    <cellStyle name="supPercentageM 5 2" xfId="19342" xr:uid="{EFC8FCE9-B3C1-4401-B6AB-05095819E483}"/>
    <cellStyle name="supPercentageM 6" xfId="19343" xr:uid="{3AAA2F62-D5E5-4C9C-866F-F19CF9074B90}"/>
    <cellStyle name="supPercentageM 6 2" xfId="19344" xr:uid="{7B5AF821-13CA-4BD3-B9BA-A8851027CEF7}"/>
    <cellStyle name="supPercentageM 7" xfId="19345" xr:uid="{6F221F6F-A51E-43B8-9A4E-936027757BCF}"/>
    <cellStyle name="supPercentageM 8" xfId="19346" xr:uid="{E3BFA469-DAB6-42BD-A835-860429BB516D}"/>
    <cellStyle name="supPercentageM 9" xfId="19347" xr:uid="{88A11EF6-1474-4D20-A809-51729261FB64}"/>
    <cellStyle name="supSelection" xfId="19348" xr:uid="{4E9B12F6-A7D9-49A3-A6F6-757E180F50E7}"/>
    <cellStyle name="supSelection 2" xfId="19349" xr:uid="{CA7DA9F0-479F-4B19-9854-A3ACFD66E3AF}"/>
    <cellStyle name="supSelection 2 2" xfId="19350" xr:uid="{1E54DA9C-1391-435E-98EE-7F8FD528A674}"/>
    <cellStyle name="supSelection 2 2 2" xfId="19351" xr:uid="{6EA4910A-21AE-41BB-9A4A-8377D02FA3E6}"/>
    <cellStyle name="supSelection 2 3" xfId="19352" xr:uid="{241C8AF8-1D6D-41E8-829E-DBB194574EAD}"/>
    <cellStyle name="supSelection 2 4" xfId="19353" xr:uid="{12BC1A5C-7BEF-43A9-BB88-6330D5B29A5F}"/>
    <cellStyle name="supSelection 2 5" xfId="19354" xr:uid="{D6AA83D3-FF5D-4465-9242-1F43C71D8DBA}"/>
    <cellStyle name="supSelection 3" xfId="19355" xr:uid="{8D9AC08B-C4CA-460E-BE8B-9E5F7ED71B4C}"/>
    <cellStyle name="supSelection 3 2" xfId="19356" xr:uid="{C4C284E4-2B5A-4420-B587-46D6AA2FCB96}"/>
    <cellStyle name="supSelection 3 2 2" xfId="19357" xr:uid="{1606B402-F29D-408A-8AF2-8A3521107216}"/>
    <cellStyle name="supSelection 3 3" xfId="19358" xr:uid="{33BBD000-885C-447C-97B6-C1D37807F95E}"/>
    <cellStyle name="supSelection 3 4" xfId="19359" xr:uid="{ACC44C7F-0078-4C1C-8716-FF65922BB8BD}"/>
    <cellStyle name="supSelection 3 5" xfId="19360" xr:uid="{00A65797-EBCA-4EE0-93D7-F599A37A2F2C}"/>
    <cellStyle name="supSelection 4" xfId="19361" xr:uid="{16FB724C-1A29-4581-81C5-FA860B56006B}"/>
    <cellStyle name="supSelection 4 2" xfId="19362" xr:uid="{2CB4FE48-4969-4993-A13E-D61E3F42A706}"/>
    <cellStyle name="supSelection 4 2 2" xfId="19363" xr:uid="{ADF4C597-E8F9-4535-9B2E-043CAB717332}"/>
    <cellStyle name="supSelection 4 3" xfId="19364" xr:uid="{DE58C18A-0450-4FDD-B950-F01296A647D9}"/>
    <cellStyle name="supSelection 4 4" xfId="19365" xr:uid="{16FDBE0A-94E5-4997-8D15-D60443F872F9}"/>
    <cellStyle name="supSelection 4 5" xfId="19366" xr:uid="{80340812-27AE-4737-AEF4-88CA44BD55FF}"/>
    <cellStyle name="supSelection 5" xfId="19367" xr:uid="{9BC200EA-72C1-4C11-A9D0-6737C0D74F01}"/>
    <cellStyle name="supSelection 5 2" xfId="19368" xr:uid="{CD11BD9A-DF05-429C-861D-ECF8C0FDC913}"/>
    <cellStyle name="supSelection 6" xfId="19369" xr:uid="{74E10FA9-6E79-419A-8254-8606EA39FF94}"/>
    <cellStyle name="supSelection 7" xfId="19370" xr:uid="{A90A8A4C-E041-409E-8616-4A083B5605A8}"/>
    <cellStyle name="supSelection 8" xfId="19371" xr:uid="{E56FF71C-8C7D-4733-A5BB-45E99C13E515}"/>
    <cellStyle name="supText" xfId="19372" xr:uid="{3BE50E18-9EB4-4248-88D1-E16AD8C2F5EF}"/>
    <cellStyle name="supText 2" xfId="19373" xr:uid="{42C901DF-86EF-431F-A973-6DE837EF1038}"/>
    <cellStyle name="supText 2 2" xfId="19374" xr:uid="{27CB6704-2B15-4229-963A-B1EE9910CBE8}"/>
    <cellStyle name="supText 2 2 2" xfId="19375" xr:uid="{342D248B-F2D9-45D0-9B23-178A3406B7F9}"/>
    <cellStyle name="supText 2 3" xfId="19376" xr:uid="{5C60F6C8-B8C8-4889-8FB0-09D57EE60AB4}"/>
    <cellStyle name="supText 2 4" xfId="19377" xr:uid="{087C7395-F7A0-45AC-AD5A-7EF0B80BC811}"/>
    <cellStyle name="supText 2 5" xfId="19378" xr:uid="{49407528-AA0F-45D2-B131-44EA37983CE3}"/>
    <cellStyle name="supText 3" xfId="19379" xr:uid="{B9B969E7-4178-40B3-9F81-47BC7F456EA6}"/>
    <cellStyle name="supText 3 2" xfId="19380" xr:uid="{124CF899-6B22-477D-A650-FD89A3FD178F}"/>
    <cellStyle name="supText 3 2 2" xfId="19381" xr:uid="{FDFB9F92-28FD-48AA-B545-D1B5208B3BCC}"/>
    <cellStyle name="supText 3 3" xfId="19382" xr:uid="{D1A14B7F-0F58-4163-87BF-60424637DD08}"/>
    <cellStyle name="supText 3 4" xfId="19383" xr:uid="{C8FD23FC-E0E2-43F9-8AF3-6ABBEE8F1EE8}"/>
    <cellStyle name="supText 3 5" xfId="19384" xr:uid="{BAF69ED2-62C3-4A23-9B61-D79E49B7EB66}"/>
    <cellStyle name="supText 4" xfId="19385" xr:uid="{88700609-335C-41A6-8C54-2AB428C7D4F4}"/>
    <cellStyle name="supText 4 2" xfId="19386" xr:uid="{39923FEA-92D5-43B6-A5B9-AA30DE9BA743}"/>
    <cellStyle name="supText 4 2 2" xfId="19387" xr:uid="{A789E565-D1B7-4DC0-BDF6-88A4D2C33D9F}"/>
    <cellStyle name="supText 4 3" xfId="19388" xr:uid="{4C87D026-E908-489E-A5AF-0E8971D2A31C}"/>
    <cellStyle name="supText 4 4" xfId="19389" xr:uid="{DF81244E-C69E-46FD-ADB0-C3494CF60770}"/>
    <cellStyle name="supText 4 5" xfId="19390" xr:uid="{F03E4BA5-B272-4274-A5DB-2A47D70BF464}"/>
    <cellStyle name="supText 5" xfId="19391" xr:uid="{A96CE217-2F6D-493D-963C-F2D34AC6CC89}"/>
    <cellStyle name="supText 5 2" xfId="19392" xr:uid="{2F1F7401-277B-497A-B666-761380828381}"/>
    <cellStyle name="supText 6" xfId="19393" xr:uid="{24BC8B7C-07E6-41FC-B37E-A03CAC09DCB5}"/>
    <cellStyle name="supText 7" xfId="19394" xr:uid="{6B4D720A-C849-42C3-8335-7A5869520C05}"/>
    <cellStyle name="supText 8" xfId="19395" xr:uid="{05148B21-9452-48A0-A2DF-A3CC7F45EBC5}"/>
    <cellStyle name="Syöttö" xfId="36" xr:uid="{00000000-0005-0000-0000-0000A9000000}"/>
    <cellStyle name="Számítás" xfId="19396" xr:uid="{12F876DA-7F3E-4AEB-B21D-8E437C16FA2F}"/>
    <cellStyle name="Számítás 10" xfId="19397" xr:uid="{1D489996-15A0-481B-880A-80A46705065E}"/>
    <cellStyle name="Számítás 2" xfId="19398" xr:uid="{15679493-041B-47B8-B3B1-03BEA9F51485}"/>
    <cellStyle name="Számítás 2 10" xfId="19399" xr:uid="{FDDEE1A2-9781-438B-A73E-F97132D22C8C}"/>
    <cellStyle name="Számítás 2 11" xfId="19400" xr:uid="{6C88DC03-E819-4E00-9E2E-7F0D897114C8}"/>
    <cellStyle name="Számítás 2 12" xfId="19401" xr:uid="{A1D61B2D-9D67-49CA-8EE5-487C88350187}"/>
    <cellStyle name="Számítás 2 13" xfId="19402" xr:uid="{A18E821E-4D74-46AD-8311-F093EFE02295}"/>
    <cellStyle name="Számítás 2 14" xfId="19403" xr:uid="{D79978D0-69F3-4827-8674-1954AB2FAAC2}"/>
    <cellStyle name="Számítás 2 15" xfId="19404" xr:uid="{034EAD00-3C91-4D67-9DB7-13F0B7A4B342}"/>
    <cellStyle name="Számítás 2 16" xfId="19405" xr:uid="{8F25F711-486D-4E95-A25C-9C04F76F3C4E}"/>
    <cellStyle name="Számítás 2 2" xfId="19406" xr:uid="{47028DAA-1FDA-4007-9D0E-92204CDFAEF5}"/>
    <cellStyle name="Számítás 2 2 2" xfId="19407" xr:uid="{42DA217B-4EBA-424B-8296-A7E7CE02D455}"/>
    <cellStyle name="Számítás 2 3" xfId="19408" xr:uid="{3D9766BC-021F-4444-A38A-A32B023D77F2}"/>
    <cellStyle name="Számítás 2 3 2" xfId="19409" xr:uid="{528379C3-07E1-4BDF-93F0-E0207B760F1C}"/>
    <cellStyle name="Számítás 2 4" xfId="19410" xr:uid="{9EE8CCBD-73BD-4FCB-874C-A8C6C7BADA46}"/>
    <cellStyle name="Számítás 2 4 2" xfId="19411" xr:uid="{3D75BD8C-EB56-4903-83B4-2CA6F9C4488C}"/>
    <cellStyle name="Számítás 2 5" xfId="19412" xr:uid="{CADB7F1D-66A5-44F1-B226-2BD445E01916}"/>
    <cellStyle name="Számítás 2 5 2" xfId="19413" xr:uid="{986CF7BC-9EA3-43D3-9114-568E086B84DC}"/>
    <cellStyle name="Számítás 2 6" xfId="19414" xr:uid="{891F14CD-E0D2-4DBF-AC0C-EA0F65EBDD48}"/>
    <cellStyle name="Számítás 2 7" xfId="19415" xr:uid="{808EF82F-8889-48DA-BBA6-E2795A34FA60}"/>
    <cellStyle name="Számítás 2 8" xfId="19416" xr:uid="{72E585E0-BE8B-48D0-B19B-8CCD9F40397D}"/>
    <cellStyle name="Számítás 2 9" xfId="19417" xr:uid="{DEB31B44-8D92-4A3D-AFE2-E49E2EFE1E27}"/>
    <cellStyle name="Számítás 3" xfId="19418" xr:uid="{5EEC6F9A-B1AB-4D47-9C09-748FDC39C361}"/>
    <cellStyle name="Számítás 3 2" xfId="19419" xr:uid="{E3171EA1-C2AC-4C02-9538-4EF53880ADBD}"/>
    <cellStyle name="Számítás 4" xfId="19420" xr:uid="{EA13C3FE-FFD7-49AE-A1A3-D5DB13D19FEE}"/>
    <cellStyle name="Számítás 4 2" xfId="19421" xr:uid="{DB559ADF-3E3B-425D-8B9E-BF1344E8C16E}"/>
    <cellStyle name="Számítás 5" xfId="19422" xr:uid="{88DC61C1-25D1-4733-AA08-C855F62FEB37}"/>
    <cellStyle name="Számítás 5 2" xfId="19423" xr:uid="{9A6E922D-7849-4541-A6A9-07443CD4AB9C}"/>
    <cellStyle name="Számítás 6" xfId="19424" xr:uid="{4D0E5400-9C09-48EA-A37C-1F2DCD74E03B}"/>
    <cellStyle name="Számítás 6 2" xfId="19425" xr:uid="{2A8D8BCD-6697-4394-9B6D-3AA01FDA97ED}"/>
    <cellStyle name="Számítás 7" xfId="19426" xr:uid="{72C352D4-DEA5-4DB6-8771-3577B1F46EE4}"/>
    <cellStyle name="Számítás 8" xfId="19427" xr:uid="{DBA6E267-5C79-4F7D-8E94-9B93AA6A038F}"/>
    <cellStyle name="Számítás 9" xfId="19428" xr:uid="{41B68395-26C3-407B-B3EC-C710512EBDE2}"/>
    <cellStyle name="Tarkistussolu" xfId="143" xr:uid="{00000000-0005-0000-0000-0000AA000000}"/>
    <cellStyle name="Texto de advertencia" xfId="19429" xr:uid="{45C9FB5E-9521-4A79-A4C2-45499376AA1F}"/>
    <cellStyle name="Texto explicativo" xfId="19430" xr:uid="{0445D636-B979-463D-B193-09FB0382639B}"/>
    <cellStyle name="Titel" xfId="19431" xr:uid="{2E1BF7D1-03C3-4066-8F1A-CFB47A8D9450}"/>
    <cellStyle name="Title 2" xfId="144" xr:uid="{00000000-0005-0000-0000-0000AB000000}"/>
    <cellStyle name="Title 3" xfId="19432" xr:uid="{24CBF5A0-C873-4552-A2D3-295A71720DA5}"/>
    <cellStyle name="Title 4" xfId="19433" xr:uid="{BC0BA7EC-131F-45EB-ACD4-5AD1C9DBCA03}"/>
    <cellStyle name="Title 5" xfId="19434" xr:uid="{98673547-958F-4CC1-B59D-E9BE28EAC928}"/>
    <cellStyle name="Tittel" xfId="19435" xr:uid="{99339381-8FF7-48EA-AB08-5AC7A23B98F4}"/>
    <cellStyle name="Título" xfId="19436" xr:uid="{62D85C3C-4867-40B5-B59C-DC6ED4E64C37}"/>
    <cellStyle name="Título 1" xfId="19437" xr:uid="{0EE6CE8F-CE9A-4222-9B58-A6FE5F34C058}"/>
    <cellStyle name="Título 2" xfId="19438" xr:uid="{FD24AF09-B1CD-4C6F-BA4C-ABF9D56599F8}"/>
    <cellStyle name="Título 3" xfId="19439" xr:uid="{4F9C4032-4F2D-4CC6-BB31-517B021493F1}"/>
    <cellStyle name="Título_20091015 DE_Proposed amendments to CR SEC_MKR" xfId="19440" xr:uid="{4CDE689E-35C8-4F79-8EA7-8861890A8A35}"/>
    <cellStyle name="Total 2" xfId="145" xr:uid="{00000000-0005-0000-0000-0000AC000000}"/>
    <cellStyle name="Total 2 10" xfId="19442" xr:uid="{B4DE41F1-89ED-4203-B024-649C2094A9A1}"/>
    <cellStyle name="Total 2 11" xfId="19443" xr:uid="{B52A0273-EC00-49AD-814B-E1DA00B280C5}"/>
    <cellStyle name="Total 2 2" xfId="19444" xr:uid="{E693EB7E-2CCC-4A40-88F6-3C86728B4E71}"/>
    <cellStyle name="Total 2 2 2" xfId="19445" xr:uid="{12F98E9E-A7F5-419B-9FBC-5AEFC4978EC2}"/>
    <cellStyle name="Total 2 3" xfId="19446" xr:uid="{6635AEC3-67C9-400D-A2C4-991813943314}"/>
    <cellStyle name="Total 2 4" xfId="19447" xr:uid="{695C8B7F-5702-4FD1-8434-C20248ACCF61}"/>
    <cellStyle name="Total 2 5" xfId="19448" xr:uid="{40E4C1D4-DE17-4195-BFEC-E5A368384E32}"/>
    <cellStyle name="Total 2 6" xfId="19449" xr:uid="{B571F310-3609-41EC-AB76-A0A564F6B9C7}"/>
    <cellStyle name="Total 2 7" xfId="19450" xr:uid="{A06E9554-CCE6-416D-A991-85E9F9555100}"/>
    <cellStyle name="Total 2 8" xfId="19451" xr:uid="{6F60518C-6B8C-4A95-ACF5-AA7F47129CBD}"/>
    <cellStyle name="Total 2 9" xfId="19452" xr:uid="{645459FE-8D2D-49D8-96AF-A1B6C9131FDF}"/>
    <cellStyle name="Total 2_Nordea Group" xfId="19441" xr:uid="{184520A1-FECF-482C-B7FB-E1616D6E999C}"/>
    <cellStyle name="Total 3" xfId="19453" xr:uid="{43BB4B61-E491-4390-94CE-F00C4BDAFAA6}"/>
    <cellStyle name="Total 3 10" xfId="19454" xr:uid="{0070985F-F80B-478D-A742-8822A1AFED76}"/>
    <cellStyle name="Total 3 11" xfId="19455" xr:uid="{3D806DAD-3717-49BF-A3AC-A085A2E08DC6}"/>
    <cellStyle name="Total 3 2" xfId="19456" xr:uid="{39C57243-DD81-4D2A-8F39-F27C1A94915C}"/>
    <cellStyle name="Total 3 2 2" xfId="19457" xr:uid="{54CA2F59-B22E-4AF7-8931-AD2A905BF3E2}"/>
    <cellStyle name="Total 3 3" xfId="19458" xr:uid="{0ED22594-E57C-4515-B431-275A2DC3E0F6}"/>
    <cellStyle name="Total 3 4" xfId="19459" xr:uid="{0C0DC252-35D3-4DF5-B930-8AE856CC0ECE}"/>
    <cellStyle name="Total 3 5" xfId="19460" xr:uid="{271F0138-56FA-40EB-86FE-0E71BA7CFAA2}"/>
    <cellStyle name="Total 3 6" xfId="19461" xr:uid="{15D10C2E-0448-4EA5-B049-0545771F70D8}"/>
    <cellStyle name="Total 3 7" xfId="19462" xr:uid="{A33DF5DE-66A5-43C4-8C85-9B545D9881CD}"/>
    <cellStyle name="Total 3 8" xfId="19463" xr:uid="{D469B71F-E86F-4D63-9DBC-07B49F815BDD}"/>
    <cellStyle name="Total 3 9" xfId="19464" xr:uid="{3A44C77F-0C77-442C-9FA3-47D19C2D233F}"/>
    <cellStyle name="Total 4" xfId="19465" xr:uid="{CAD5767F-C6BE-4E49-8B4F-1E29C57C07D6}"/>
    <cellStyle name="Total 5" xfId="19466" xr:uid="{D515BBC1-0A18-4AF1-AE65-F25A13988BF3}"/>
    <cellStyle name="Total 5 10" xfId="19467" xr:uid="{96D655CF-7D28-44AD-B770-F6AD4C13BCF2}"/>
    <cellStyle name="Total 5 11" xfId="19468" xr:uid="{B5EA8290-B68F-4A9F-8EE5-C3FCC8D9D44C}"/>
    <cellStyle name="Total 5 2" xfId="19469" xr:uid="{9CF4124B-146E-4D71-B4F6-6C4EB80E82AE}"/>
    <cellStyle name="Total 5 2 10" xfId="19470" xr:uid="{311D61A7-23C3-4A6A-9FA5-0EE41B3AA807}"/>
    <cellStyle name="Total 5 2 2" xfId="19471" xr:uid="{08860509-D8F2-4445-A9C7-BB0F44FEB073}"/>
    <cellStyle name="Total 5 2 2 2" xfId="19472" xr:uid="{662FE580-487F-4B75-9720-8EA220EDF37D}"/>
    <cellStyle name="Total 5 2 3" xfId="19473" xr:uid="{9F0EB9E7-44E1-4091-BA83-DA4143E63C5B}"/>
    <cellStyle name="Total 5 2 4" xfId="19474" xr:uid="{8782ED1E-D8B7-4331-A79D-A13F7A8503DD}"/>
    <cellStyle name="Total 5 2 5" xfId="19475" xr:uid="{FEC4D91C-A2F5-44A2-A3F3-88F65DA5F12D}"/>
    <cellStyle name="Total 5 2 6" xfId="19476" xr:uid="{64A5D3D2-5918-4A08-9DF8-F5BEA11AA722}"/>
    <cellStyle name="Total 5 2 7" xfId="19477" xr:uid="{7FC9FF1C-FE43-4084-9047-4274D1648649}"/>
    <cellStyle name="Total 5 2 8" xfId="19478" xr:uid="{2F80BF68-24D7-480A-847E-B7A34A05C498}"/>
    <cellStyle name="Total 5 2 9" xfId="19479" xr:uid="{888DE1F5-29F7-442E-A40B-E44AD7CDF724}"/>
    <cellStyle name="Total 5 3" xfId="19480" xr:uid="{4F1F759D-C36B-4EA3-BA3C-E9EF8FAE7D0F}"/>
    <cellStyle name="Total 5 3 2" xfId="19481" xr:uid="{1E7576A1-8237-4588-8B4F-847A84576E4D}"/>
    <cellStyle name="Total 5 4" xfId="19482" xr:uid="{E4DE8E3C-9A71-4D80-9E99-3A89A15E84AC}"/>
    <cellStyle name="Total 5 5" xfId="19483" xr:uid="{35D96B61-55FD-4BF7-9A37-4E7BD1D2EF29}"/>
    <cellStyle name="Total 5 6" xfId="19484" xr:uid="{662A31AC-4DD3-4B25-AABE-9AD55BC3BA6F}"/>
    <cellStyle name="Total 5 7" xfId="19485" xr:uid="{D832536D-8EB2-403B-BDA7-52CA569D4004}"/>
    <cellStyle name="Total 5 8" xfId="19486" xr:uid="{C5D2F083-A064-4EF1-B063-39629609311B}"/>
    <cellStyle name="Total 5 9" xfId="19487" xr:uid="{13144C51-8681-48A4-9772-92C83B27347A}"/>
    <cellStyle name="Totalt" xfId="19488" xr:uid="{C9D3CE07-E26B-4113-9273-6DDDEC2931E6}"/>
    <cellStyle name="Totalt 10" xfId="19489" xr:uid="{2F9AB7DA-68B6-4FE4-AC15-D5EEDFF47B66}"/>
    <cellStyle name="Totalt 11" xfId="19490" xr:uid="{62F80C42-2F97-404D-A188-89F6CB1203B0}"/>
    <cellStyle name="Totalt 12" xfId="19491" xr:uid="{1AFA9945-5A76-4973-BF43-EABFFDF99AAA}"/>
    <cellStyle name="Totalt 2" xfId="19492" xr:uid="{5782CEC2-C1AE-4101-8710-D8AFE01ADC10}"/>
    <cellStyle name="Totalt 2 10" xfId="19493" xr:uid="{ED5396E7-595F-453C-BC17-94EA1BFEAF2E}"/>
    <cellStyle name="Totalt 2 11" xfId="19494" xr:uid="{C935890E-4682-4EBE-B517-C0E76DF8A9E8}"/>
    <cellStyle name="Totalt 2 2" xfId="19495" xr:uid="{6C52987B-FFE5-4D0E-A5C1-2423069BEAE6}"/>
    <cellStyle name="Totalt 2 2 2" xfId="19496" xr:uid="{84357353-F70A-429A-A55B-37577CD66CEA}"/>
    <cellStyle name="Totalt 2 2 2 2" xfId="19497" xr:uid="{79A6BE27-970D-468E-909A-B04A5A57D316}"/>
    <cellStyle name="Totalt 2 2 3" xfId="19498" xr:uid="{D7BA94A7-FFEF-41D6-A788-BA21528E634D}"/>
    <cellStyle name="Totalt 2 2 4" xfId="19499" xr:uid="{63B43467-D8D4-480B-ABFC-F32F64F4E1C6}"/>
    <cellStyle name="Totalt 2 2 5" xfId="19500" xr:uid="{8EBE4880-AD4A-46F2-A22A-5AB1002F7BD8}"/>
    <cellStyle name="Totalt 2 2 6" xfId="19501" xr:uid="{7B855682-3F5A-4042-AD0E-BAEBADE5FD8D}"/>
    <cellStyle name="Totalt 2 2 7" xfId="19502" xr:uid="{C618474A-2FB3-4084-A909-5513DC01F917}"/>
    <cellStyle name="Totalt 2 2 8" xfId="19503" xr:uid="{27E73EC7-2F42-4778-9919-EF828122FAFC}"/>
    <cellStyle name="Totalt 2 2 9" xfId="19504" xr:uid="{F14C1502-1647-486D-B280-5A5DC5265F3B}"/>
    <cellStyle name="Totalt 2 3" xfId="19505" xr:uid="{8DEF115B-F420-47B0-B367-A32D606FE816}"/>
    <cellStyle name="Totalt 2 3 2" xfId="19506" xr:uid="{FE696C4D-AF45-4C19-AC24-AB1C9150EF84}"/>
    <cellStyle name="Totalt 2 3 2 2" xfId="19507" xr:uid="{A0669C39-0FE8-4CCA-891A-29688FE75B1D}"/>
    <cellStyle name="Totalt 2 3 3" xfId="19508" xr:uid="{76683FCE-364D-42F3-A79D-235D6F8A14A6}"/>
    <cellStyle name="Totalt 2 3 4" xfId="19509" xr:uid="{63EAC59A-ED18-4EB5-AF85-9DCCA2966247}"/>
    <cellStyle name="Totalt 2 3 5" xfId="19510" xr:uid="{0D0D83E3-BB71-44A3-B512-9BB9C47F4683}"/>
    <cellStyle name="Totalt 2 3 6" xfId="19511" xr:uid="{39E46D20-01C0-4A34-923B-36C4AD7142E2}"/>
    <cellStyle name="Totalt 2 3 7" xfId="19512" xr:uid="{E99D0A7A-9099-4F77-92A4-F0A04279CB62}"/>
    <cellStyle name="Totalt 2 3 8" xfId="19513" xr:uid="{43A04E41-9A4C-4DC4-A7CC-16161AF974C5}"/>
    <cellStyle name="Totalt 2 3 9" xfId="19514" xr:uid="{07B3B543-A3EB-4473-B5F1-56F8AAB29E26}"/>
    <cellStyle name="Totalt 2 4" xfId="19515" xr:uid="{A77FBED9-6C46-45BA-ACE3-575D447600C7}"/>
    <cellStyle name="Totalt 2 4 2" xfId="19516" xr:uid="{80BF7B74-E4DD-4D51-900B-229C559650DC}"/>
    <cellStyle name="Totalt 2 5" xfId="19517" xr:uid="{621EF62B-7771-4115-992E-56F337F3A71A}"/>
    <cellStyle name="Totalt 2 6" xfId="19518" xr:uid="{60516B5B-46DD-4F8E-91D9-91FF487A44E0}"/>
    <cellStyle name="Totalt 2 7" xfId="19519" xr:uid="{DC898886-A9F6-4AAD-A482-0D515AF6B427}"/>
    <cellStyle name="Totalt 2 8" xfId="19520" xr:uid="{56C22041-AA3A-4B3C-9D22-9C69B80E96BA}"/>
    <cellStyle name="Totalt 2 9" xfId="19521" xr:uid="{13412D9A-C3AE-4724-9757-5F4A663F0647}"/>
    <cellStyle name="Totalt 3" xfId="19522" xr:uid="{C70F359F-B750-4E4C-A0E3-79D1D2C6B253}"/>
    <cellStyle name="Totalt 3 2" xfId="19523" xr:uid="{3961BE4F-4870-40B0-8DEE-DE3BC608AAA3}"/>
    <cellStyle name="Totalt 3 2 2" xfId="19524" xr:uid="{F5C7CEAD-ED69-4436-8FDC-668AC12AA0F8}"/>
    <cellStyle name="Totalt 3 3" xfId="19525" xr:uid="{CF10535F-CBCA-4223-94A0-721A9FAB3FB7}"/>
    <cellStyle name="Totalt 3 4" xfId="19526" xr:uid="{611F0D2F-DAB8-45F8-8006-E78D1F3CBB7A}"/>
    <cellStyle name="Totalt 3 5" xfId="19527" xr:uid="{58DEA846-E3ED-4724-AC1B-58EA3A88797E}"/>
    <cellStyle name="Totalt 3 6" xfId="19528" xr:uid="{59ACBC1C-34FF-45D2-A593-5A985585A63C}"/>
    <cellStyle name="Totalt 3 7" xfId="19529" xr:uid="{F21DE5D2-1CAE-4914-896E-423A6AE3ADB1}"/>
    <cellStyle name="Totalt 3 8" xfId="19530" xr:uid="{A1B4BD78-FCBB-490E-B9EB-C189C720ABD5}"/>
    <cellStyle name="Totalt 3 9" xfId="19531" xr:uid="{C7405ADC-DE2D-4D55-ABCF-672F4D923391}"/>
    <cellStyle name="Totalt 4" xfId="19532" xr:uid="{3DD1A509-4B7F-45CC-87E5-920D731A5A94}"/>
    <cellStyle name="Totalt 4 2" xfId="19533" xr:uid="{E56303B7-27D8-445D-995D-4BA12627E3B0}"/>
    <cellStyle name="Totalt 4 2 2" xfId="19534" xr:uid="{D6B12FD6-26F4-4B82-8FC8-6F38193DB6F1}"/>
    <cellStyle name="Totalt 4 3" xfId="19535" xr:uid="{E8193CE0-FD63-49CA-88A3-848578335D56}"/>
    <cellStyle name="Totalt 4 4" xfId="19536" xr:uid="{410DDE34-9F2F-48FE-A138-91CB89520180}"/>
    <cellStyle name="Totalt 4 5" xfId="19537" xr:uid="{6D15DD60-DFB8-4B5F-9B65-5BB4F74BC8D0}"/>
    <cellStyle name="Totalt 4 6" xfId="19538" xr:uid="{1B391133-885E-40D8-B997-10EAAF22EFCE}"/>
    <cellStyle name="Totalt 4 7" xfId="19539" xr:uid="{3C824327-3EAF-44BE-B224-B3BEE23DE81B}"/>
    <cellStyle name="Totalt 4 8" xfId="19540" xr:uid="{00C8FA7E-011F-4884-8DBA-1CE284A184BC}"/>
    <cellStyle name="Totalt 4 9" xfId="19541" xr:uid="{A7517A29-2196-4A8D-868B-760604CAC5BD}"/>
    <cellStyle name="Totalt 5" xfId="19542" xr:uid="{A79759DD-CCEE-4A8A-9418-6130407AD984}"/>
    <cellStyle name="Totalt 5 2" xfId="19543" xr:uid="{8A1FEF17-AE85-4534-A7D3-2F32776848B3}"/>
    <cellStyle name="Totalt 6" xfId="19544" xr:uid="{7E23DBC7-BE75-40E8-AFB2-FE74DA516114}"/>
    <cellStyle name="Totalt 7" xfId="19545" xr:uid="{C4C2F843-E1B2-4F25-B431-489434FCF895}"/>
    <cellStyle name="Totalt 8" xfId="19546" xr:uid="{D6266092-AF68-4CCA-A173-C900EC9A326C}"/>
    <cellStyle name="Totalt 9" xfId="19547" xr:uid="{E4C0BB8F-7757-448C-8EAC-4E852A8A8749}"/>
    <cellStyle name="toteuma" xfId="37" xr:uid="{00000000-0005-0000-0000-0000AD000000}"/>
    <cellStyle name="Tulostus" xfId="146" xr:uid="{00000000-0005-0000-0000-0000AE000000}"/>
    <cellStyle name="Tusenskille [0]_~0014018" xfId="147" xr:uid="{00000000-0005-0000-0000-0000AF000000}"/>
    <cellStyle name="Tusenskille_~0014018" xfId="148" xr:uid="{00000000-0005-0000-0000-0000B0000000}"/>
    <cellStyle name="Tusental (0)_~0038516" xfId="38" xr:uid="{00000000-0005-0000-0000-0000B1000000}"/>
    <cellStyle name="Tusental 10" xfId="19548" xr:uid="{F47567C2-C455-4CA8-B331-473E88D2C261}"/>
    <cellStyle name="Tusental 11" xfId="19549" xr:uid="{54E1AE48-32EE-40B4-B292-07AAC5335BAC}"/>
    <cellStyle name="Tusental 12" xfId="19550" xr:uid="{A9DC5AC8-369A-4177-BFAC-7D620F44180C}"/>
    <cellStyle name="Tusental 13" xfId="19551" xr:uid="{4B12222D-13AA-4363-8200-9E0740F1B9EE}"/>
    <cellStyle name="Tusental 14" xfId="19552" xr:uid="{75D400BD-B097-4FBF-A9DA-0A2D0746DAC6}"/>
    <cellStyle name="Tusental 15" xfId="19553" xr:uid="{CB8F5290-B529-4649-893D-48EB2238687C}"/>
    <cellStyle name="Tusental 16" xfId="19554" xr:uid="{57F19A7F-8FAF-4CCE-AD7C-5F37A743CCAF}"/>
    <cellStyle name="Tusental 17" xfId="19555" xr:uid="{4B499237-2438-4546-8DF6-D467A7C99DB8}"/>
    <cellStyle name="Tusental 18" xfId="19556" xr:uid="{F8624E62-D933-4346-B29A-367DB97A35D1}"/>
    <cellStyle name="Tusental 19" xfId="19557" xr:uid="{007D67C1-B7EA-41F2-8130-FE10F1137183}"/>
    <cellStyle name="Tusental 2" xfId="149" xr:uid="{00000000-0005-0000-0000-0000B2000000}"/>
    <cellStyle name="Tusental 2 2" xfId="19559" xr:uid="{E8F621A1-FEB1-40BA-AF7A-36DB3EA97729}"/>
    <cellStyle name="Tusental 2_Nordea Group" xfId="19558" xr:uid="{4A63B703-8BEE-450D-899F-3C642D045FB9}"/>
    <cellStyle name="Tusental 20" xfId="19560" xr:uid="{EECB0EE7-05DD-4A19-AC92-7D170014CECF}"/>
    <cellStyle name="Tusental 21" xfId="19561" xr:uid="{F8F40F40-2920-4698-BE87-905B5E2B46E4}"/>
    <cellStyle name="Tusental 22" xfId="19562" xr:uid="{7C30CBDE-8AF6-4653-97B0-5B1B93827AB4}"/>
    <cellStyle name="Tusental 23" xfId="19563" xr:uid="{05574283-40CC-4CF0-AA5D-FBC6CC854DE9}"/>
    <cellStyle name="Tusental 24" xfId="19564" xr:uid="{2AA1FCB9-5B27-4DA1-8E30-05EA0FE1A309}"/>
    <cellStyle name="Tusental 25" xfId="19565" xr:uid="{8952834E-6C7A-461C-B237-C436E20B91A1}"/>
    <cellStyle name="Tusental 26" xfId="19566" xr:uid="{BBC4EFB3-1ABE-48D1-9837-78D0CE11D5C3}"/>
    <cellStyle name="Tusental 27" xfId="19567" xr:uid="{7DEE0FC2-EEA5-44C3-902F-8DF6008A8220}"/>
    <cellStyle name="Tusental 28" xfId="19568" xr:uid="{C7174CC0-CB69-4F5C-8BF5-16FDC3FB1A24}"/>
    <cellStyle name="Tusental 29" xfId="19569" xr:uid="{D4E1E387-C23C-40B2-BC56-7042F402F31F}"/>
    <cellStyle name="Tusental 3" xfId="19570" xr:uid="{676C3936-6549-433B-93CB-F2E07868AC1A}"/>
    <cellStyle name="Tusental 3 2" xfId="19571" xr:uid="{772CD402-D4D9-4BB5-9EA2-D3C45B3E10AB}"/>
    <cellStyle name="Tusental 30" xfId="19572" xr:uid="{F98EB1CC-D510-4993-96CC-3151D7D7AA8B}"/>
    <cellStyle name="Tusental 31" xfId="19573" xr:uid="{595C8773-00B2-47B0-B384-81D058DC43B3}"/>
    <cellStyle name="Tusental 32" xfId="19574" xr:uid="{95E6C946-D695-4728-9CBA-C94C1CAD1760}"/>
    <cellStyle name="Tusental 33" xfId="19575" xr:uid="{072A8286-2087-4028-985C-76BC83F4C69B}"/>
    <cellStyle name="Tusental 34" xfId="19576" xr:uid="{AB8D2CBE-E150-4A2F-A584-E15E3E48CEF5}"/>
    <cellStyle name="Tusental 35" xfId="19577" xr:uid="{1DF72EE4-F9F1-46FD-A755-AC9FE8A6C455}"/>
    <cellStyle name="Tusental 36" xfId="19578" xr:uid="{63BCEE56-D7F8-4065-9890-7E5473362E56}"/>
    <cellStyle name="Tusental 37" xfId="19579" xr:uid="{B7B3BF80-2F61-4DBB-BB68-AF9E38C049F3}"/>
    <cellStyle name="Tusental 38" xfId="19580" xr:uid="{D9CF151E-FA48-4616-9A2C-985C2F5AED4C}"/>
    <cellStyle name="Tusental 39" xfId="19581" xr:uid="{4636913D-FD89-4E9D-B500-BCF33739F799}"/>
    <cellStyle name="Tusental 4" xfId="19582" xr:uid="{767CA1FE-6739-4D53-B5BB-386D2D9E3D1D}"/>
    <cellStyle name="Tusental 40" xfId="19583" xr:uid="{05E87839-DDBD-4D23-B10A-249E99CB7856}"/>
    <cellStyle name="Tusental 41" xfId="19584" xr:uid="{9A77497E-B426-482C-9541-F36D3C1D3450}"/>
    <cellStyle name="Tusental 42" xfId="19585" xr:uid="{5999C9AF-02F7-4DC0-9243-0566866CC8D8}"/>
    <cellStyle name="Tusental 5" xfId="19586" xr:uid="{A3603091-8942-4A9A-AE06-DAEAD19CECD3}"/>
    <cellStyle name="Tusental 6" xfId="19587" xr:uid="{C04F6626-315B-45A8-8688-F53364DB2349}"/>
    <cellStyle name="Tusental 7" xfId="19588" xr:uid="{E90BF3C8-3518-4169-BF6D-55A49D2A3EBE}"/>
    <cellStyle name="Tusental 8" xfId="19589" xr:uid="{F3951734-1F68-40CA-8C0C-CA9BC3923DC1}"/>
    <cellStyle name="Tusental 9" xfId="19590" xr:uid="{94CE0D04-85A3-4655-A944-D1CDA812CACB}"/>
    <cellStyle name="Tyyli 1" xfId="150" xr:uid="{00000000-0005-0000-0000-0000B3000000}"/>
    <cellStyle name="Ugyldig" xfId="19591" xr:uid="{90DA7D31-B4DB-404F-A5C2-53916C5DD448}"/>
    <cellStyle name="Ugyldig 2" xfId="19592" xr:uid="{0AA099D0-36FC-4EE4-A2D4-06F68BF3F923}"/>
    <cellStyle name="Ugyldig 3" xfId="19593" xr:uid="{AD6A8F0D-D205-477A-9EE5-3F7A72B62797}"/>
    <cellStyle name="Ugyldig 4" xfId="19594" xr:uid="{23005278-8E54-4CE9-84E3-995F6821E4C9}"/>
    <cellStyle name="Ugyldig 5" xfId="19595" xr:uid="{8FC13BD3-0C7F-4839-8AB4-0E3C03DEE4EF}"/>
    <cellStyle name="Ugyldig 5 2" xfId="19596" xr:uid="{FD137286-3215-445D-ADC0-B2E5AF46CB5C}"/>
    <cellStyle name="Ugyldig 6" xfId="19597" xr:uid="{C0DFA306-BDFE-4CAF-84A1-B04BB8A9489E}"/>
    <cellStyle name="Ugyldig 7" xfId="19598" xr:uid="{6B85CA38-4BE8-47E0-B546-6E5C3EF4A3F3}"/>
    <cellStyle name="Ugyldig 8" xfId="19599" xr:uid="{4649ABA5-E63F-481E-89BA-9C5EFC9336A5}"/>
    <cellStyle name="Uthevingsfarge1" xfId="19600" xr:uid="{F620A4A0-7413-4EF7-8232-1BCF525AD4CE}"/>
    <cellStyle name="Uthevingsfarge1 2" xfId="19601" xr:uid="{3D586B41-426F-41E8-B6BB-95F0B321F535}"/>
    <cellStyle name="Uthevingsfarge1 3" xfId="19602" xr:uid="{DAA363FD-771E-44B8-BFEC-270AA8841860}"/>
    <cellStyle name="Uthevingsfarge1 4" xfId="19603" xr:uid="{B5D4AF2F-4CAA-4167-9E89-9FEC232C6C98}"/>
    <cellStyle name="Uthevingsfarge1 5" xfId="19604" xr:uid="{EF09C3A5-D0C6-4CA5-960F-FC6DDFEF6468}"/>
    <cellStyle name="Uthevingsfarge1 5 2" xfId="19605" xr:uid="{99DF1776-A398-4A38-BFFB-2C00041D5F98}"/>
    <cellStyle name="Uthevingsfarge1 6" xfId="19606" xr:uid="{02506B98-6E99-48C8-A2A2-1D3B07DCBED9}"/>
    <cellStyle name="Uthevingsfarge1 7" xfId="19607" xr:uid="{B2CD8972-ABCD-4B6F-B317-D4E219D62454}"/>
    <cellStyle name="Uthevingsfarge1 8" xfId="19608" xr:uid="{934F484D-23A8-4EE0-A4C6-A7C79E05E715}"/>
    <cellStyle name="Uthevingsfarge2" xfId="19609" xr:uid="{40DD9073-33C7-4A03-904E-9E611C30DE5E}"/>
    <cellStyle name="Uthevingsfarge2 2" xfId="19610" xr:uid="{59D4A2E1-7EDC-4003-91B6-140D16AE3AC4}"/>
    <cellStyle name="Uthevingsfarge2 3" xfId="19611" xr:uid="{4D19DC1A-4231-4D48-A33E-C78FC482A46E}"/>
    <cellStyle name="Uthevingsfarge2 4" xfId="19612" xr:uid="{494EC802-9DA9-42E4-8389-2BC10945ACA2}"/>
    <cellStyle name="Uthevingsfarge2 5" xfId="19613" xr:uid="{1E1FE1D6-0459-4A8A-8245-6D1432D6E842}"/>
    <cellStyle name="Uthevingsfarge2 5 2" xfId="19614" xr:uid="{8CF10CA2-3D04-4CE4-B2FF-6F8402B7C4A3}"/>
    <cellStyle name="Uthevingsfarge2 6" xfId="19615" xr:uid="{4BEC70F4-BB8E-46E4-A1DB-B8CE9988AB04}"/>
    <cellStyle name="Uthevingsfarge2 7" xfId="19616" xr:uid="{EAC6E67B-53A5-4F59-800A-5342BE3FC120}"/>
    <cellStyle name="Uthevingsfarge2 8" xfId="19617" xr:uid="{C291A791-4335-4F4A-BF1D-4569A0F0B074}"/>
    <cellStyle name="Uthevingsfarge3" xfId="19618" xr:uid="{9B485768-3430-45D3-9E9D-8D65F28A9D8B}"/>
    <cellStyle name="Uthevingsfarge3 2" xfId="19619" xr:uid="{92371CC4-5DE2-4E97-99EE-9CAABFFEBA67}"/>
    <cellStyle name="Uthevingsfarge3 3" xfId="19620" xr:uid="{C9A95E1D-F90C-410F-B8D6-6D14629D128D}"/>
    <cellStyle name="Uthevingsfarge3 4" xfId="19621" xr:uid="{F5C740FF-D1F6-4E87-9643-791BD10DC512}"/>
    <cellStyle name="Uthevingsfarge3 5" xfId="19622" xr:uid="{5C6BF4AB-D957-467F-8CD6-52A336BD0921}"/>
    <cellStyle name="Uthevingsfarge3 5 2" xfId="19623" xr:uid="{EC684F97-83C1-4443-B4C1-0F5A68D9AA08}"/>
    <cellStyle name="Uthevingsfarge3 6" xfId="19624" xr:uid="{24DA0301-8243-44B3-8C05-5968CF38056B}"/>
    <cellStyle name="Uthevingsfarge3 7" xfId="19625" xr:uid="{C0C55AFA-6742-46FE-BF91-DB3A55EEF703}"/>
    <cellStyle name="Uthevingsfarge3 8" xfId="19626" xr:uid="{63930761-B95B-455E-8E93-B5F6D63A7128}"/>
    <cellStyle name="Uthevingsfarge4" xfId="19627" xr:uid="{5CCD332F-196E-4A7C-9753-8C123D12B62B}"/>
    <cellStyle name="Uthevingsfarge4 2" xfId="19628" xr:uid="{F0B37CDD-662C-4B9C-9320-E58CCBD1B754}"/>
    <cellStyle name="Uthevingsfarge4 3" xfId="19629" xr:uid="{4EA25315-737B-4D5F-8C5E-1ECD84AB69E2}"/>
    <cellStyle name="Uthevingsfarge4 4" xfId="19630" xr:uid="{FB1B277B-FDF0-4716-8E83-6BEFEF4AADEB}"/>
    <cellStyle name="Uthevingsfarge4 5" xfId="19631" xr:uid="{F22F1BFD-8CB0-4B98-8D4C-61D7F2CC6388}"/>
    <cellStyle name="Uthevingsfarge4 5 2" xfId="19632" xr:uid="{36A62D15-CF66-487E-80A6-C61FBF1D75E6}"/>
    <cellStyle name="Uthevingsfarge4 6" xfId="19633" xr:uid="{B28A27F3-2C27-482D-B252-72445588855F}"/>
    <cellStyle name="Uthevingsfarge4 7" xfId="19634" xr:uid="{AC0BF9E7-7EF4-443A-B949-EAD98324C815}"/>
    <cellStyle name="Uthevingsfarge4 8" xfId="19635" xr:uid="{DD4A8309-A7BE-443C-B644-97A9A659B225}"/>
    <cellStyle name="Uthevingsfarge5" xfId="19636" xr:uid="{CF417BFC-DA1D-4616-86EB-5F9D65B6CD70}"/>
    <cellStyle name="Uthevingsfarge5 2" xfId="19637" xr:uid="{8F860BD3-9F0C-44B0-AC5A-ABFD15AD66BB}"/>
    <cellStyle name="Uthevingsfarge5 3" xfId="19638" xr:uid="{B5C129A1-579A-4468-ABCE-661FF8490F54}"/>
    <cellStyle name="Uthevingsfarge5 4" xfId="19639" xr:uid="{7C1856DD-2C32-4177-9409-ACC8043FB51E}"/>
    <cellStyle name="Uthevingsfarge5 5" xfId="19640" xr:uid="{D7EF6B3F-84A5-46CD-8A82-8947029AC114}"/>
    <cellStyle name="Uthevingsfarge5 5 2" xfId="19641" xr:uid="{E739DF15-50EC-46B4-9AC6-F8CBDC43ACA6}"/>
    <cellStyle name="Uthevingsfarge5 6" xfId="19642" xr:uid="{D1C36C9E-1A7C-4B9A-A0B6-C382A9706A68}"/>
    <cellStyle name="Uthevingsfarge5 7" xfId="19643" xr:uid="{29E134E1-ED92-4F0F-834B-C0C7C1D1B942}"/>
    <cellStyle name="Uthevingsfarge5 8" xfId="19644" xr:uid="{9ABFCC76-764E-4AC4-921D-A550AC80FC7C}"/>
    <cellStyle name="Uthevingsfarge6" xfId="19645" xr:uid="{74F94164-08B5-4D41-A8B1-BE1B18ADAA7A}"/>
    <cellStyle name="Uthevingsfarge6 2" xfId="19646" xr:uid="{98AA96D7-A4E3-4BA3-B388-033A7CD75E2A}"/>
    <cellStyle name="Uthevingsfarge6 3" xfId="19647" xr:uid="{A5092908-0ED9-4D8B-BDC3-D0D410F7BA2E}"/>
    <cellStyle name="Uthevingsfarge6 4" xfId="19648" xr:uid="{4E363869-FECD-4EAC-AD23-2FB576016FD4}"/>
    <cellStyle name="Uthevingsfarge6 5" xfId="19649" xr:uid="{E8281D01-1335-4C4B-A7A7-30448B04E2E1}"/>
    <cellStyle name="Uthevingsfarge6 5 2" xfId="19650" xr:uid="{BA3FF2CF-DA86-4578-A2F5-5A66220F2598}"/>
    <cellStyle name="Uthevingsfarge6 6" xfId="19651" xr:uid="{DE92F775-F66A-4853-8746-4AAE933752E1}"/>
    <cellStyle name="Uthevingsfarge6 7" xfId="19652" xr:uid="{174EFEAE-EBC0-4BAF-9DDA-4356638E024A}"/>
    <cellStyle name="Uthevingsfarge6 8" xfId="19653" xr:uid="{52F57C9C-0EF5-4293-ABA7-F2B19E553A54}"/>
    <cellStyle name="Valuta (0)_~0038516" xfId="39" xr:uid="{00000000-0005-0000-0000-0000B4000000}"/>
    <cellStyle name="Valuta 10" xfId="19654" xr:uid="{FA6634E9-A5E8-4C7C-B8B8-F753E6464C57}"/>
    <cellStyle name="Valuta 11" xfId="19655" xr:uid="{EC0B6650-26DF-4CF7-8BE4-EFF947D8C640}"/>
    <cellStyle name="Valuta 12" xfId="19656" xr:uid="{BD41B636-E0F4-4DBB-81C5-2DF4324F718E}"/>
    <cellStyle name="Valuta 13" xfId="19657" xr:uid="{A6EF2DF1-3316-4B16-A188-10CF383B447B}"/>
    <cellStyle name="Valuta 14" xfId="19658" xr:uid="{012F10DF-F3ED-4F7C-B626-ADA41BF91573}"/>
    <cellStyle name="Valuta 15" xfId="19659" xr:uid="{5FD55985-E19F-489F-B164-D280E81C6C08}"/>
    <cellStyle name="Valuta 16" xfId="19660" xr:uid="{F0C92917-2CB8-444C-B458-8DC4D89D7417}"/>
    <cellStyle name="Valuta 17" xfId="19661" xr:uid="{770C7287-3E66-4BDF-AF6A-CFF1666136EE}"/>
    <cellStyle name="Valuta 18" xfId="19662" xr:uid="{C6841595-A980-4650-B275-C6773BC18AE8}"/>
    <cellStyle name="Valuta 19" xfId="19663" xr:uid="{07218B9C-135F-4E04-8755-53E5AB1AA54F}"/>
    <cellStyle name="Valuta 2" xfId="19664" xr:uid="{B82836FF-F971-4F4B-A072-769068513883}"/>
    <cellStyle name="Valuta 2 2" xfId="19665" xr:uid="{6B966034-5FC8-43A0-A3E8-6D25634BE87A}"/>
    <cellStyle name="Valuta 20" xfId="19666" xr:uid="{9C75E7CA-4EB1-4F40-B9BC-EFCAA62BD0B9}"/>
    <cellStyle name="Valuta 21" xfId="19667" xr:uid="{7F6EEC0F-FA82-4AA7-83D4-CFA335FBF8DA}"/>
    <cellStyle name="Valuta 22" xfId="19668" xr:uid="{7DEF77BE-8FE0-4321-9788-F0FCB1EFA25B}"/>
    <cellStyle name="Valuta 23" xfId="19669" xr:uid="{9D18952D-91E2-4AA5-A564-1C4D9A45452E}"/>
    <cellStyle name="Valuta 24" xfId="19670" xr:uid="{3B72146D-7991-4435-9FE3-611D7DF3C04A}"/>
    <cellStyle name="Valuta 25" xfId="19671" xr:uid="{555E8860-473D-4BE1-9E26-138E3FF5293C}"/>
    <cellStyle name="Valuta 26" xfId="19672" xr:uid="{A4B31DCC-D0DB-4D56-A92B-A0EBBD12C877}"/>
    <cellStyle name="Valuta 27" xfId="19673" xr:uid="{66B69C05-8A5E-41F3-8C83-C290FBF8B5BB}"/>
    <cellStyle name="Valuta 28" xfId="19674" xr:uid="{0E5EBACC-181A-47BC-B2DF-2A51DF3640AF}"/>
    <cellStyle name="Valuta 29" xfId="19675" xr:uid="{00979E60-3FAA-4C56-96CC-C4B6DFEF66AE}"/>
    <cellStyle name="Valuta 3" xfId="19676" xr:uid="{C8DE8034-C2FB-46A5-9290-EE0602868C6A}"/>
    <cellStyle name="Valuta 3 2" xfId="19677" xr:uid="{CF22AD06-7763-40A7-B160-9342BDFE6F21}"/>
    <cellStyle name="Valuta 30" xfId="19678" xr:uid="{9572A920-FFD8-4F67-AA23-4CFE88581D87}"/>
    <cellStyle name="Valuta 31" xfId="19679" xr:uid="{0F257139-D1E9-42DC-A17D-51F01A2B4D41}"/>
    <cellStyle name="Valuta 32" xfId="19680" xr:uid="{FEB7CE8D-3C53-4E35-8C19-47346BE9BA22}"/>
    <cellStyle name="Valuta 33" xfId="19681" xr:uid="{E709AB73-7957-4855-8DEA-D04D77348226}"/>
    <cellStyle name="Valuta 34" xfId="19682" xr:uid="{5B0BB75C-53BC-43FE-A642-A69BB4C3F364}"/>
    <cellStyle name="Valuta 35" xfId="19683" xr:uid="{94DB1100-A5B8-4EE5-91CF-D937953A03C0}"/>
    <cellStyle name="Valuta 36" xfId="19684" xr:uid="{9818B938-F917-42AC-9168-2B0DD7128191}"/>
    <cellStyle name="Valuta 37" xfId="19685" xr:uid="{5102879D-3D1A-4B12-8493-C8526C911BDA}"/>
    <cellStyle name="Valuta 38" xfId="19686" xr:uid="{E806E6ED-576F-456E-91D8-28058B72AAB9}"/>
    <cellStyle name="Valuta 39" xfId="19687" xr:uid="{8E9058B3-BFCF-4141-95CC-B044BB2994E7}"/>
    <cellStyle name="Valuta 4" xfId="19688" xr:uid="{606EBD48-61E8-41C1-80B3-8F18089BED06}"/>
    <cellStyle name="Valuta 40" xfId="19689" xr:uid="{1BFE3A23-C7EA-4E91-A54F-C8AA03B04ECA}"/>
    <cellStyle name="Valuta 41" xfId="19690" xr:uid="{3341BA65-4121-4CD6-B513-D1C9BA0CAE0F}"/>
    <cellStyle name="Valuta 42" xfId="19691" xr:uid="{ECE3B835-E3F0-4D6F-82AD-9143CF48ED16}"/>
    <cellStyle name="Valuta 5" xfId="19692" xr:uid="{6222C8FB-53A2-4A2B-AC67-4EDBD02C47F9}"/>
    <cellStyle name="Valuta 6" xfId="19693" xr:uid="{387DE7ED-2DE8-43D2-834D-BB465A7E7FD5}"/>
    <cellStyle name="Valuta 7" xfId="19694" xr:uid="{90FD3032-E736-4898-BE5C-2A193EDC266D}"/>
    <cellStyle name="Valuta 8" xfId="19695" xr:uid="{6104221F-4B2D-4AF7-A2E1-A2EAD45310E4}"/>
    <cellStyle name="Valuta 9" xfId="19696" xr:uid="{DB083E86-E962-4A06-A978-FDC2CA5BC79D}"/>
    <cellStyle name="Warning Text 2" xfId="151" xr:uid="{00000000-0005-0000-0000-0000B5000000}"/>
    <cellStyle name="Warning Text 3" xfId="19697" xr:uid="{9D2FE90F-4DD4-4A84-9055-E6F1EE9E2182}"/>
    <cellStyle name="Warning Text 4" xfId="19698" xr:uid="{080A73BF-CB1F-4597-8783-961B0E001AB7}"/>
    <cellStyle name="Warning Text 5" xfId="19699" xr:uid="{7785D8B5-1E5A-4AE7-B12A-95FA5F7ADA27}"/>
    <cellStyle name="Warning Text 6" xfId="19700" xr:uid="{7088E25D-3A10-4E6F-8B47-35F4B6F4CA01}"/>
    <cellStyle name="Varoitusteksti" xfId="152" xr:uid="{00000000-0005-0000-0000-0000B6000000}"/>
    <cellStyle name="Varseltekst" xfId="19701" xr:uid="{19702780-3A6E-44AE-A081-F7B92D5E03BC}"/>
    <cellStyle name="Összesen" xfId="19702" xr:uid="{C96F7E35-A1AA-4763-AD57-1C9EC41F3696}"/>
    <cellStyle name="Összesen 10" xfId="19703" xr:uid="{BA47E8FC-B4C0-424F-B24E-74FD1A1BB88D}"/>
    <cellStyle name="Összesen 11" xfId="19704" xr:uid="{CF4677A7-8CDC-48A8-BBF3-FFFF9D68A698}"/>
    <cellStyle name="Összesen 2" xfId="19705" xr:uid="{D6BE5136-80C1-457C-AA80-BCE5534AD87D}"/>
    <cellStyle name="Összesen 2 2" xfId="19706" xr:uid="{66258891-A48A-4E79-90C1-E6CA3540F897}"/>
    <cellStyle name="Összesen 3" xfId="19707" xr:uid="{8C375F56-65FE-4CFA-8A36-F0EDCB83D28D}"/>
    <cellStyle name="Összesen 4" xfId="19708" xr:uid="{A84A03D5-25F4-45DD-9959-99DFE9823C2D}"/>
    <cellStyle name="Összesen 5" xfId="19709" xr:uid="{876F2BA6-54B8-4689-8311-9E94E1CDC254}"/>
    <cellStyle name="Összesen 6" xfId="19710" xr:uid="{F96C25AE-B6F3-42C1-9502-481392AC23E9}"/>
    <cellStyle name="Összesen 7" xfId="19711" xr:uid="{190725CB-5235-424D-9E94-0532E2EA4F29}"/>
    <cellStyle name="Összesen 8" xfId="19712" xr:uid="{C69177E8-342E-4853-A542-27452C77115D}"/>
    <cellStyle name="Összesen 9" xfId="19713" xr:uid="{81D3A7E3-455F-468E-872C-B169881D57B9}"/>
    <cellStyle name="Акцент1" xfId="19714" xr:uid="{132891C0-9F75-4B92-B2D7-E22EA2AE13BA}"/>
    <cellStyle name="Акцент1 2" xfId="19715" xr:uid="{A7CA8421-7AB9-408B-A2C0-1F86B3C46AC4}"/>
    <cellStyle name="Акцент1 3" xfId="19716" xr:uid="{4A47AB68-B4C7-439D-A22B-5E39B2D5D053}"/>
    <cellStyle name="Акцент1 4" xfId="19717" xr:uid="{557FEE3C-D72B-489D-84DA-40F84B433DA8}"/>
    <cellStyle name="Акцент1 5" xfId="19718" xr:uid="{E91E67BA-463F-4663-AD93-4A84FDF4F248}"/>
    <cellStyle name="Акцент1 5 2" xfId="19719" xr:uid="{95AB764B-2088-4217-BB68-C5A60E2C05A7}"/>
    <cellStyle name="Акцент1 6" xfId="19720" xr:uid="{6A9C1BFB-87D4-4144-925C-73204383ACAA}"/>
    <cellStyle name="Акцент1 7" xfId="19721" xr:uid="{BAD30760-30FB-4D44-9E36-718FC510B780}"/>
    <cellStyle name="Акцент1 8" xfId="19722" xr:uid="{0A40FBD9-004F-4678-ADA7-FDC65C6BA7A3}"/>
    <cellStyle name="Акцент2" xfId="19723" xr:uid="{9AAC8C30-EEA5-4E34-BE46-325803BD0703}"/>
    <cellStyle name="Акцент2 2" xfId="19724" xr:uid="{5CB2BAF9-C033-4B83-8AB0-B30CB33C5551}"/>
    <cellStyle name="Акцент2 3" xfId="19725" xr:uid="{389DF2B5-2913-46B8-8BDC-D309C739F360}"/>
    <cellStyle name="Акцент2 4" xfId="19726" xr:uid="{ED21A3F6-B115-44F5-9A72-926E1ABD0086}"/>
    <cellStyle name="Акцент2 5" xfId="19727" xr:uid="{F50E8367-902E-493F-8CA3-78765C2BFAA5}"/>
    <cellStyle name="Акцент2 5 2" xfId="19728" xr:uid="{DF5CCCC9-C022-4307-9E29-7A02A505B54E}"/>
    <cellStyle name="Акцент2 6" xfId="19729" xr:uid="{4766E78F-AE4A-49C0-927F-1DB136BE0B2D}"/>
    <cellStyle name="Акцент2 7" xfId="19730" xr:uid="{DF7BAE5C-1C8E-4B86-A97D-492C4A5EC54E}"/>
    <cellStyle name="Акцент2 8" xfId="19731" xr:uid="{35E5FA7B-0113-43E8-8858-8B97EE9B0772}"/>
    <cellStyle name="Акцент3" xfId="19732" xr:uid="{91B5778E-DA5F-4DFF-B56C-1ABCC73E9024}"/>
    <cellStyle name="Акцент3 2" xfId="19733" xr:uid="{7B181C72-DD5D-4CA8-B4F7-2CF0582998AB}"/>
    <cellStyle name="Акцент3 3" xfId="19734" xr:uid="{F903801F-1474-4289-911F-E25A293F9CDA}"/>
    <cellStyle name="Акцент3 4" xfId="19735" xr:uid="{6BC5D283-449F-4AFB-A12B-DA56D77AAE43}"/>
    <cellStyle name="Акцент3 5" xfId="19736" xr:uid="{24128DDF-2DD7-4E50-8519-F36BDCE98FFD}"/>
    <cellStyle name="Акцент3 5 2" xfId="19737" xr:uid="{AC9E0310-A275-4845-B738-9DC2E8ACA4B5}"/>
    <cellStyle name="Акцент3 6" xfId="19738" xr:uid="{1348936E-83FB-4548-906C-EF71FED35CFE}"/>
    <cellStyle name="Акцент3 7" xfId="19739" xr:uid="{795AA4E5-4EB7-421E-869B-ADEAA24EEFAF}"/>
    <cellStyle name="Акцент3 8" xfId="19740" xr:uid="{AB958FCD-F855-4598-AADC-4A53601C9D0D}"/>
    <cellStyle name="Акцент4" xfId="19741" xr:uid="{5248D161-DD45-419A-B25B-4D19DB76C90F}"/>
    <cellStyle name="Акцент4 2" xfId="19742" xr:uid="{B2A16655-41C4-4937-BCB5-BBF2EDD2939A}"/>
    <cellStyle name="Акцент4 3" xfId="19743" xr:uid="{8268C43E-3AD9-47FC-83EA-3AF394D0E170}"/>
    <cellStyle name="Акцент4 4" xfId="19744" xr:uid="{A4571B62-CEF2-4D36-8A55-7AE1CDDC7F1C}"/>
    <cellStyle name="Акцент4 5" xfId="19745" xr:uid="{0C56C68D-0F62-4AF4-A2E3-52358A7E12C9}"/>
    <cellStyle name="Акцент4 5 2" xfId="19746" xr:uid="{CF38FD5C-F00F-4E4A-8351-F90522B09FBC}"/>
    <cellStyle name="Акцент4 6" xfId="19747" xr:uid="{02B698C7-71BD-48EA-BA0C-285D6D6C2CE0}"/>
    <cellStyle name="Акцент4 7" xfId="19748" xr:uid="{90F0B2DF-BEDA-47D6-A27C-A98C796B6170}"/>
    <cellStyle name="Акцент4 8" xfId="19749" xr:uid="{DFDF40C4-3C67-4B59-9BC4-78A6990C1B2F}"/>
    <cellStyle name="Акцент5" xfId="19750" xr:uid="{169376FA-EE57-4ADA-A989-13748DDCCAC0}"/>
    <cellStyle name="Акцент5 2" xfId="19751" xr:uid="{43D8AE81-E2E0-4E22-A47C-78B8E0B96E57}"/>
    <cellStyle name="Акцент5 3" xfId="19752" xr:uid="{82E8344B-EF29-4E56-81E6-A92639626AB1}"/>
    <cellStyle name="Акцент5 4" xfId="19753" xr:uid="{8F8C2091-731F-4132-B158-C6CEA26D308B}"/>
    <cellStyle name="Акцент5 5" xfId="19754" xr:uid="{85DC899A-FE3D-46C1-BD8E-7A7044C4867E}"/>
    <cellStyle name="Акцент5 5 2" xfId="19755" xr:uid="{1F73DA35-AD69-49C1-9FD8-8ABB8FC69AB3}"/>
    <cellStyle name="Акцент5 6" xfId="19756" xr:uid="{524D0BBD-5F94-4B35-ABA8-BB803E254D6C}"/>
    <cellStyle name="Акцент5 7" xfId="19757" xr:uid="{34F2F85C-4AD4-407C-A57D-652F2ABB0337}"/>
    <cellStyle name="Акцент5 8" xfId="19758" xr:uid="{C042D7CA-8B78-4895-B839-1BF290D016A8}"/>
    <cellStyle name="Акцент6" xfId="19759" xr:uid="{3B7EB88B-A975-4B27-A98B-2562924BCDDC}"/>
    <cellStyle name="Акцент6 2" xfId="19760" xr:uid="{C20BF4CC-7A2B-4B1C-B68B-1A0DF20F371A}"/>
    <cellStyle name="Акцент6 3" xfId="19761" xr:uid="{8DFAB456-A5A6-4EA9-9667-68E3CCC01BE6}"/>
    <cellStyle name="Акцент6 4" xfId="19762" xr:uid="{64392B9E-71A1-41DF-B776-9D0BF73187FB}"/>
    <cellStyle name="Акцент6 5" xfId="19763" xr:uid="{D223900B-664E-4A0B-B649-5DE8AF6951BD}"/>
    <cellStyle name="Акцент6 5 2" xfId="19764" xr:uid="{39E062EC-4DE7-4202-9CB8-34CFDCD10A24}"/>
    <cellStyle name="Акцент6 6" xfId="19765" xr:uid="{651F6288-8E7E-43DB-916F-84D3830D0F98}"/>
    <cellStyle name="Акцент6 7" xfId="19766" xr:uid="{7A784E42-5B0A-4DB0-A178-41F650D96883}"/>
    <cellStyle name="Акцент6 8" xfId="19767" xr:uid="{AE8BC4D5-7E42-499F-8821-6324550528F8}"/>
    <cellStyle name="Ввод " xfId="19768" xr:uid="{214FB7F4-6506-4373-A11B-F8EEAAFD537A}"/>
    <cellStyle name="Ввод  10" xfId="19769" xr:uid="{CCBCEF7F-B3BB-4EB8-BC0C-B0455E9019AB}"/>
    <cellStyle name="Ввод  10 10" xfId="19770" xr:uid="{E2995A6C-92EE-4909-8897-7B37A4AFDD55}"/>
    <cellStyle name="Ввод  10 11" xfId="19771" xr:uid="{30E86DC6-EA78-43C8-B2A9-BC09BF7E9FBF}"/>
    <cellStyle name="Ввод  10 12" xfId="19772" xr:uid="{DA05C92C-2931-45DF-AFD2-4F1A956F5EC4}"/>
    <cellStyle name="Ввод  10 13" xfId="19773" xr:uid="{F9893015-CD43-4400-A514-C73A9AE7BFA6}"/>
    <cellStyle name="Ввод  10 14" xfId="19774" xr:uid="{799060EA-7A9E-4C16-AB70-95BFF31E3447}"/>
    <cellStyle name="Ввод  10 15" xfId="19775" xr:uid="{68E3BE88-408D-4CCC-8432-A508149ABCEE}"/>
    <cellStyle name="Ввод  10 16" xfId="19776" xr:uid="{445D6DDD-D626-4EE1-A8C4-A002953D6D46}"/>
    <cellStyle name="Ввод  10 17" xfId="19777" xr:uid="{6C7B6CD5-356A-42FF-B32E-3145E22DE533}"/>
    <cellStyle name="Ввод  10 18" xfId="19778" xr:uid="{6704CF3E-FA3F-425C-AD0A-BA387B04E378}"/>
    <cellStyle name="Ввод  10 2" xfId="19779" xr:uid="{AEF21CA8-DB4A-4AF8-B504-F6ABE175DD44}"/>
    <cellStyle name="Ввод  10 2 10" xfId="19780" xr:uid="{22B9603D-9448-4E3E-B8EE-903EE4148A5E}"/>
    <cellStyle name="Ввод  10 2 11" xfId="19781" xr:uid="{6277959F-A8AC-4AAF-A50F-3B6CEFAB968E}"/>
    <cellStyle name="Ввод  10 2 12" xfId="19782" xr:uid="{3F79AECC-C5CC-4F21-A2CF-6CE8D3054E74}"/>
    <cellStyle name="Ввод  10 2 13" xfId="19783" xr:uid="{C9CEBEA7-18D5-4BBB-92CA-F8E3F388C555}"/>
    <cellStyle name="Ввод  10 2 14" xfId="19784" xr:uid="{39029EE8-7032-4A51-B9CC-988B619AD226}"/>
    <cellStyle name="Ввод  10 2 15" xfId="19785" xr:uid="{B552D07B-1EBD-40CC-A0C6-DFA47638F908}"/>
    <cellStyle name="Ввод  10 2 2" xfId="19786" xr:uid="{5E9B5452-054E-4EBB-BB40-20AB7C8AA133}"/>
    <cellStyle name="Ввод  10 2 2 2" xfId="19787" xr:uid="{BFC68D3B-3A22-4A3B-B8D6-B3424E750AFD}"/>
    <cellStyle name="Ввод  10 2 3" xfId="19788" xr:uid="{F007B0EB-93BF-408E-8FD4-983989BE13F4}"/>
    <cellStyle name="Ввод  10 2 3 2" xfId="19789" xr:uid="{8E7CDA17-BF04-479E-AE1B-66A20509F0D0}"/>
    <cellStyle name="Ввод  10 2 4" xfId="19790" xr:uid="{4F7D2D40-7599-4F17-A0B6-CFD205859224}"/>
    <cellStyle name="Ввод  10 2 4 2" xfId="19791" xr:uid="{C5931AD8-5080-4F89-9565-9CCCCB402D07}"/>
    <cellStyle name="Ввод  10 2 5" xfId="19792" xr:uid="{63EC0D79-24CB-49B6-BF5E-5659EFF405B1}"/>
    <cellStyle name="Ввод  10 2 5 2" xfId="19793" xr:uid="{D5A47F0D-7C9E-4814-9E29-ECFDE7C001F3}"/>
    <cellStyle name="Ввод  10 2 6" xfId="19794" xr:uid="{98788811-2C8B-4F6A-8759-7CAEF45B181F}"/>
    <cellStyle name="Ввод  10 2 7" xfId="19795" xr:uid="{94F02EB3-D4ED-4A2C-91B7-8632E9103D12}"/>
    <cellStyle name="Ввод  10 2 8" xfId="19796" xr:uid="{DA2F80D1-BDD2-4BAB-A5D4-5501F7B581E6}"/>
    <cellStyle name="Ввод  10 2 9" xfId="19797" xr:uid="{35411272-9729-4FC1-A81D-9C4F4EA3F302}"/>
    <cellStyle name="Ввод  10 3" xfId="19798" xr:uid="{DBFA5CA5-0C83-439D-ACA7-B022810C71BC}"/>
    <cellStyle name="Ввод  10 3 10" xfId="19799" xr:uid="{218BDB0A-5815-4FBB-8811-B7CBE233F2E3}"/>
    <cellStyle name="Ввод  10 3 11" xfId="19800" xr:uid="{AC0591E7-7A52-463A-9F99-66A012F25789}"/>
    <cellStyle name="Ввод  10 3 12" xfId="19801" xr:uid="{1284B9EC-CF24-4AC1-9BCB-3C4D9F573836}"/>
    <cellStyle name="Ввод  10 3 13" xfId="19802" xr:uid="{5DDC9E19-57F4-40FD-AAF9-83ADC023768D}"/>
    <cellStyle name="Ввод  10 3 14" xfId="19803" xr:uid="{6AFED42F-2C4D-44E3-A9AD-5A4007F959D7}"/>
    <cellStyle name="Ввод  10 3 15" xfId="19804" xr:uid="{F94A1F09-E860-44AE-B7C5-F3FE215EE2CD}"/>
    <cellStyle name="Ввод  10 3 2" xfId="19805" xr:uid="{D375902C-6978-4437-A6F9-45D3C72D3A1D}"/>
    <cellStyle name="Ввод  10 3 2 2" xfId="19806" xr:uid="{C1899604-61F7-43D1-BB75-0A80E6317AEA}"/>
    <cellStyle name="Ввод  10 3 3" xfId="19807" xr:uid="{8DA448BB-529C-4082-B8AC-A96F69CEB3FB}"/>
    <cellStyle name="Ввод  10 3 3 2" xfId="19808" xr:uid="{F5E151FE-521F-47D6-AEF3-E69CFD145F26}"/>
    <cellStyle name="Ввод  10 3 4" xfId="19809" xr:uid="{5829A5DA-3B2C-47E0-940A-D4453187244E}"/>
    <cellStyle name="Ввод  10 3 4 2" xfId="19810" xr:uid="{9A7EBD36-3FC1-4C90-B84B-79DE0EF5F478}"/>
    <cellStyle name="Ввод  10 3 5" xfId="19811" xr:uid="{11EAFD6A-FBE3-47F1-A41B-A7AEE0C6ADD5}"/>
    <cellStyle name="Ввод  10 3 5 2" xfId="19812" xr:uid="{E658FE8B-C8D0-4B64-AAA9-5164D462C975}"/>
    <cellStyle name="Ввод  10 3 6" xfId="19813" xr:uid="{2D3B2853-48C2-4845-892B-C123F40AE8C2}"/>
    <cellStyle name="Ввод  10 3 7" xfId="19814" xr:uid="{927FF43D-FABA-4F4B-BE7F-884904D3C2CF}"/>
    <cellStyle name="Ввод  10 3 8" xfId="19815" xr:uid="{9ED332F0-8E33-407C-9D82-5E1A6C7E56CE}"/>
    <cellStyle name="Ввод  10 3 9" xfId="19816" xr:uid="{72389BCF-E6F9-4441-ABB7-276A17711065}"/>
    <cellStyle name="Ввод  10 4" xfId="19817" xr:uid="{490016D0-0896-4E69-98B9-E3ED7A6BC68F}"/>
    <cellStyle name="Ввод  10 4 10" xfId="19818" xr:uid="{9CD9DE5D-9413-4CE4-8FAA-47E79E6109B7}"/>
    <cellStyle name="Ввод  10 4 11" xfId="19819" xr:uid="{8C4025E3-BBBE-476C-95AF-10095F1ECDD5}"/>
    <cellStyle name="Ввод  10 4 12" xfId="19820" xr:uid="{0A3CDB9C-AE2D-47FB-94F4-C527274813B5}"/>
    <cellStyle name="Ввод  10 4 13" xfId="19821" xr:uid="{69CD39EB-3211-44E4-B21A-5FC8874D9F07}"/>
    <cellStyle name="Ввод  10 4 14" xfId="19822" xr:uid="{9A454051-DF6B-4B1C-80C9-07D880A70163}"/>
    <cellStyle name="Ввод  10 4 15" xfId="19823" xr:uid="{52141A4D-CD9B-43C7-9B4B-34BFB2333EC8}"/>
    <cellStyle name="Ввод  10 4 2" xfId="19824" xr:uid="{10C92B19-A382-4604-B871-4FE6766BC0AF}"/>
    <cellStyle name="Ввод  10 4 2 2" xfId="19825" xr:uid="{877AFD7A-3EA0-430E-A51C-E847264E2F92}"/>
    <cellStyle name="Ввод  10 4 3" xfId="19826" xr:uid="{A57F8CA3-3625-4271-A81E-23C69D864B07}"/>
    <cellStyle name="Ввод  10 4 3 2" xfId="19827" xr:uid="{E750D886-28B9-4BA7-9641-12C612030B56}"/>
    <cellStyle name="Ввод  10 4 4" xfId="19828" xr:uid="{1D6BDA66-B082-4DDE-B770-DAD2DFA9A735}"/>
    <cellStyle name="Ввод  10 4 4 2" xfId="19829" xr:uid="{C0152FFA-276F-4A88-8FE1-38243036BC21}"/>
    <cellStyle name="Ввод  10 4 5" xfId="19830" xr:uid="{7C8AA373-75EF-42A3-897D-ABDAB58F576B}"/>
    <cellStyle name="Ввод  10 4 5 2" xfId="19831" xr:uid="{40FB2A7C-B66E-4EC0-B666-5FC0ACE2D7DB}"/>
    <cellStyle name="Ввод  10 4 6" xfId="19832" xr:uid="{D103E1BC-3DE0-4B23-B838-CA8508C83152}"/>
    <cellStyle name="Ввод  10 4 7" xfId="19833" xr:uid="{D78F35F0-8330-442C-AC12-37BB0CED7DB7}"/>
    <cellStyle name="Ввод  10 4 8" xfId="19834" xr:uid="{CF709521-37C3-4BB1-9203-AFA72AEA4EB3}"/>
    <cellStyle name="Ввод  10 4 9" xfId="19835" xr:uid="{F731EEA5-B589-40DF-AC65-06198CA29943}"/>
    <cellStyle name="Ввод  10 5" xfId="19836" xr:uid="{B80E0CC3-84E2-4638-8E86-021C18158AD7}"/>
    <cellStyle name="Ввод  10 5 2" xfId="19837" xr:uid="{6FA70B67-0C99-4BC9-A0CA-41DF2EDA3181}"/>
    <cellStyle name="Ввод  10 6" xfId="19838" xr:uid="{D7C9099B-AF20-4266-AE42-54777E10DA1E}"/>
    <cellStyle name="Ввод  10 6 2" xfId="19839" xr:uid="{D767C78B-F2C8-41F0-BCBD-EA48AB24C9C1}"/>
    <cellStyle name="Ввод  10 7" xfId="19840" xr:uid="{4F6A552A-5FBD-4F5F-97ED-8053E9A981A5}"/>
    <cellStyle name="Ввод  10 7 2" xfId="19841" xr:uid="{B48D4488-C66E-4109-ACFE-4C002B0D1C71}"/>
    <cellStyle name="Ввод  10 8" xfId="19842" xr:uid="{1CBF8185-51F2-4C93-BE2C-59A9C6C54785}"/>
    <cellStyle name="Ввод  10 8 2" xfId="19843" xr:uid="{FB3B6F22-0ACF-4CC3-907B-3D45F2285944}"/>
    <cellStyle name="Ввод  10 9" xfId="19844" xr:uid="{E5EC10E1-0584-448C-B43E-9DDEF1A83CDE}"/>
    <cellStyle name="Ввод  11" xfId="19845" xr:uid="{A261A357-AE36-4008-8229-F9DD316820F9}"/>
    <cellStyle name="Ввод  11 10" xfId="19846" xr:uid="{E602D8AF-6618-47A8-B404-9E08260C5FD0}"/>
    <cellStyle name="Ввод  11 11" xfId="19847" xr:uid="{B62B51C8-0397-476C-A4A9-A12E9080925E}"/>
    <cellStyle name="Ввод  11 12" xfId="19848" xr:uid="{10DDE70C-9024-4AF2-8A8C-5CFF7E5E5A36}"/>
    <cellStyle name="Ввод  11 13" xfId="19849" xr:uid="{5CA9F1DF-7403-4354-A1D0-6D80642452C7}"/>
    <cellStyle name="Ввод  11 14" xfId="19850" xr:uid="{07777E9C-EA43-4E58-B1D8-1168533B06BA}"/>
    <cellStyle name="Ввод  11 15" xfId="19851" xr:uid="{3DF60D12-B173-4781-AA9F-35E9B0C2518A}"/>
    <cellStyle name="Ввод  11 16" xfId="19852" xr:uid="{E4C90FEF-C1C2-4F85-9FD9-7C054D97F10A}"/>
    <cellStyle name="Ввод  11 17" xfId="19853" xr:uid="{F9D3BB14-1804-476F-AB00-1FC2C26EFC09}"/>
    <cellStyle name="Ввод  11 18" xfId="19854" xr:uid="{69754C83-59C8-4302-8DB9-0EE436CBAC8B}"/>
    <cellStyle name="Ввод  11 2" xfId="19855" xr:uid="{7DC1CA01-E2CB-4178-B8F2-52C2A9F90967}"/>
    <cellStyle name="Ввод  11 2 10" xfId="19856" xr:uid="{12E7691D-7990-43E7-B228-280F2E4DCFD7}"/>
    <cellStyle name="Ввод  11 2 11" xfId="19857" xr:uid="{92971AC7-8EE8-431B-842F-CA992043754F}"/>
    <cellStyle name="Ввод  11 2 12" xfId="19858" xr:uid="{5F1D6E78-9BE9-49BC-8745-C410EEAE3A0A}"/>
    <cellStyle name="Ввод  11 2 13" xfId="19859" xr:uid="{59A8DA3F-BE5D-4C67-9DD5-D19353CDFD1F}"/>
    <cellStyle name="Ввод  11 2 14" xfId="19860" xr:uid="{807C0418-E90F-41E7-A7C0-30D4CD3DEFD4}"/>
    <cellStyle name="Ввод  11 2 15" xfId="19861" xr:uid="{A5CB7C9A-4784-42CB-ADCC-80B1448A6DDD}"/>
    <cellStyle name="Ввод  11 2 2" xfId="19862" xr:uid="{ABBC466D-F04C-4432-BCBD-462B841392D2}"/>
    <cellStyle name="Ввод  11 2 2 2" xfId="19863" xr:uid="{504233C1-A821-48F9-B038-AB655D9DD12F}"/>
    <cellStyle name="Ввод  11 2 3" xfId="19864" xr:uid="{F6DB9B82-5266-4000-A36E-790A6C5433C9}"/>
    <cellStyle name="Ввод  11 2 3 2" xfId="19865" xr:uid="{5CC4B8BA-8527-4F39-B964-85AF531E9949}"/>
    <cellStyle name="Ввод  11 2 4" xfId="19866" xr:uid="{72ABC2C7-958C-4FCC-B7B2-46E07AF22E25}"/>
    <cellStyle name="Ввод  11 2 4 2" xfId="19867" xr:uid="{9A70E4C8-CA70-45F4-BA26-61D67285BA22}"/>
    <cellStyle name="Ввод  11 2 5" xfId="19868" xr:uid="{CD30C0FF-60AD-4DF7-A5CF-214D562AFA26}"/>
    <cellStyle name="Ввод  11 2 5 2" xfId="19869" xr:uid="{139AE79E-668E-46C5-A850-287523391C5A}"/>
    <cellStyle name="Ввод  11 2 6" xfId="19870" xr:uid="{2A594421-D027-4CA9-9B64-1C702CAA986C}"/>
    <cellStyle name="Ввод  11 2 7" xfId="19871" xr:uid="{365CC077-8A77-49B5-9181-2B6324194AC1}"/>
    <cellStyle name="Ввод  11 2 8" xfId="19872" xr:uid="{716C0963-2534-4B7E-AB15-FB9E504F12DF}"/>
    <cellStyle name="Ввод  11 2 9" xfId="19873" xr:uid="{DC7F512C-C6BC-4FC1-826C-8E3277C62B25}"/>
    <cellStyle name="Ввод  11 3" xfId="19874" xr:uid="{274AC528-A6D1-407F-8BE5-A117994C6BD2}"/>
    <cellStyle name="Ввод  11 3 10" xfId="19875" xr:uid="{B474F353-7DF3-4250-8F45-429E2B86B843}"/>
    <cellStyle name="Ввод  11 3 11" xfId="19876" xr:uid="{172AABC6-09FC-44DF-B905-7915A554C4DB}"/>
    <cellStyle name="Ввод  11 3 12" xfId="19877" xr:uid="{FDE0E63F-808C-4C1E-A620-C6FF5F4F8E7D}"/>
    <cellStyle name="Ввод  11 3 13" xfId="19878" xr:uid="{9A0FF4D9-7B73-4C57-A04C-841AE586E8F9}"/>
    <cellStyle name="Ввод  11 3 14" xfId="19879" xr:uid="{2228057D-A6AA-481E-B070-75FDB71D571A}"/>
    <cellStyle name="Ввод  11 3 15" xfId="19880" xr:uid="{2FFD4A8E-966A-4FDB-8BE3-107CAFF1315D}"/>
    <cellStyle name="Ввод  11 3 2" xfId="19881" xr:uid="{0DAA500A-F6C6-46E8-A207-EB35F31A298B}"/>
    <cellStyle name="Ввод  11 3 2 2" xfId="19882" xr:uid="{44D95D8E-B73E-44C0-9A2C-CBEA40269FC4}"/>
    <cellStyle name="Ввод  11 3 3" xfId="19883" xr:uid="{C09D3109-E302-49A5-9CDB-0F2373FC9588}"/>
    <cellStyle name="Ввод  11 3 3 2" xfId="19884" xr:uid="{D98A8C94-76F2-4DCC-82DA-E4674FC8E1A4}"/>
    <cellStyle name="Ввод  11 3 4" xfId="19885" xr:uid="{FA89475C-F9D3-42AB-816C-F52A703E5D22}"/>
    <cellStyle name="Ввод  11 3 4 2" xfId="19886" xr:uid="{428D1527-CB0F-4E2E-86CE-162027B253E4}"/>
    <cellStyle name="Ввод  11 3 5" xfId="19887" xr:uid="{E38D54BB-CA3F-4C2C-9432-182DBF7FB0EF}"/>
    <cellStyle name="Ввод  11 3 5 2" xfId="19888" xr:uid="{53EBAC92-449D-49D4-A82B-E3EC20C81566}"/>
    <cellStyle name="Ввод  11 3 6" xfId="19889" xr:uid="{6CBE7870-2AAE-4A77-920D-021853864BE2}"/>
    <cellStyle name="Ввод  11 3 7" xfId="19890" xr:uid="{1FB887EB-3820-4D6B-9714-B7D69C42A7EA}"/>
    <cellStyle name="Ввод  11 3 8" xfId="19891" xr:uid="{C042FE1D-32F6-4C8D-A2B8-53D8BE65F5C2}"/>
    <cellStyle name="Ввод  11 3 9" xfId="19892" xr:uid="{FAC4567B-CB03-430D-BE52-8C4027A2F3CA}"/>
    <cellStyle name="Ввод  11 4" xfId="19893" xr:uid="{353CAB4E-C0B4-4D10-A22A-0DF4A660C6DF}"/>
    <cellStyle name="Ввод  11 4 10" xfId="19894" xr:uid="{3DF0AB4A-8309-4303-B65F-F591351AC6E7}"/>
    <cellStyle name="Ввод  11 4 11" xfId="19895" xr:uid="{CD1B4EBB-2002-41F8-83D3-911F1BFCBAFC}"/>
    <cellStyle name="Ввод  11 4 12" xfId="19896" xr:uid="{924167B4-827A-4CA6-A985-F1A6E1A7FEB7}"/>
    <cellStyle name="Ввод  11 4 13" xfId="19897" xr:uid="{B52F9657-1064-4913-910A-BDE4A688D783}"/>
    <cellStyle name="Ввод  11 4 14" xfId="19898" xr:uid="{E5B74D30-8024-45B7-BCD7-94849B84FD4A}"/>
    <cellStyle name="Ввод  11 4 15" xfId="19899" xr:uid="{5D2B0BDD-5B14-4C2A-ADE3-D7F5CB6F3A8B}"/>
    <cellStyle name="Ввод  11 4 2" xfId="19900" xr:uid="{614943CB-14A6-4735-B038-967D41CDED54}"/>
    <cellStyle name="Ввод  11 4 2 2" xfId="19901" xr:uid="{40B192F0-5125-4FD3-82A1-2AE7B822079F}"/>
    <cellStyle name="Ввод  11 4 3" xfId="19902" xr:uid="{6713E7B7-586D-4D76-942F-905CE0BFB0B9}"/>
    <cellStyle name="Ввод  11 4 3 2" xfId="19903" xr:uid="{C2D6B75C-6046-41FB-AAE1-73531DE6CAA6}"/>
    <cellStyle name="Ввод  11 4 4" xfId="19904" xr:uid="{0155F831-2FB1-48D6-A54C-97DEC88348BC}"/>
    <cellStyle name="Ввод  11 4 4 2" xfId="19905" xr:uid="{91EBCEF5-7B07-4C7C-A1AB-7FE8B1AEA347}"/>
    <cellStyle name="Ввод  11 4 5" xfId="19906" xr:uid="{22B498E2-A446-4113-B4D8-3E2AB6181ED8}"/>
    <cellStyle name="Ввод  11 4 5 2" xfId="19907" xr:uid="{3A029F7D-1CB9-4D4C-8494-30CD41CB1105}"/>
    <cellStyle name="Ввод  11 4 6" xfId="19908" xr:uid="{2CCA14AE-47BD-474D-AE97-E50C2145253B}"/>
    <cellStyle name="Ввод  11 4 7" xfId="19909" xr:uid="{D31D0A10-34EB-42F3-95E2-64BB95EF3615}"/>
    <cellStyle name="Ввод  11 4 8" xfId="19910" xr:uid="{C7A87179-D343-45AC-A101-853F3F9C852F}"/>
    <cellStyle name="Ввод  11 4 9" xfId="19911" xr:uid="{BA4C42C0-F923-4AF2-94D5-30FD0CC4E07A}"/>
    <cellStyle name="Ввод  11 5" xfId="19912" xr:uid="{109F9626-74EF-492D-BB44-9B421B4BB856}"/>
    <cellStyle name="Ввод  11 5 2" xfId="19913" xr:uid="{C29476BE-0456-4781-A275-34CE6B8F32FE}"/>
    <cellStyle name="Ввод  11 6" xfId="19914" xr:uid="{A35061E6-ED15-40A0-BC95-35BE79BB21A6}"/>
    <cellStyle name="Ввод  11 6 2" xfId="19915" xr:uid="{0616861F-96C4-499F-AFAB-449A27B0776D}"/>
    <cellStyle name="Ввод  11 7" xfId="19916" xr:uid="{3D8C56CA-45D6-4798-A6B2-1AD8D8CCCA24}"/>
    <cellStyle name="Ввод  11 7 2" xfId="19917" xr:uid="{3B990A0A-2CDE-4DBD-8ECD-96EB7EEB978C}"/>
    <cellStyle name="Ввод  11 8" xfId="19918" xr:uid="{1411CDC5-D9F6-4210-AD57-071C150F4711}"/>
    <cellStyle name="Ввод  11 8 2" xfId="19919" xr:uid="{F1E5B23F-493F-472A-8D53-6BF8A1B38521}"/>
    <cellStyle name="Ввод  11 9" xfId="19920" xr:uid="{E90DB13A-31F7-4982-9FC5-B04D804B246C}"/>
    <cellStyle name="Ввод  12" xfId="19921" xr:uid="{4D64C405-3FB3-46B4-A8E1-AEBDBE9AFE76}"/>
    <cellStyle name="Ввод  12 10" xfId="19922" xr:uid="{270D5EEB-B10A-4FAD-ACD7-875091AA3B8F}"/>
    <cellStyle name="Ввод  12 11" xfId="19923" xr:uid="{8E704353-0700-4599-AAA2-46CE255767A8}"/>
    <cellStyle name="Ввод  12 12" xfId="19924" xr:uid="{2CF244CA-4013-4E39-AD0E-3D92C88B9B7F}"/>
    <cellStyle name="Ввод  12 13" xfId="19925" xr:uid="{736768BB-A67B-4ADD-B81B-9624645C5E84}"/>
    <cellStyle name="Ввод  12 14" xfId="19926" xr:uid="{6C0E461C-8B91-4E9F-8600-D1E78EBC8A88}"/>
    <cellStyle name="Ввод  12 15" xfId="19927" xr:uid="{CDE4194A-44E1-4F12-ACB7-1854C18A08AF}"/>
    <cellStyle name="Ввод  12 16" xfId="19928" xr:uid="{44906138-77C7-43AA-98D5-B6A4E23F9818}"/>
    <cellStyle name="Ввод  12 17" xfId="19929" xr:uid="{94DEA255-B685-4304-8EAE-E2482C205F5C}"/>
    <cellStyle name="Ввод  12 18" xfId="19930" xr:uid="{E936142F-7412-44BF-AF65-1417969E120B}"/>
    <cellStyle name="Ввод  12 2" xfId="19931" xr:uid="{D8E08E26-ED22-449A-8457-78E1CD2FFA59}"/>
    <cellStyle name="Ввод  12 2 10" xfId="19932" xr:uid="{2D9CE516-AD26-473D-B2D3-6C05FC799FE6}"/>
    <cellStyle name="Ввод  12 2 11" xfId="19933" xr:uid="{741CF12C-9F84-4703-A200-188EBEF2AC5F}"/>
    <cellStyle name="Ввод  12 2 12" xfId="19934" xr:uid="{8A5C2A30-FC04-496F-BFBE-FA8F0553EE51}"/>
    <cellStyle name="Ввод  12 2 13" xfId="19935" xr:uid="{A782FDEB-55C4-4580-BD47-FCACFDCDB45D}"/>
    <cellStyle name="Ввод  12 2 14" xfId="19936" xr:uid="{1219148E-FCDD-4021-8B0A-91EADEC0696B}"/>
    <cellStyle name="Ввод  12 2 15" xfId="19937" xr:uid="{40BEC732-47A7-46CA-9F6D-196CC9463D60}"/>
    <cellStyle name="Ввод  12 2 2" xfId="19938" xr:uid="{B8FC779E-0C9B-4474-97B2-C55212EFBD50}"/>
    <cellStyle name="Ввод  12 2 2 2" xfId="19939" xr:uid="{0B52462D-9EDA-49F4-ABBE-5625E9AE5D8E}"/>
    <cellStyle name="Ввод  12 2 3" xfId="19940" xr:uid="{85323A3E-0211-4350-BAEE-948835D16EAC}"/>
    <cellStyle name="Ввод  12 2 3 2" xfId="19941" xr:uid="{B8875F2D-B714-4500-BE8A-18CA02192927}"/>
    <cellStyle name="Ввод  12 2 4" xfId="19942" xr:uid="{3F6C44AE-FF2A-433A-9000-D19456F6F0AB}"/>
    <cellStyle name="Ввод  12 2 4 2" xfId="19943" xr:uid="{A2795E75-99C9-4205-A466-035B7E7410B0}"/>
    <cellStyle name="Ввод  12 2 5" xfId="19944" xr:uid="{EC6BC9BE-DF1D-42EA-92E0-BD8D0FFBBFB0}"/>
    <cellStyle name="Ввод  12 2 5 2" xfId="19945" xr:uid="{09BDCB58-9409-41DF-8E71-80601E02D3A1}"/>
    <cellStyle name="Ввод  12 2 6" xfId="19946" xr:uid="{B9993A41-F8F3-402D-A747-8A3422F32047}"/>
    <cellStyle name="Ввод  12 2 7" xfId="19947" xr:uid="{D8ECA4B7-E09A-4EF8-891E-2B1BBEDE02D8}"/>
    <cellStyle name="Ввод  12 2 8" xfId="19948" xr:uid="{0FE0689C-7FB8-4214-8F4E-E68C332C51C0}"/>
    <cellStyle name="Ввод  12 2 9" xfId="19949" xr:uid="{20EB98EE-49EE-40B7-A746-DBF8522D2D45}"/>
    <cellStyle name="Ввод  12 3" xfId="19950" xr:uid="{31A20A13-69D9-4CFD-B6E3-19F16BC041C6}"/>
    <cellStyle name="Ввод  12 3 10" xfId="19951" xr:uid="{52782762-C8C4-4362-AC28-D8321796EA6F}"/>
    <cellStyle name="Ввод  12 3 11" xfId="19952" xr:uid="{052C3A71-7B5C-4FD7-B7C1-1A083696A16F}"/>
    <cellStyle name="Ввод  12 3 12" xfId="19953" xr:uid="{6F43459D-B681-4057-B9E2-9FD50F0BCE9D}"/>
    <cellStyle name="Ввод  12 3 13" xfId="19954" xr:uid="{168C4DB3-BF7E-4C1C-8C3E-F49958BB995D}"/>
    <cellStyle name="Ввод  12 3 14" xfId="19955" xr:uid="{65478C93-D795-4983-A53A-644D98C96B67}"/>
    <cellStyle name="Ввод  12 3 15" xfId="19956" xr:uid="{63E68B0C-DD76-4073-ADDD-6ECB3B1C6D63}"/>
    <cellStyle name="Ввод  12 3 2" xfId="19957" xr:uid="{751678A7-3884-45FB-8AFA-DFFDB9864845}"/>
    <cellStyle name="Ввод  12 3 2 2" xfId="19958" xr:uid="{2BCE3B24-7595-4CD0-B12A-487627A5DF7D}"/>
    <cellStyle name="Ввод  12 3 3" xfId="19959" xr:uid="{B938E324-DB5D-4FC0-9E99-70393B858654}"/>
    <cellStyle name="Ввод  12 3 3 2" xfId="19960" xr:uid="{406D10DC-9BCF-49FE-9E62-DF46676F4765}"/>
    <cellStyle name="Ввод  12 3 4" xfId="19961" xr:uid="{A6E3C932-6628-40B8-AEE2-7770732729A4}"/>
    <cellStyle name="Ввод  12 3 4 2" xfId="19962" xr:uid="{7819FB95-58AE-4BB5-8957-9186E5CB62A3}"/>
    <cellStyle name="Ввод  12 3 5" xfId="19963" xr:uid="{14EA2B32-9803-4917-8166-B5C65570A626}"/>
    <cellStyle name="Ввод  12 3 5 2" xfId="19964" xr:uid="{466EBE7D-DC3D-483C-8209-A3EC7EF8A58C}"/>
    <cellStyle name="Ввод  12 3 6" xfId="19965" xr:uid="{EC0182A0-0E0D-4783-99CB-720424F683D1}"/>
    <cellStyle name="Ввод  12 3 7" xfId="19966" xr:uid="{1AA17019-B7BF-45F3-B192-10798362EEFA}"/>
    <cellStyle name="Ввод  12 3 8" xfId="19967" xr:uid="{6EAF70C5-9B45-4926-8B61-60CF91B2467E}"/>
    <cellStyle name="Ввод  12 3 9" xfId="19968" xr:uid="{56A59F30-FBE7-470A-B9CB-8134D8660747}"/>
    <cellStyle name="Ввод  12 4" xfId="19969" xr:uid="{265E4FE2-66BC-43BA-8040-B4BCE8BC7D7F}"/>
    <cellStyle name="Ввод  12 4 10" xfId="19970" xr:uid="{48D92B54-309D-496F-9C0E-0F39F9422BA8}"/>
    <cellStyle name="Ввод  12 4 11" xfId="19971" xr:uid="{DDF89AE4-6F7A-49B1-AD39-3797279F528D}"/>
    <cellStyle name="Ввод  12 4 12" xfId="19972" xr:uid="{73B2FCD5-8DED-4940-8DC4-43C33ECA06DA}"/>
    <cellStyle name="Ввод  12 4 13" xfId="19973" xr:uid="{F6E194AC-4B09-4F00-A911-A30C5492511B}"/>
    <cellStyle name="Ввод  12 4 14" xfId="19974" xr:uid="{69905F29-C14C-40BF-9E41-F8AB59B75290}"/>
    <cellStyle name="Ввод  12 4 15" xfId="19975" xr:uid="{5BAD2A72-FD56-4C09-A118-2301FFBC8870}"/>
    <cellStyle name="Ввод  12 4 2" xfId="19976" xr:uid="{42F64970-B485-4849-A467-0A019A1CCC56}"/>
    <cellStyle name="Ввод  12 4 2 2" xfId="19977" xr:uid="{DBC087C4-9C03-4B8D-9F93-C8746E8C57C0}"/>
    <cellStyle name="Ввод  12 4 3" xfId="19978" xr:uid="{DDC1A10B-1CF0-451D-B423-1ABC69259AA6}"/>
    <cellStyle name="Ввод  12 4 3 2" xfId="19979" xr:uid="{97872ADF-2770-436A-9CE0-9F645C09180E}"/>
    <cellStyle name="Ввод  12 4 4" xfId="19980" xr:uid="{386AA6DB-AD04-4613-8CA9-A762DD28F2DA}"/>
    <cellStyle name="Ввод  12 4 4 2" xfId="19981" xr:uid="{7825A4F3-1359-4F4F-904B-2DAFC682ED10}"/>
    <cellStyle name="Ввод  12 4 5" xfId="19982" xr:uid="{38D18C4B-349A-46E8-8523-E71650F76F71}"/>
    <cellStyle name="Ввод  12 4 5 2" xfId="19983" xr:uid="{445BF777-4924-423E-B8A7-97F2DDD62090}"/>
    <cellStyle name="Ввод  12 4 6" xfId="19984" xr:uid="{7D88CE0D-617F-4196-9F0B-E67E9E1DB965}"/>
    <cellStyle name="Ввод  12 4 7" xfId="19985" xr:uid="{27F9E26C-4008-4E20-9019-33DE3BE64455}"/>
    <cellStyle name="Ввод  12 4 8" xfId="19986" xr:uid="{F11CAF9B-A753-4327-8794-CF4B2B7E17C9}"/>
    <cellStyle name="Ввод  12 4 9" xfId="19987" xr:uid="{42377885-39AC-4182-8060-E8791A0915F4}"/>
    <cellStyle name="Ввод  12 5" xfId="19988" xr:uid="{CE7524BB-CFA6-496E-A2CE-7C28DFDB6559}"/>
    <cellStyle name="Ввод  12 5 2" xfId="19989" xr:uid="{ECD5CA06-92C3-471C-9F97-38C9E5C0177C}"/>
    <cellStyle name="Ввод  12 6" xfId="19990" xr:uid="{F2D8945A-0492-448F-9C60-828F763EC350}"/>
    <cellStyle name="Ввод  12 6 2" xfId="19991" xr:uid="{95F7FB42-13D5-4B4C-991D-249D689DBA10}"/>
    <cellStyle name="Ввод  12 7" xfId="19992" xr:uid="{577210ED-2688-46C6-83A7-92EB36E6D3FD}"/>
    <cellStyle name="Ввод  12 7 2" xfId="19993" xr:uid="{0C1A71AE-AA63-48E6-9BEB-0DAEE9E026E8}"/>
    <cellStyle name="Ввод  12 8" xfId="19994" xr:uid="{7FDB476B-32F9-45CF-B8A1-CC450F4412E8}"/>
    <cellStyle name="Ввод  12 8 2" xfId="19995" xr:uid="{0E1892CD-5EDD-40F0-834C-D00F1882CD78}"/>
    <cellStyle name="Ввод  12 9" xfId="19996" xr:uid="{7C198471-5511-4572-9C5F-000DE5107C64}"/>
    <cellStyle name="Ввод  13" xfId="19997" xr:uid="{F11F5592-0433-4D16-9FAA-2A6EB0F47146}"/>
    <cellStyle name="Ввод  13 10" xfId="19998" xr:uid="{B6ED25F9-3231-4872-AE78-1A70DDDA9D0E}"/>
    <cellStyle name="Ввод  13 11" xfId="19999" xr:uid="{6D58E8C2-D7A1-42DD-8788-5DFCD7A9596F}"/>
    <cellStyle name="Ввод  13 12" xfId="20000" xr:uid="{279BD910-0187-486A-8B3A-F058215E0428}"/>
    <cellStyle name="Ввод  13 13" xfId="20001" xr:uid="{8E6A5282-6307-4977-BE57-5FF9357E615E}"/>
    <cellStyle name="Ввод  13 14" xfId="20002" xr:uid="{690C14DC-73A5-41CD-8A83-E3C45D5EB809}"/>
    <cellStyle name="Ввод  13 15" xfId="20003" xr:uid="{A41CDD45-FFE1-4569-B29D-C4CB8D811B26}"/>
    <cellStyle name="Ввод  13 16" xfId="20004" xr:uid="{7E4425FF-5EB7-4DCA-8F92-B2579CBF5AD4}"/>
    <cellStyle name="Ввод  13 17" xfId="20005" xr:uid="{24F956F2-41A1-4AD5-B733-997139B9B65C}"/>
    <cellStyle name="Ввод  13 18" xfId="20006" xr:uid="{23347901-D770-4F3D-BE55-42FF6A100141}"/>
    <cellStyle name="Ввод  13 2" xfId="20007" xr:uid="{4E5B1523-465F-4D6C-9AED-A8B556B4FAD2}"/>
    <cellStyle name="Ввод  13 2 10" xfId="20008" xr:uid="{9E0578E9-F01F-4C1C-AA65-0780D2E9FF35}"/>
    <cellStyle name="Ввод  13 2 11" xfId="20009" xr:uid="{A3AE6A18-D740-4291-8FC2-E42181A2DCB6}"/>
    <cellStyle name="Ввод  13 2 12" xfId="20010" xr:uid="{385F6CAC-640E-49DB-AACE-DC2F6D19DFDA}"/>
    <cellStyle name="Ввод  13 2 13" xfId="20011" xr:uid="{AAD592B8-59AB-4FBC-83EF-56977B97AF9C}"/>
    <cellStyle name="Ввод  13 2 14" xfId="20012" xr:uid="{15BD540D-CCC0-4988-B421-D0083D44B946}"/>
    <cellStyle name="Ввод  13 2 15" xfId="20013" xr:uid="{2352DB88-D7CC-4E5B-98A6-006E466A49D3}"/>
    <cellStyle name="Ввод  13 2 2" xfId="20014" xr:uid="{10EC5C2C-DD86-44BF-8E53-C939E920ECF2}"/>
    <cellStyle name="Ввод  13 2 2 2" xfId="20015" xr:uid="{D7B97A4F-47F9-406D-AD5E-AE8FFEE015BD}"/>
    <cellStyle name="Ввод  13 2 3" xfId="20016" xr:uid="{7A987010-5CEF-4D02-B1E2-E8760F6548FF}"/>
    <cellStyle name="Ввод  13 2 3 2" xfId="20017" xr:uid="{EAC7B562-023E-42FD-A90C-51979F476726}"/>
    <cellStyle name="Ввод  13 2 4" xfId="20018" xr:uid="{F24842FF-9214-46C2-A07A-BEE24EC715AE}"/>
    <cellStyle name="Ввод  13 2 4 2" xfId="20019" xr:uid="{5CDAD724-B52A-4684-A4A6-CC8BF7F62A0A}"/>
    <cellStyle name="Ввод  13 2 5" xfId="20020" xr:uid="{38314D8E-2C14-4524-B128-EC0E339F215C}"/>
    <cellStyle name="Ввод  13 2 5 2" xfId="20021" xr:uid="{7D0F9BAF-2C6A-40AF-B987-55944A0EEB37}"/>
    <cellStyle name="Ввод  13 2 6" xfId="20022" xr:uid="{766814DC-EC7C-4FB0-8E00-05F7E17B3880}"/>
    <cellStyle name="Ввод  13 2 7" xfId="20023" xr:uid="{689EA690-3580-42BB-842C-F07B858D6A1C}"/>
    <cellStyle name="Ввод  13 2 8" xfId="20024" xr:uid="{0EA391BC-1DEF-4923-84A4-2337D2BCD69B}"/>
    <cellStyle name="Ввод  13 2 9" xfId="20025" xr:uid="{BA274F2E-4D19-4E55-BD96-3AE15C5C6953}"/>
    <cellStyle name="Ввод  13 3" xfId="20026" xr:uid="{A5104ABF-49EA-43D8-BB8C-ABFA4110783C}"/>
    <cellStyle name="Ввод  13 3 10" xfId="20027" xr:uid="{83AD9693-309C-4596-A872-29D2970092F6}"/>
    <cellStyle name="Ввод  13 3 11" xfId="20028" xr:uid="{AFD9980B-5788-4C2B-AFC7-BC080090337F}"/>
    <cellStyle name="Ввод  13 3 12" xfId="20029" xr:uid="{670FC007-7D2D-42B6-B273-FB70AD5814F1}"/>
    <cellStyle name="Ввод  13 3 13" xfId="20030" xr:uid="{82B4CC8B-5EC0-4872-82A4-072112DC2298}"/>
    <cellStyle name="Ввод  13 3 14" xfId="20031" xr:uid="{D466BBFD-E1D9-401F-9333-1475B998CE97}"/>
    <cellStyle name="Ввод  13 3 15" xfId="20032" xr:uid="{FB7AF4AB-D401-4596-834A-296237045866}"/>
    <cellStyle name="Ввод  13 3 2" xfId="20033" xr:uid="{59E5C76D-5EA7-4E7B-844F-65BC83C718A9}"/>
    <cellStyle name="Ввод  13 3 2 2" xfId="20034" xr:uid="{DB4DAA78-9126-4B89-BEB0-35D6F648365C}"/>
    <cellStyle name="Ввод  13 3 3" xfId="20035" xr:uid="{4D6B3A66-ED61-4EEE-A58F-AB9064009280}"/>
    <cellStyle name="Ввод  13 3 3 2" xfId="20036" xr:uid="{3557980F-3437-4D76-88F3-721348F923B2}"/>
    <cellStyle name="Ввод  13 3 4" xfId="20037" xr:uid="{DA91DA05-2EEB-4F09-A1A0-781D02F294E6}"/>
    <cellStyle name="Ввод  13 3 4 2" xfId="20038" xr:uid="{768A08CB-57B3-4A6D-96D4-6E55F7F37D91}"/>
    <cellStyle name="Ввод  13 3 5" xfId="20039" xr:uid="{EF791064-2D31-472A-AD8D-93DB2E9BF587}"/>
    <cellStyle name="Ввод  13 3 5 2" xfId="20040" xr:uid="{74F463A6-4B5C-4C36-91E1-C4B73C309D50}"/>
    <cellStyle name="Ввод  13 3 6" xfId="20041" xr:uid="{83FF3245-614E-4345-924C-0B4514B45D55}"/>
    <cellStyle name="Ввод  13 3 7" xfId="20042" xr:uid="{0E9EBD35-4548-4148-957B-4E61F0BBBAD2}"/>
    <cellStyle name="Ввод  13 3 8" xfId="20043" xr:uid="{9FD7CD4E-91BA-4811-9BD8-40C8F3C1D1A0}"/>
    <cellStyle name="Ввод  13 3 9" xfId="20044" xr:uid="{998B9F3B-68C0-4A4C-85BD-E8EE0E90B13D}"/>
    <cellStyle name="Ввод  13 4" xfId="20045" xr:uid="{FA4FB4A8-3D44-4CD4-A571-F3358610BF33}"/>
    <cellStyle name="Ввод  13 4 10" xfId="20046" xr:uid="{3CC34324-B08C-4720-8A94-232AA5E3F7CE}"/>
    <cellStyle name="Ввод  13 4 11" xfId="20047" xr:uid="{40EAC809-957A-454F-AC49-C3E837AC85FA}"/>
    <cellStyle name="Ввод  13 4 12" xfId="20048" xr:uid="{5C1823D5-D013-4433-B4C6-646591D80CF5}"/>
    <cellStyle name="Ввод  13 4 13" xfId="20049" xr:uid="{C9FE23FC-E701-491C-BA41-5DA2F6EDFB51}"/>
    <cellStyle name="Ввод  13 4 14" xfId="20050" xr:uid="{BA1DAF99-C700-48F0-A450-E4E8FF1A78B2}"/>
    <cellStyle name="Ввод  13 4 15" xfId="20051" xr:uid="{850FF7FD-CDE9-4EFC-A81C-EFAF82777FC5}"/>
    <cellStyle name="Ввод  13 4 2" xfId="20052" xr:uid="{D2F84ED4-588D-45DF-B935-573AB846DFEC}"/>
    <cellStyle name="Ввод  13 4 2 2" xfId="20053" xr:uid="{FB98CCD2-AEDF-4B26-8EF1-84BE7030EA8A}"/>
    <cellStyle name="Ввод  13 4 3" xfId="20054" xr:uid="{AA039E10-1BDE-4C61-AB5D-40136CF412A8}"/>
    <cellStyle name="Ввод  13 4 3 2" xfId="20055" xr:uid="{4825B323-4D27-499F-A4E9-036A61A94DEB}"/>
    <cellStyle name="Ввод  13 4 4" xfId="20056" xr:uid="{4EC1FA37-4699-4C90-B50D-9804F714A47D}"/>
    <cellStyle name="Ввод  13 4 4 2" xfId="20057" xr:uid="{68EB145C-8562-45D2-8BFA-55B846878DB2}"/>
    <cellStyle name="Ввод  13 4 5" xfId="20058" xr:uid="{C76EED64-D8C0-4564-A958-5EC62519F995}"/>
    <cellStyle name="Ввод  13 4 5 2" xfId="20059" xr:uid="{B507684B-11BD-4875-9296-976DB485FF03}"/>
    <cellStyle name="Ввод  13 4 6" xfId="20060" xr:uid="{31EAB99E-C0B0-4097-9B8A-950E2BBA9A80}"/>
    <cellStyle name="Ввод  13 4 7" xfId="20061" xr:uid="{C9A1EF5B-CC3D-49CE-8511-2FEEEE8B1A7A}"/>
    <cellStyle name="Ввод  13 4 8" xfId="20062" xr:uid="{8DE3924E-14D6-41F0-B46B-F579B64F7097}"/>
    <cellStyle name="Ввод  13 4 9" xfId="20063" xr:uid="{FB0B3664-101F-40E3-BB76-9D367A3A3CC3}"/>
    <cellStyle name="Ввод  13 5" xfId="20064" xr:uid="{38218995-C20C-40DC-90B2-62D30A62F68E}"/>
    <cellStyle name="Ввод  13 5 2" xfId="20065" xr:uid="{51646057-36F5-47E2-A69E-7A909A28CB73}"/>
    <cellStyle name="Ввод  13 6" xfId="20066" xr:uid="{4A60A261-FC99-44FA-B43E-3CEAD8D2FA5D}"/>
    <cellStyle name="Ввод  13 6 2" xfId="20067" xr:uid="{AF0CFACF-D074-4804-B7E3-76DFE952B4AB}"/>
    <cellStyle name="Ввод  13 7" xfId="20068" xr:uid="{BA2D85A6-9A33-44E1-9337-2A51E275AE61}"/>
    <cellStyle name="Ввод  13 7 2" xfId="20069" xr:uid="{DAA2CB3C-56C9-4310-AEDC-4791D4596577}"/>
    <cellStyle name="Ввод  13 8" xfId="20070" xr:uid="{718ABE38-2DFD-4149-A0D9-736E5D1EDEBA}"/>
    <cellStyle name="Ввод  13 8 2" xfId="20071" xr:uid="{8F5D657F-08E0-4A11-8819-7A107B97C692}"/>
    <cellStyle name="Ввод  13 9" xfId="20072" xr:uid="{1AC5D66B-AFD5-471A-942C-49E1E0065D8D}"/>
    <cellStyle name="Ввод  14" xfId="20073" xr:uid="{376573DC-F144-4614-A68C-663F9380C9BA}"/>
    <cellStyle name="Ввод  14 10" xfId="20074" xr:uid="{C0B6D32F-91CC-4014-9FAE-B33073614852}"/>
    <cellStyle name="Ввод  14 11" xfId="20075" xr:uid="{836DB61F-348B-461E-85DD-759873F2980B}"/>
    <cellStyle name="Ввод  14 12" xfId="20076" xr:uid="{C871E6A4-C0D2-4CA2-87A8-1B300393BA2F}"/>
    <cellStyle name="Ввод  14 13" xfId="20077" xr:uid="{D1AD749A-21EE-487B-8F60-2275988861B8}"/>
    <cellStyle name="Ввод  14 14" xfId="20078" xr:uid="{A7F273CB-B10C-4E8E-ABFF-281E01203403}"/>
    <cellStyle name="Ввод  14 15" xfId="20079" xr:uid="{9CAB744E-6684-4DA8-812D-EFAB66F21966}"/>
    <cellStyle name="Ввод  14 16" xfId="20080" xr:uid="{BCD07109-D115-4BEC-8B10-7ED615C59174}"/>
    <cellStyle name="Ввод  14 17" xfId="20081" xr:uid="{A271F63E-BA0A-48E8-B87A-452DF394BABD}"/>
    <cellStyle name="Ввод  14 18" xfId="20082" xr:uid="{7AC47C86-F318-4243-8E0B-3D8C12CD9D3A}"/>
    <cellStyle name="Ввод  14 2" xfId="20083" xr:uid="{AD8235FD-B0DE-47B5-AB63-4790DFD92D8C}"/>
    <cellStyle name="Ввод  14 2 10" xfId="20084" xr:uid="{E21C91BB-3401-4047-A4CC-6CD3E146064C}"/>
    <cellStyle name="Ввод  14 2 11" xfId="20085" xr:uid="{4C9E214E-623F-4D93-B429-7BBEF6324B48}"/>
    <cellStyle name="Ввод  14 2 12" xfId="20086" xr:uid="{67F9833B-F3F7-4E62-A6DA-CE3942E5EC14}"/>
    <cellStyle name="Ввод  14 2 13" xfId="20087" xr:uid="{11042B01-9ADB-4F1E-B64D-BB19339A1CE4}"/>
    <cellStyle name="Ввод  14 2 14" xfId="20088" xr:uid="{36865B06-6324-4BFF-BAEA-C3A9970CC174}"/>
    <cellStyle name="Ввод  14 2 15" xfId="20089" xr:uid="{D517296E-FD9C-481A-9198-D33CF54FE4F4}"/>
    <cellStyle name="Ввод  14 2 2" xfId="20090" xr:uid="{060EBAD3-5BE0-4DF2-BB9C-9B2635EE41F2}"/>
    <cellStyle name="Ввод  14 2 2 2" xfId="20091" xr:uid="{064C59F3-A87B-472B-BFBD-4E3A857EC044}"/>
    <cellStyle name="Ввод  14 2 3" xfId="20092" xr:uid="{EF72989F-464E-4720-9EBD-E51ED071FD1A}"/>
    <cellStyle name="Ввод  14 2 3 2" xfId="20093" xr:uid="{5EF57CB9-42D4-45D7-9811-465AD5A2EC0A}"/>
    <cellStyle name="Ввод  14 2 4" xfId="20094" xr:uid="{46954E51-E0FA-4F13-9313-05BE57BD2612}"/>
    <cellStyle name="Ввод  14 2 4 2" xfId="20095" xr:uid="{3384FACD-3A7D-414C-A814-70047F1F4F6A}"/>
    <cellStyle name="Ввод  14 2 5" xfId="20096" xr:uid="{6ECCF270-8248-46AE-A24E-258D851E511C}"/>
    <cellStyle name="Ввод  14 2 5 2" xfId="20097" xr:uid="{C28CEF5E-028F-4D65-AD37-5AFDECCDFE5E}"/>
    <cellStyle name="Ввод  14 2 6" xfId="20098" xr:uid="{6E5F66C9-96A9-4689-8E37-254F3CCAF913}"/>
    <cellStyle name="Ввод  14 2 7" xfId="20099" xr:uid="{F5DFC169-50B5-4A17-977A-5FE402E8B98A}"/>
    <cellStyle name="Ввод  14 2 8" xfId="20100" xr:uid="{39905DB8-2E95-4F43-9E43-7114BF6BD8AB}"/>
    <cellStyle name="Ввод  14 2 9" xfId="20101" xr:uid="{2E4E9D13-9471-47CE-A01A-659FDC2BF0B0}"/>
    <cellStyle name="Ввод  14 3" xfId="20102" xr:uid="{0A150B14-C8F4-4AE9-96C2-E56B17832DA7}"/>
    <cellStyle name="Ввод  14 3 10" xfId="20103" xr:uid="{942E3508-20EC-4065-A91C-3572FBE2BF55}"/>
    <cellStyle name="Ввод  14 3 11" xfId="20104" xr:uid="{A4AF5372-43A3-4426-BAFF-A92CA649A056}"/>
    <cellStyle name="Ввод  14 3 12" xfId="20105" xr:uid="{599097F9-3A64-403C-841D-B911E465A9D6}"/>
    <cellStyle name="Ввод  14 3 13" xfId="20106" xr:uid="{A23EEC0A-47C8-4389-AA87-D152167099BF}"/>
    <cellStyle name="Ввод  14 3 14" xfId="20107" xr:uid="{9352665C-3A66-4214-975B-544C6F562E65}"/>
    <cellStyle name="Ввод  14 3 15" xfId="20108" xr:uid="{ECE4BDC3-5DC4-41C3-A487-E20DC949226E}"/>
    <cellStyle name="Ввод  14 3 2" xfId="20109" xr:uid="{CD04F6C6-1073-40CC-865F-F0E14A8F150A}"/>
    <cellStyle name="Ввод  14 3 2 2" xfId="20110" xr:uid="{3639D465-67AF-4CEA-8AAE-7B7EE69175E5}"/>
    <cellStyle name="Ввод  14 3 3" xfId="20111" xr:uid="{DEFA5887-7850-4ADA-8B18-F4A7C2ED9987}"/>
    <cellStyle name="Ввод  14 3 3 2" xfId="20112" xr:uid="{31F4E2B6-B302-494A-A75E-B9D257A3807A}"/>
    <cellStyle name="Ввод  14 3 4" xfId="20113" xr:uid="{A2EE766D-B1E9-450A-B077-3CE6D09D6F1B}"/>
    <cellStyle name="Ввод  14 3 4 2" xfId="20114" xr:uid="{DFA0ECB9-BA70-4986-801C-7F4535D9E9BD}"/>
    <cellStyle name="Ввод  14 3 5" xfId="20115" xr:uid="{14FC2301-BFF4-4195-972A-34332974F7FC}"/>
    <cellStyle name="Ввод  14 3 5 2" xfId="20116" xr:uid="{69580C65-D860-4F10-87A5-1835CC0C94C7}"/>
    <cellStyle name="Ввод  14 3 6" xfId="20117" xr:uid="{E94AE08F-60C8-4805-9AD9-E74C8FC52B75}"/>
    <cellStyle name="Ввод  14 3 7" xfId="20118" xr:uid="{16B5094A-7E14-4153-AB94-E5BCAF33D9F7}"/>
    <cellStyle name="Ввод  14 3 8" xfId="20119" xr:uid="{DBDFDE8A-6892-4FF8-B0CC-369DE11A19E7}"/>
    <cellStyle name="Ввод  14 3 9" xfId="20120" xr:uid="{57E4CFB0-08E5-4E33-9E9C-2FB3720D4D39}"/>
    <cellStyle name="Ввод  14 4" xfId="20121" xr:uid="{26842851-B469-4354-8841-84870D2DE75D}"/>
    <cellStyle name="Ввод  14 4 10" xfId="20122" xr:uid="{E5E9432F-FF25-412F-B958-386822E39125}"/>
    <cellStyle name="Ввод  14 4 11" xfId="20123" xr:uid="{5A435F59-4DA7-41E4-B8F8-8CCAC2A4CBF1}"/>
    <cellStyle name="Ввод  14 4 12" xfId="20124" xr:uid="{C58ED816-B409-4CB4-B201-49E62AF4836C}"/>
    <cellStyle name="Ввод  14 4 13" xfId="20125" xr:uid="{936FD1A4-DD74-45B0-B7C1-2F2DD02E767F}"/>
    <cellStyle name="Ввод  14 4 14" xfId="20126" xr:uid="{DEEFB7F8-A929-4A62-9864-EA1BCEFE466C}"/>
    <cellStyle name="Ввод  14 4 15" xfId="20127" xr:uid="{75B7CA61-5C98-4AFD-91D6-7601C8E6A78B}"/>
    <cellStyle name="Ввод  14 4 2" xfId="20128" xr:uid="{FCDEB946-F609-44F0-9460-21576712EF0F}"/>
    <cellStyle name="Ввод  14 4 2 2" xfId="20129" xr:uid="{49559D37-83A6-4869-A11C-006019E5175B}"/>
    <cellStyle name="Ввод  14 4 3" xfId="20130" xr:uid="{50D2C064-DCE6-4FA5-815B-8D0F6DE3A6AA}"/>
    <cellStyle name="Ввод  14 4 3 2" xfId="20131" xr:uid="{9BE99C89-665B-4718-9803-FFA1AEF7B758}"/>
    <cellStyle name="Ввод  14 4 4" xfId="20132" xr:uid="{75441EEF-DC2C-4B06-A22A-E6414EA38A74}"/>
    <cellStyle name="Ввод  14 4 4 2" xfId="20133" xr:uid="{5E24FA12-7802-4DD4-B8B1-E78BC2D0B2D6}"/>
    <cellStyle name="Ввод  14 4 5" xfId="20134" xr:uid="{56B99D37-8DAE-40ED-9955-657C348E56BA}"/>
    <cellStyle name="Ввод  14 4 5 2" xfId="20135" xr:uid="{C9ECEA12-D0E1-49A1-87FC-546CE1A1737F}"/>
    <cellStyle name="Ввод  14 4 6" xfId="20136" xr:uid="{58B1F2CC-544A-45D9-B9EF-208C15C00301}"/>
    <cellStyle name="Ввод  14 4 7" xfId="20137" xr:uid="{34E1C444-693D-4718-91C6-DF3E3C548CEC}"/>
    <cellStyle name="Ввод  14 4 8" xfId="20138" xr:uid="{B98E017C-BB11-4E52-8BAF-62958E04F5A5}"/>
    <cellStyle name="Ввод  14 4 9" xfId="20139" xr:uid="{45CF1856-6BC3-4B04-9492-A8C59372BE32}"/>
    <cellStyle name="Ввод  14 5" xfId="20140" xr:uid="{CCEA1228-74E0-4A61-A940-91961980838C}"/>
    <cellStyle name="Ввод  14 5 2" xfId="20141" xr:uid="{06A2B078-D8DB-4252-A01B-9186BCA4DBBA}"/>
    <cellStyle name="Ввод  14 6" xfId="20142" xr:uid="{4DDD6AA8-6A7B-4B99-B7C4-314947A6E784}"/>
    <cellStyle name="Ввод  14 6 2" xfId="20143" xr:uid="{14BA8B4C-E75D-43A9-A9BE-02DEF0811B9E}"/>
    <cellStyle name="Ввод  14 7" xfId="20144" xr:uid="{2F9E34F1-E66C-433C-A5F8-A65E59396A55}"/>
    <cellStyle name="Ввод  14 7 2" xfId="20145" xr:uid="{9340665F-DC6E-45EA-953A-172A0DE7C8C4}"/>
    <cellStyle name="Ввод  14 8" xfId="20146" xr:uid="{B1A633B0-7501-4316-9455-D4445545ABB3}"/>
    <cellStyle name="Ввод  14 8 2" xfId="20147" xr:uid="{0D245003-C17B-4B7A-87E6-9A6D63917B44}"/>
    <cellStyle name="Ввод  14 9" xfId="20148" xr:uid="{1EE780B3-B7F6-4719-80B8-7C75EE6C4FCF}"/>
    <cellStyle name="Ввод  15" xfId="20149" xr:uid="{C361F5E2-478A-4BBE-A0C1-7E0F42467124}"/>
    <cellStyle name="Ввод  15 10" xfId="20150" xr:uid="{4E77BF48-F821-4115-8E85-E4C922007B79}"/>
    <cellStyle name="Ввод  15 11" xfId="20151" xr:uid="{2CDA80CE-4AC2-412A-BC9D-F1B2EF463CDB}"/>
    <cellStyle name="Ввод  15 12" xfId="20152" xr:uid="{18D8E87B-1FE8-43D4-96D1-B85E5A8A12B8}"/>
    <cellStyle name="Ввод  15 13" xfId="20153" xr:uid="{ADEAEA7A-F3AC-4E75-9A06-6BF89C637A1E}"/>
    <cellStyle name="Ввод  15 14" xfId="20154" xr:uid="{5441892A-9AAE-4460-B02A-B60FBA06F70B}"/>
    <cellStyle name="Ввод  15 15" xfId="20155" xr:uid="{67D4648E-1110-42D8-BCDB-13406B1EE2E7}"/>
    <cellStyle name="Ввод  15 2" xfId="20156" xr:uid="{632CEED2-54C7-4A7C-93DB-FF1293711919}"/>
    <cellStyle name="Ввод  15 2 2" xfId="20157" xr:uid="{1CF80C20-E604-4C6D-9DE6-BF98EC7FB7CC}"/>
    <cellStyle name="Ввод  15 3" xfId="20158" xr:uid="{F5E8F4DE-7DB1-4424-8ECC-3EE28DB1F00E}"/>
    <cellStyle name="Ввод  15 3 2" xfId="20159" xr:uid="{6BEB0AE0-5444-45FE-B310-FFCC298C93DB}"/>
    <cellStyle name="Ввод  15 4" xfId="20160" xr:uid="{FCFCA125-1EC4-44FF-9BEA-338A49020468}"/>
    <cellStyle name="Ввод  15 4 2" xfId="20161" xr:uid="{00CA1AD2-19E7-4085-B720-B4BDB49A06E1}"/>
    <cellStyle name="Ввод  15 5" xfId="20162" xr:uid="{71302281-F6FC-4B4F-A412-236AC5E61661}"/>
    <cellStyle name="Ввод  15 5 2" xfId="20163" xr:uid="{653750B2-0467-420A-9144-62AAE43BBAD6}"/>
    <cellStyle name="Ввод  15 6" xfId="20164" xr:uid="{B214EC36-4F7C-4406-A6D7-FA2EB204C073}"/>
    <cellStyle name="Ввод  15 7" xfId="20165" xr:uid="{3C69CCEE-7254-4A86-9668-69DCCEA26CCD}"/>
    <cellStyle name="Ввод  15 8" xfId="20166" xr:uid="{B6BD3C8A-2D70-4522-9156-BB822CD507D6}"/>
    <cellStyle name="Ввод  15 9" xfId="20167" xr:uid="{4C9C502A-AD29-4A52-8998-68D6049BC6CA}"/>
    <cellStyle name="Ввод  16" xfId="20168" xr:uid="{06035CEC-1A64-4069-B541-176DA6FA5596}"/>
    <cellStyle name="Ввод  16 10" xfId="20169" xr:uid="{F57F48AA-E71D-455F-AF33-F253EC09ACC3}"/>
    <cellStyle name="Ввод  16 11" xfId="20170" xr:uid="{DBB54E38-BED6-491B-8031-D458CFFA4EA2}"/>
    <cellStyle name="Ввод  16 12" xfId="20171" xr:uid="{B6CABB67-795C-4879-9CB3-82F419D61C3A}"/>
    <cellStyle name="Ввод  16 13" xfId="20172" xr:uid="{1B41DFFC-801C-4375-9CE8-9EBF9CD0EE2C}"/>
    <cellStyle name="Ввод  16 14" xfId="20173" xr:uid="{66107AC9-9067-459A-85C9-42EA1E8D6DC2}"/>
    <cellStyle name="Ввод  16 15" xfId="20174" xr:uid="{325719F4-6FA1-419A-A8DF-DA62E136ACA0}"/>
    <cellStyle name="Ввод  16 2" xfId="20175" xr:uid="{D69599D6-E0D1-4E0B-95A3-02657DA6B584}"/>
    <cellStyle name="Ввод  16 2 2" xfId="20176" xr:uid="{C5FF33E0-AA5C-469F-B046-52730E890443}"/>
    <cellStyle name="Ввод  16 3" xfId="20177" xr:uid="{F9731368-9D2A-4188-9CB4-1D273E1F4C52}"/>
    <cellStyle name="Ввод  16 3 2" xfId="20178" xr:uid="{D70E6E86-EAF6-47E1-9B75-561D5B7DCF41}"/>
    <cellStyle name="Ввод  16 4" xfId="20179" xr:uid="{B0AD594D-8ADB-4FDA-B29F-5E1791BA00AE}"/>
    <cellStyle name="Ввод  16 4 2" xfId="20180" xr:uid="{427DE462-43C8-4875-A6EB-440853A8F556}"/>
    <cellStyle name="Ввод  16 5" xfId="20181" xr:uid="{8A318392-7D84-4712-9F87-B54A64558C9F}"/>
    <cellStyle name="Ввод  16 5 2" xfId="20182" xr:uid="{C9DE1CE1-49B7-45F1-B074-AB1E0A84262E}"/>
    <cellStyle name="Ввод  16 6" xfId="20183" xr:uid="{95EFF0C4-052D-4E29-B5E2-3795B596B7E5}"/>
    <cellStyle name="Ввод  16 7" xfId="20184" xr:uid="{8D27E8EF-6F84-4AE6-9090-F2E64B492D4F}"/>
    <cellStyle name="Ввод  16 8" xfId="20185" xr:uid="{23A9C755-1F4E-4920-AFBA-477B6363DA23}"/>
    <cellStyle name="Ввод  16 9" xfId="20186" xr:uid="{F921A348-4075-4491-B1D8-9F0BA99BCC55}"/>
    <cellStyle name="Ввод  17" xfId="20187" xr:uid="{6E9C2449-F894-41E7-9420-9E092354A626}"/>
    <cellStyle name="Ввод  17 2" xfId="20188" xr:uid="{24A9605E-CD21-4DFD-BEE3-06CC60533D7F}"/>
    <cellStyle name="Ввод  18" xfId="20189" xr:uid="{BF73A3E0-2012-4E17-ABE2-3211C0B19EF0}"/>
    <cellStyle name="Ввод  18 2" xfId="20190" xr:uid="{581B6266-7516-46FA-AFFD-8D410D84A62F}"/>
    <cellStyle name="Ввод  19" xfId="20191" xr:uid="{FAB44723-5BDA-48DE-A11D-71A5110721C5}"/>
    <cellStyle name="Ввод  19 2" xfId="20192" xr:uid="{1CD90F71-5A41-49F2-9984-1589C15B2633}"/>
    <cellStyle name="Ввод  2" xfId="20193" xr:uid="{4AD28FBB-F7E3-4DB8-BE67-14AB623E1765}"/>
    <cellStyle name="Ввод  2 10" xfId="20194" xr:uid="{D4DD1425-8159-4FA4-8884-FC87A55BC463}"/>
    <cellStyle name="Ввод  2 11" xfId="20195" xr:uid="{08273A81-9E06-47A4-8C83-DBE171B1B722}"/>
    <cellStyle name="Ввод  2 12" xfId="20196" xr:uid="{F39AE3A2-8437-486C-A4F4-8938AD3C9FA8}"/>
    <cellStyle name="Ввод  2 13" xfId="20197" xr:uid="{C5284DBB-F5CE-47E8-85F1-7857722373EB}"/>
    <cellStyle name="Ввод  2 14" xfId="20198" xr:uid="{B5EBA5B5-E088-4B86-B931-A79E01D3BFD4}"/>
    <cellStyle name="Ввод  2 15" xfId="20199" xr:uid="{E94B4223-0656-44DB-A798-792526AE79C8}"/>
    <cellStyle name="Ввод  2 16" xfId="20200" xr:uid="{6226C960-A82E-48A7-8103-959AF32AAEDC}"/>
    <cellStyle name="Ввод  2 17" xfId="20201" xr:uid="{ABB6E166-DC50-4141-BEEC-C57B5E0D86DE}"/>
    <cellStyle name="Ввод  2 18" xfId="20202" xr:uid="{3283E094-BA07-46B1-A43F-81AF3F415ACA}"/>
    <cellStyle name="Ввод  2 2" xfId="20203" xr:uid="{87EA42BA-5BAC-4609-9A99-C8789A4A2E32}"/>
    <cellStyle name="Ввод  2 2 10" xfId="20204" xr:uid="{2AD48883-6BFA-4787-B892-B85CD5E14E63}"/>
    <cellStyle name="Ввод  2 2 11" xfId="20205" xr:uid="{88660841-6CAF-4C2C-8F24-ED6B001BF81B}"/>
    <cellStyle name="Ввод  2 2 12" xfId="20206" xr:uid="{56BC2519-2075-4F2C-BE71-CF634E0274C5}"/>
    <cellStyle name="Ввод  2 2 13" xfId="20207" xr:uid="{D973AA74-B3CA-48C4-A255-33CB54699D85}"/>
    <cellStyle name="Ввод  2 2 14" xfId="20208" xr:uid="{8A57B47E-2252-4FBF-BEDF-32F6452E58E8}"/>
    <cellStyle name="Ввод  2 2 15" xfId="20209" xr:uid="{3783C1FF-E9A8-4FB0-A763-FE1953EEF7C8}"/>
    <cellStyle name="Ввод  2 2 16" xfId="20210" xr:uid="{E61F3B6E-70E7-4DBC-A3CD-CF3A56C7FA80}"/>
    <cellStyle name="Ввод  2 2 17" xfId="20211" xr:uid="{2504905B-A2A2-4AA4-B449-C0A6EF9DA993}"/>
    <cellStyle name="Ввод  2 2 2" xfId="20212" xr:uid="{FAEDBEFF-E58C-4A87-B087-FD1ED1DB5B8B}"/>
    <cellStyle name="Ввод  2 2 2 10" xfId="20213" xr:uid="{8D00C13F-1ED4-4444-9E2A-A8F9D37D1047}"/>
    <cellStyle name="Ввод  2 2 2 11" xfId="20214" xr:uid="{05F36965-6F7F-4571-BEBE-45BA12BED1D0}"/>
    <cellStyle name="Ввод  2 2 2 12" xfId="20215" xr:uid="{651B614C-AE2A-4371-A1F8-1C58D8208B6C}"/>
    <cellStyle name="Ввод  2 2 2 13" xfId="20216" xr:uid="{09F376DE-6EC3-4937-BA66-C9654D2CCD39}"/>
    <cellStyle name="Ввод  2 2 2 14" xfId="20217" xr:uid="{AA6A8084-6B38-496F-982F-D8A14EC31C81}"/>
    <cellStyle name="Ввод  2 2 2 15" xfId="20218" xr:uid="{4FD9ED96-8228-4CFA-B0DF-565667A4F5E3}"/>
    <cellStyle name="Ввод  2 2 2 2" xfId="20219" xr:uid="{6A8C7D0C-549B-4FB4-91E5-815DB7AA2869}"/>
    <cellStyle name="Ввод  2 2 2 2 2" xfId="20220" xr:uid="{9726CCE0-9C2D-488B-93F6-4F0BDC7654E0}"/>
    <cellStyle name="Ввод  2 2 2 3" xfId="20221" xr:uid="{4E723AEC-09F5-4293-908F-18C3AFA09950}"/>
    <cellStyle name="Ввод  2 2 2 3 2" xfId="20222" xr:uid="{867A90DE-2B90-4977-B1F5-2D75B96BA2E3}"/>
    <cellStyle name="Ввод  2 2 2 4" xfId="20223" xr:uid="{05B4D4A0-024B-43B4-BDC9-025D5D30B623}"/>
    <cellStyle name="Ввод  2 2 2 4 2" xfId="20224" xr:uid="{DB3F1A38-CA06-47EB-854C-74BF5CA767A0}"/>
    <cellStyle name="Ввод  2 2 2 5" xfId="20225" xr:uid="{F0B2249A-7E74-4CD4-B682-7209E9F68A5D}"/>
    <cellStyle name="Ввод  2 2 2 5 2" xfId="20226" xr:uid="{653887E0-F4C6-469B-81AF-1512290F9139}"/>
    <cellStyle name="Ввод  2 2 2 6" xfId="20227" xr:uid="{6E70A75D-27DA-4B3D-8D06-CFEBD3BBE86F}"/>
    <cellStyle name="Ввод  2 2 2 7" xfId="20228" xr:uid="{CA774117-4B20-4FE1-A617-75D0F4143209}"/>
    <cellStyle name="Ввод  2 2 2 8" xfId="20229" xr:uid="{28B86243-4B21-4849-9430-1C03C5F9D5C9}"/>
    <cellStyle name="Ввод  2 2 2 9" xfId="20230" xr:uid="{9CC16977-642C-4A62-8CC1-EA7765411051}"/>
    <cellStyle name="Ввод  2 2 3" xfId="20231" xr:uid="{4B59B40D-5377-4B55-950F-F0E0DAF90240}"/>
    <cellStyle name="Ввод  2 2 3 10" xfId="20232" xr:uid="{9BAF6B19-775E-4D54-9793-5DA1079D6BEE}"/>
    <cellStyle name="Ввод  2 2 3 11" xfId="20233" xr:uid="{6B1E871A-F570-43D1-9759-BBACDF4C173D}"/>
    <cellStyle name="Ввод  2 2 3 12" xfId="20234" xr:uid="{255B1621-EEC7-47AC-8192-AAE7A788AD5E}"/>
    <cellStyle name="Ввод  2 2 3 13" xfId="20235" xr:uid="{D2ADEB3C-4F2B-4B11-B1A3-CA5ADB09ABF6}"/>
    <cellStyle name="Ввод  2 2 3 14" xfId="20236" xr:uid="{C9735B73-42C6-4919-86AC-AF8490790970}"/>
    <cellStyle name="Ввод  2 2 3 15" xfId="20237" xr:uid="{7FFC878E-D098-4B83-B723-10A3CB01B835}"/>
    <cellStyle name="Ввод  2 2 3 2" xfId="20238" xr:uid="{31C5A967-B70D-4B9C-8A32-0E62C834E7DE}"/>
    <cellStyle name="Ввод  2 2 3 2 2" xfId="20239" xr:uid="{527DD583-C8F8-495B-BC8C-453C4BEB0C33}"/>
    <cellStyle name="Ввод  2 2 3 3" xfId="20240" xr:uid="{D4E7A03E-BD39-44D2-8DE5-8F50E16FFB99}"/>
    <cellStyle name="Ввод  2 2 3 3 2" xfId="20241" xr:uid="{B5B932D7-39CC-444C-890D-2DA403F832D3}"/>
    <cellStyle name="Ввод  2 2 3 4" xfId="20242" xr:uid="{4B35F743-F93C-4EC9-8E28-1185ADEFE017}"/>
    <cellStyle name="Ввод  2 2 3 4 2" xfId="20243" xr:uid="{B1E9DBB6-B18D-42DE-97D3-356676EC92EF}"/>
    <cellStyle name="Ввод  2 2 3 5" xfId="20244" xr:uid="{7D9368FA-0CAF-4D9E-B22F-5ED9AC552753}"/>
    <cellStyle name="Ввод  2 2 3 5 2" xfId="20245" xr:uid="{9C73E87E-F495-419F-B86B-E291D1C72361}"/>
    <cellStyle name="Ввод  2 2 3 6" xfId="20246" xr:uid="{298AF12B-4758-4079-AB35-01AF9FCC592F}"/>
    <cellStyle name="Ввод  2 2 3 7" xfId="20247" xr:uid="{2F9CA437-17E3-458D-BD23-58BBC26971EF}"/>
    <cellStyle name="Ввод  2 2 3 8" xfId="20248" xr:uid="{FA99465A-C63D-431B-9A51-730BE105B93D}"/>
    <cellStyle name="Ввод  2 2 3 9" xfId="20249" xr:uid="{C37E2D16-F40F-4DB1-8B1C-C401E8711717}"/>
    <cellStyle name="Ввод  2 2 4" xfId="20250" xr:uid="{05DF858F-83E5-4C71-AD04-F985C44D9176}"/>
    <cellStyle name="Ввод  2 2 4 2" xfId="20251" xr:uid="{ED94677D-1BDA-4C01-8712-0345C8554CE9}"/>
    <cellStyle name="Ввод  2 2 5" xfId="20252" xr:uid="{8E552BA6-EE88-46D6-B0D0-13CCBC34D769}"/>
    <cellStyle name="Ввод  2 2 5 2" xfId="20253" xr:uid="{C208B6FA-8620-4C62-B297-F630428D69A7}"/>
    <cellStyle name="Ввод  2 2 6" xfId="20254" xr:uid="{55359F48-4798-4995-8E17-D53F2006F5B2}"/>
    <cellStyle name="Ввод  2 2 6 2" xfId="20255" xr:uid="{63F0CB27-61BA-4EF3-818A-7484F2BBEAC4}"/>
    <cellStyle name="Ввод  2 2 7" xfId="20256" xr:uid="{F3CA56D8-ACDB-4D75-909C-6A47D2F48207}"/>
    <cellStyle name="Ввод  2 2 7 2" xfId="20257" xr:uid="{86ABFAAD-9753-43E3-AA72-49056AF671BD}"/>
    <cellStyle name="Ввод  2 2 8" xfId="20258" xr:uid="{68F8BC29-0C55-4F1A-8CAD-1D40ACF7031E}"/>
    <cellStyle name="Ввод  2 2 9" xfId="20259" xr:uid="{4384F598-07FD-455F-9F6B-E08D2B261E17}"/>
    <cellStyle name="Ввод  2 3" xfId="20260" xr:uid="{EE554E0F-6E7F-4606-9A3A-F097347A9CF5}"/>
    <cellStyle name="Ввод  2 3 10" xfId="20261" xr:uid="{AAC6FE76-B667-4BB5-8413-404069BBD9C5}"/>
    <cellStyle name="Ввод  2 3 11" xfId="20262" xr:uid="{7BAFAF6D-A888-4E5F-AFAE-FCC25D318621}"/>
    <cellStyle name="Ввод  2 3 12" xfId="20263" xr:uid="{612C198C-EDA3-4BB3-AF90-0A65B68FB0DE}"/>
    <cellStyle name="Ввод  2 3 13" xfId="20264" xr:uid="{605CCC96-2118-4FF1-ABED-B6038AEFFD3A}"/>
    <cellStyle name="Ввод  2 3 14" xfId="20265" xr:uid="{C700FD14-67FB-488D-9463-D3945893C66D}"/>
    <cellStyle name="Ввод  2 3 15" xfId="20266" xr:uid="{E712D077-F5E8-4357-83F2-184D33AC023F}"/>
    <cellStyle name="Ввод  2 3 2" xfId="20267" xr:uid="{5356C3B7-8D32-444F-A674-FCE3F685E67E}"/>
    <cellStyle name="Ввод  2 3 2 2" xfId="20268" xr:uid="{3CE73E41-8AD2-4FD2-B626-DB98AE65E79F}"/>
    <cellStyle name="Ввод  2 3 3" xfId="20269" xr:uid="{282DBD07-301D-4A77-A6A1-3F0CF6730E5B}"/>
    <cellStyle name="Ввод  2 3 3 2" xfId="20270" xr:uid="{76EE831D-816D-4D75-B188-42549657B4B9}"/>
    <cellStyle name="Ввод  2 3 4" xfId="20271" xr:uid="{D662DA3D-1B95-4CAD-8552-FDA58796E687}"/>
    <cellStyle name="Ввод  2 3 4 2" xfId="20272" xr:uid="{03CE98F1-F165-4F64-BF33-8662113A5F80}"/>
    <cellStyle name="Ввод  2 3 5" xfId="20273" xr:uid="{7E6F1227-6AA9-4E61-8774-5468AFF17DFF}"/>
    <cellStyle name="Ввод  2 3 5 2" xfId="20274" xr:uid="{22B5A350-2F55-49C3-B520-128EA085051F}"/>
    <cellStyle name="Ввод  2 3 6" xfId="20275" xr:uid="{DDA774A6-5C6C-47EC-B0E2-483DB69A2A73}"/>
    <cellStyle name="Ввод  2 3 7" xfId="20276" xr:uid="{47159F6B-D8EE-4DA6-9AB7-C57EF838ED4E}"/>
    <cellStyle name="Ввод  2 3 8" xfId="20277" xr:uid="{678B89D8-DD62-43C3-92FF-7AC040A0E2C5}"/>
    <cellStyle name="Ввод  2 3 9" xfId="20278" xr:uid="{86B65B3D-DF0E-450A-8992-C273FA60F878}"/>
    <cellStyle name="Ввод  2 4" xfId="20279" xr:uid="{5A2D8825-EA62-4673-80F7-946153C643EF}"/>
    <cellStyle name="Ввод  2 4 10" xfId="20280" xr:uid="{2925BE00-AA25-4B5D-9F4D-1C394667FF53}"/>
    <cellStyle name="Ввод  2 4 11" xfId="20281" xr:uid="{259DD180-C9B0-4AE9-BF46-C5CAB3BF1E0D}"/>
    <cellStyle name="Ввод  2 4 12" xfId="20282" xr:uid="{18F13F46-2C53-42A7-9A3E-158CFD306152}"/>
    <cellStyle name="Ввод  2 4 13" xfId="20283" xr:uid="{D6079349-E4D5-4164-8C31-E786B72F9B74}"/>
    <cellStyle name="Ввод  2 4 14" xfId="20284" xr:uid="{B707B0EE-5281-4947-9AEC-4FAF753AEFC3}"/>
    <cellStyle name="Ввод  2 4 15" xfId="20285" xr:uid="{9059BADA-063A-4F30-9196-E8D26A878CA6}"/>
    <cellStyle name="Ввод  2 4 2" xfId="20286" xr:uid="{8119BE37-4EEA-4C22-A31A-9D79F73B8C76}"/>
    <cellStyle name="Ввод  2 4 2 2" xfId="20287" xr:uid="{2958D034-11CF-4139-B0A7-28C80F19BF7A}"/>
    <cellStyle name="Ввод  2 4 3" xfId="20288" xr:uid="{18E0E0DA-DDA5-4AA5-92B8-E2AB63F36685}"/>
    <cellStyle name="Ввод  2 4 3 2" xfId="20289" xr:uid="{8617E105-F8F8-4895-B90C-9157E78CC981}"/>
    <cellStyle name="Ввод  2 4 4" xfId="20290" xr:uid="{EEDD786F-D520-4CA5-B13D-854F3C407632}"/>
    <cellStyle name="Ввод  2 4 4 2" xfId="20291" xr:uid="{B9684BA9-C338-411C-995E-224B16084ABA}"/>
    <cellStyle name="Ввод  2 4 5" xfId="20292" xr:uid="{62740D7E-DD2A-4766-BECA-E68E56A6680A}"/>
    <cellStyle name="Ввод  2 4 5 2" xfId="20293" xr:uid="{84657B1E-4F2E-4DED-B3DE-2CA9F767824F}"/>
    <cellStyle name="Ввод  2 4 6" xfId="20294" xr:uid="{2CA814F9-4D8C-4235-9419-759BB87FB935}"/>
    <cellStyle name="Ввод  2 4 7" xfId="20295" xr:uid="{93F98877-98B1-4841-8559-4289042DE623}"/>
    <cellStyle name="Ввод  2 4 8" xfId="20296" xr:uid="{240D84CB-3740-4AC0-93E0-E44FE1E9BA93}"/>
    <cellStyle name="Ввод  2 4 9" xfId="20297" xr:uid="{3731D10B-CB23-4E69-ACA7-E6E97AF97C91}"/>
    <cellStyle name="Ввод  2 5" xfId="20298" xr:uid="{FA8DD002-B556-4AB6-B776-120EF937F4D4}"/>
    <cellStyle name="Ввод  2 5 2" xfId="20299" xr:uid="{F4E942B9-66A6-468F-BC3A-A045229E2F28}"/>
    <cellStyle name="Ввод  2 6" xfId="20300" xr:uid="{E0EDEDFC-132D-48F9-AF6F-BDDB30657C67}"/>
    <cellStyle name="Ввод  2 6 2" xfId="20301" xr:uid="{17441ADA-BAC2-46E1-9FCB-4710170EFE65}"/>
    <cellStyle name="Ввод  2 7" xfId="20302" xr:uid="{7DB6994F-57C8-40C1-9EDA-33A899262544}"/>
    <cellStyle name="Ввод  2 7 2" xfId="20303" xr:uid="{CD7C10E3-215B-4203-839D-182B53B37A8D}"/>
    <cellStyle name="Ввод  2 8" xfId="20304" xr:uid="{BAC19D71-7BA8-4CF6-825D-ACFD8D0B830D}"/>
    <cellStyle name="Ввод  2 8 2" xfId="20305" xr:uid="{1BF53F13-8E80-4BC5-AB5D-80A0F1497ECE}"/>
    <cellStyle name="Ввод  2 9" xfId="20306" xr:uid="{EC7F6F7D-5F1A-4523-AE71-9B9FE5BC77BA}"/>
    <cellStyle name="Ввод  20" xfId="20307" xr:uid="{AB523295-4223-477E-8585-41514A37C959}"/>
    <cellStyle name="Ввод  20 2" xfId="20308" xr:uid="{C6000363-8F87-4CEB-99DC-5D746FD9A340}"/>
    <cellStyle name="Ввод  21" xfId="20309" xr:uid="{7D08CF6E-1215-49CC-A58C-3418D2FAFE78}"/>
    <cellStyle name="Ввод  22" xfId="20310" xr:uid="{B15D75B5-5FAE-4EDE-BF1F-5ED231E69F53}"/>
    <cellStyle name="Ввод  23" xfId="20311" xr:uid="{2C7A2841-5723-4009-9B87-255FBED6D225}"/>
    <cellStyle name="Ввод  24" xfId="20312" xr:uid="{52ED47E5-87CA-4A8A-AD77-ABD927FDCFD0}"/>
    <cellStyle name="Ввод  25" xfId="20313" xr:uid="{0E39E519-2FF6-4C34-88A5-27525F08D0C9}"/>
    <cellStyle name="Ввод  26" xfId="20314" xr:uid="{542AFCD0-C499-4AF9-AD16-48144C8FD9AE}"/>
    <cellStyle name="Ввод  27" xfId="20315" xr:uid="{AB935A93-35EF-4418-9E36-F5894AA442C3}"/>
    <cellStyle name="Ввод  28" xfId="20316" xr:uid="{056CD33B-8FA9-40CF-96AF-E876B7E5A432}"/>
    <cellStyle name="Ввод  29" xfId="20317" xr:uid="{A13E4BDC-167E-4C32-A6BD-B72AFB1D975E}"/>
    <cellStyle name="Ввод  3" xfId="20318" xr:uid="{B0F51762-EEDE-4F39-B7D7-97C3A8EBC60B}"/>
    <cellStyle name="Ввод  3 10" xfId="20319" xr:uid="{0A9FC019-6165-433B-BDDD-EDC6D19FBCD7}"/>
    <cellStyle name="Ввод  3 11" xfId="20320" xr:uid="{5E24DA88-317C-417E-9D4E-91A29FA04D5D}"/>
    <cellStyle name="Ввод  3 12" xfId="20321" xr:uid="{C343F08E-2A73-43FA-93D9-72F232798212}"/>
    <cellStyle name="Ввод  3 13" xfId="20322" xr:uid="{51C0CFD6-630F-4ED4-A485-E564EAD65BFF}"/>
    <cellStyle name="Ввод  3 14" xfId="20323" xr:uid="{7B8C4B23-AC02-428B-A64C-62458B16FAA3}"/>
    <cellStyle name="Ввод  3 15" xfId="20324" xr:uid="{A4BE756C-E54B-4690-AD36-02B3A2CEADB9}"/>
    <cellStyle name="Ввод  3 16" xfId="20325" xr:uid="{19BB81A1-21F2-4509-A7D2-0E5E8BE22454}"/>
    <cellStyle name="Ввод  3 17" xfId="20326" xr:uid="{A32DF2A1-DF23-4835-A53C-0993B809E6A3}"/>
    <cellStyle name="Ввод  3 2" xfId="20327" xr:uid="{3CA15B51-ACA7-476E-A2AA-90B63E8C4B38}"/>
    <cellStyle name="Ввод  3 2 10" xfId="20328" xr:uid="{A33F0475-ADC8-4F36-9836-BFD79C7C3705}"/>
    <cellStyle name="Ввод  3 2 11" xfId="20329" xr:uid="{B1FD2937-FC9A-42F7-9E80-B11C933DCC00}"/>
    <cellStyle name="Ввод  3 2 12" xfId="20330" xr:uid="{A4F652AE-A3F2-46E9-8080-1A77C588D511}"/>
    <cellStyle name="Ввод  3 2 13" xfId="20331" xr:uid="{D29A405C-1458-4EC0-B0D5-196A39D0FD0A}"/>
    <cellStyle name="Ввод  3 2 14" xfId="20332" xr:uid="{B444E134-95AB-4E22-A844-072B56088EDB}"/>
    <cellStyle name="Ввод  3 2 15" xfId="20333" xr:uid="{2F2ABBE7-7008-4372-9948-C6C1C7D0882C}"/>
    <cellStyle name="Ввод  3 2 2" xfId="20334" xr:uid="{CA9A08B1-4E35-436B-98AB-3374011898BF}"/>
    <cellStyle name="Ввод  3 2 2 2" xfId="20335" xr:uid="{F627A827-9D0E-47C2-9EEB-F953952559FF}"/>
    <cellStyle name="Ввод  3 2 3" xfId="20336" xr:uid="{54D5C9C0-7D28-4E14-AB5E-FDD9617AE239}"/>
    <cellStyle name="Ввод  3 2 3 2" xfId="20337" xr:uid="{D3DCF4B0-1DF1-40DF-942A-B2F4C7BB22A6}"/>
    <cellStyle name="Ввод  3 2 4" xfId="20338" xr:uid="{8EC3205C-7FDA-4FE9-98F9-2F146289CB87}"/>
    <cellStyle name="Ввод  3 2 4 2" xfId="20339" xr:uid="{D1A9E51F-769D-4C65-B5DD-84234914D5A1}"/>
    <cellStyle name="Ввод  3 2 5" xfId="20340" xr:uid="{7AA2831D-28D2-45BA-B181-6C63C3692CB3}"/>
    <cellStyle name="Ввод  3 2 5 2" xfId="20341" xr:uid="{481D09F1-D024-4465-AE98-470147B5C56E}"/>
    <cellStyle name="Ввод  3 2 6" xfId="20342" xr:uid="{2DEE6B83-D600-4900-B2FF-CDA61BC0BCDE}"/>
    <cellStyle name="Ввод  3 2 7" xfId="20343" xr:uid="{4702CE74-2379-433C-AF7D-28B643C8573B}"/>
    <cellStyle name="Ввод  3 2 8" xfId="20344" xr:uid="{23863B12-2F68-4D7F-8014-E73380FBA747}"/>
    <cellStyle name="Ввод  3 2 9" xfId="20345" xr:uid="{461A162A-D7AD-4198-88A2-D41C1012B0F9}"/>
    <cellStyle name="Ввод  3 3" xfId="20346" xr:uid="{4729411D-D512-452C-9156-D2ECABD812C3}"/>
    <cellStyle name="Ввод  3 3 10" xfId="20347" xr:uid="{6E7F0E0F-491D-4994-817E-3F1308AECC00}"/>
    <cellStyle name="Ввод  3 3 11" xfId="20348" xr:uid="{67557BFC-8929-4748-BEBA-620AA5B2F20D}"/>
    <cellStyle name="Ввод  3 3 12" xfId="20349" xr:uid="{59A84330-BE74-40B6-8440-73FD4C9E5D77}"/>
    <cellStyle name="Ввод  3 3 13" xfId="20350" xr:uid="{0D340CD4-6D7D-4799-B4B7-C3FD5F9CE40B}"/>
    <cellStyle name="Ввод  3 3 14" xfId="20351" xr:uid="{D23EEFFD-E999-4568-B685-E9C7C11F4B81}"/>
    <cellStyle name="Ввод  3 3 15" xfId="20352" xr:uid="{30643B6A-7C37-4B85-A5CC-EF49880FEC26}"/>
    <cellStyle name="Ввод  3 3 2" xfId="20353" xr:uid="{C310629F-0386-46D0-A47B-208A29371684}"/>
    <cellStyle name="Ввод  3 3 2 2" xfId="20354" xr:uid="{E79753D7-EC02-4D51-BDD2-8A73AF379D56}"/>
    <cellStyle name="Ввод  3 3 3" xfId="20355" xr:uid="{E3280E22-8DC7-4F74-8B9C-27A223C0ECAB}"/>
    <cellStyle name="Ввод  3 3 3 2" xfId="20356" xr:uid="{475F7FB1-2338-4EA4-B897-9D393C4C1669}"/>
    <cellStyle name="Ввод  3 3 4" xfId="20357" xr:uid="{DBB3B6A0-522D-4A45-9601-60D3B9725038}"/>
    <cellStyle name="Ввод  3 3 4 2" xfId="20358" xr:uid="{479AFFDE-BC77-4F4D-9778-2BE8CE6F6746}"/>
    <cellStyle name="Ввод  3 3 5" xfId="20359" xr:uid="{592687E4-105D-4367-8C7D-4343D95EBFBA}"/>
    <cellStyle name="Ввод  3 3 5 2" xfId="20360" xr:uid="{AFBF59F2-BEE3-4FB0-A380-12A2B425DC3B}"/>
    <cellStyle name="Ввод  3 3 6" xfId="20361" xr:uid="{78C08ECF-17BF-4E3D-AC6E-A6FED54FA84E}"/>
    <cellStyle name="Ввод  3 3 7" xfId="20362" xr:uid="{79970C50-E588-4A09-84EC-84E2C46F2C13}"/>
    <cellStyle name="Ввод  3 3 8" xfId="20363" xr:uid="{AF16D6EB-EC9C-4350-A366-CD64AD304A3E}"/>
    <cellStyle name="Ввод  3 3 9" xfId="20364" xr:uid="{26CC8DB1-01CA-4279-9704-9D6D4D640A19}"/>
    <cellStyle name="Ввод  3 4" xfId="20365" xr:uid="{2F41123B-F38A-4BDD-806B-7FD3BD522E98}"/>
    <cellStyle name="Ввод  3 4 2" xfId="20366" xr:uid="{5445D969-31C2-40C9-9D47-FFBD771BE5AA}"/>
    <cellStyle name="Ввод  3 5" xfId="20367" xr:uid="{3764BC7F-3B95-4893-9BDB-6F0160A3D158}"/>
    <cellStyle name="Ввод  3 5 2" xfId="20368" xr:uid="{FF0482AE-97D4-4433-BB02-C4A1C59379B4}"/>
    <cellStyle name="Ввод  3 6" xfId="20369" xr:uid="{DC7D98E1-B85B-49E2-907F-C585D8EC0F4A}"/>
    <cellStyle name="Ввод  3 6 2" xfId="20370" xr:uid="{F49F671E-5136-4C58-8266-795B7E51A6A4}"/>
    <cellStyle name="Ввод  3 7" xfId="20371" xr:uid="{0D107C30-D9D2-4587-A220-F21ECB0C3592}"/>
    <cellStyle name="Ввод  3 7 2" xfId="20372" xr:uid="{53E440AE-3ABB-46FD-947D-8AB55E077742}"/>
    <cellStyle name="Ввод  3 8" xfId="20373" xr:uid="{5D7C120E-4A47-4CC9-85B8-1FAA6C554984}"/>
    <cellStyle name="Ввод  3 9" xfId="20374" xr:uid="{A2641D14-58DF-40C9-BD56-A4D11FFE48F2}"/>
    <cellStyle name="Ввод  30" xfId="20375" xr:uid="{97D84E4B-0EEC-4357-8631-A80AD4ED3813}"/>
    <cellStyle name="Ввод  4" xfId="20376" xr:uid="{8017A250-76E6-4649-BFA3-05ED66BB76BA}"/>
    <cellStyle name="Ввод  4 10" xfId="20377" xr:uid="{3D1E811C-F8AA-4C93-A127-57535CA94B29}"/>
    <cellStyle name="Ввод  4 11" xfId="20378" xr:uid="{BACED725-7A2E-4F30-9314-DC53AE650DEB}"/>
    <cellStyle name="Ввод  4 12" xfId="20379" xr:uid="{EBAD45CC-A774-4F27-9D27-355A6450287F}"/>
    <cellStyle name="Ввод  4 13" xfId="20380" xr:uid="{51C19392-5548-4F79-9E8A-385461560E43}"/>
    <cellStyle name="Ввод  4 14" xfId="20381" xr:uid="{3C41EA23-E3D8-402C-939C-4CABAF28D0A6}"/>
    <cellStyle name="Ввод  4 15" xfId="20382" xr:uid="{2F4FBEAF-C0F0-4EB3-95AB-E0673752564B}"/>
    <cellStyle name="Ввод  4 16" xfId="20383" xr:uid="{47E88279-7B31-4B14-A1C6-CE75C6FAF434}"/>
    <cellStyle name="Ввод  4 17" xfId="20384" xr:uid="{FB7A215A-4127-407A-A12E-48B5890A9EDB}"/>
    <cellStyle name="Ввод  4 18" xfId="20385" xr:uid="{A457944C-1156-418D-A476-2F6EB183D544}"/>
    <cellStyle name="Ввод  4 2" xfId="20386" xr:uid="{B01B6A1B-6D0E-4DE8-AD5B-C6597E097A80}"/>
    <cellStyle name="Ввод  4 2 10" xfId="20387" xr:uid="{1FCFD3C3-7436-4D0D-AB74-2ACD4EED3A5C}"/>
    <cellStyle name="Ввод  4 2 11" xfId="20388" xr:uid="{AA184B88-8DBA-484E-8CA1-42AFBD989C63}"/>
    <cellStyle name="Ввод  4 2 12" xfId="20389" xr:uid="{2A11D637-8954-44DF-A8B9-A902E68B1B8C}"/>
    <cellStyle name="Ввод  4 2 13" xfId="20390" xr:uid="{AEBD7D03-A259-40E2-BE9B-FD61F503A14F}"/>
    <cellStyle name="Ввод  4 2 14" xfId="20391" xr:uid="{B3C0844A-7F7F-4171-A313-F1254EC3FF32}"/>
    <cellStyle name="Ввод  4 2 15" xfId="20392" xr:uid="{6EFD45DF-EE3E-42F7-BDE2-86B7DFD3DF82}"/>
    <cellStyle name="Ввод  4 2 2" xfId="20393" xr:uid="{D54D685B-A48E-4E86-B4C7-D97031D591EB}"/>
    <cellStyle name="Ввод  4 2 2 2" xfId="20394" xr:uid="{3C44046A-882B-4E8D-BEDA-AEEB4E5F4693}"/>
    <cellStyle name="Ввод  4 2 3" xfId="20395" xr:uid="{F603E485-599D-4014-B696-BD6BC9CD9AE9}"/>
    <cellStyle name="Ввод  4 2 3 2" xfId="20396" xr:uid="{4DCCF48B-BE26-420F-A3FA-3D8A13CD287F}"/>
    <cellStyle name="Ввод  4 2 4" xfId="20397" xr:uid="{127F2C18-A5D4-4E84-B6F3-D281E2C895BA}"/>
    <cellStyle name="Ввод  4 2 4 2" xfId="20398" xr:uid="{B07E7F1F-E2F1-4F75-B88F-B680F428EC01}"/>
    <cellStyle name="Ввод  4 2 5" xfId="20399" xr:uid="{00B4B3E4-1D4B-4E99-BC2F-C1389E3F6C41}"/>
    <cellStyle name="Ввод  4 2 5 2" xfId="20400" xr:uid="{386B0D55-E89A-45CE-800F-658E708CB566}"/>
    <cellStyle name="Ввод  4 2 6" xfId="20401" xr:uid="{C4A81434-1246-43BF-A4DA-87EAAF7CADF3}"/>
    <cellStyle name="Ввод  4 2 7" xfId="20402" xr:uid="{9F08600A-B8B6-4EF9-82E2-0B63680EF48E}"/>
    <cellStyle name="Ввод  4 2 8" xfId="20403" xr:uid="{4E312741-2C99-4D77-9176-AACE268EDD92}"/>
    <cellStyle name="Ввод  4 2 9" xfId="20404" xr:uid="{45B78DEF-456A-49F3-9BA2-63C7F97DF1A7}"/>
    <cellStyle name="Ввод  4 3" xfId="20405" xr:uid="{9976DFB7-298B-4676-AE63-CA94F73ED8B2}"/>
    <cellStyle name="Ввод  4 3 10" xfId="20406" xr:uid="{C45E943B-E267-4C06-B866-4F316766A53B}"/>
    <cellStyle name="Ввод  4 3 11" xfId="20407" xr:uid="{54D7888E-3DA4-4170-982A-A919F17227FC}"/>
    <cellStyle name="Ввод  4 3 12" xfId="20408" xr:uid="{7BAC942E-504C-4E65-A8AF-DFF84C2A9934}"/>
    <cellStyle name="Ввод  4 3 13" xfId="20409" xr:uid="{3B1A0289-55DD-4584-B1E6-EB8D2071722E}"/>
    <cellStyle name="Ввод  4 3 14" xfId="20410" xr:uid="{995D4C40-36FA-4939-8617-739EE7423B51}"/>
    <cellStyle name="Ввод  4 3 15" xfId="20411" xr:uid="{105CF938-7803-4F42-985F-11B7922B5AE0}"/>
    <cellStyle name="Ввод  4 3 2" xfId="20412" xr:uid="{96F55573-787E-4D01-BD65-B7BDB56C032B}"/>
    <cellStyle name="Ввод  4 3 2 2" xfId="20413" xr:uid="{45BCBBBF-3D35-4ED2-93D8-D475CE799F4A}"/>
    <cellStyle name="Ввод  4 3 3" xfId="20414" xr:uid="{86B2D101-543A-4C44-A309-C702ACBCBBA3}"/>
    <cellStyle name="Ввод  4 3 3 2" xfId="20415" xr:uid="{6E2278D2-E7F0-4C78-B0CB-15B71F9AE4BE}"/>
    <cellStyle name="Ввод  4 3 4" xfId="20416" xr:uid="{21F3526A-7758-4D55-8C9E-472F570DFD3F}"/>
    <cellStyle name="Ввод  4 3 4 2" xfId="20417" xr:uid="{FAD8BA96-31C4-4736-A6F2-13240446E9D3}"/>
    <cellStyle name="Ввод  4 3 5" xfId="20418" xr:uid="{05ECF722-8DE4-4A15-AE9B-DCECFAB38244}"/>
    <cellStyle name="Ввод  4 3 5 2" xfId="20419" xr:uid="{20BBFF0A-36B6-4D67-90F7-C3382234A567}"/>
    <cellStyle name="Ввод  4 3 6" xfId="20420" xr:uid="{B507EA58-1208-4FDC-A143-1A9246CB2274}"/>
    <cellStyle name="Ввод  4 3 7" xfId="20421" xr:uid="{AA60533D-32FA-4712-B34B-2C71F7707ABB}"/>
    <cellStyle name="Ввод  4 3 8" xfId="20422" xr:uid="{51A941E2-209A-48B0-9728-7052FB0756F0}"/>
    <cellStyle name="Ввод  4 3 9" xfId="20423" xr:uid="{026DDC4B-07FC-405C-B593-A30F31B21FE2}"/>
    <cellStyle name="Ввод  4 4" xfId="20424" xr:uid="{C9934A27-5B6A-463F-9964-FDB340B60DF7}"/>
    <cellStyle name="Ввод  4 4 10" xfId="20425" xr:uid="{EEA44EFC-8B41-4571-B5E7-D386886F350E}"/>
    <cellStyle name="Ввод  4 4 11" xfId="20426" xr:uid="{0E2EDB10-E774-4F54-8E57-95B3A495F5DD}"/>
    <cellStyle name="Ввод  4 4 12" xfId="20427" xr:uid="{96087016-A153-4D5F-903A-6B46B87C6F19}"/>
    <cellStyle name="Ввод  4 4 13" xfId="20428" xr:uid="{9586C972-7208-493C-9D41-E332814A6A2A}"/>
    <cellStyle name="Ввод  4 4 14" xfId="20429" xr:uid="{CD10639B-851D-4376-A757-D20E1AFB0EF3}"/>
    <cellStyle name="Ввод  4 4 15" xfId="20430" xr:uid="{50F3EFC1-6732-42DC-9B9F-7324884A5CDF}"/>
    <cellStyle name="Ввод  4 4 2" xfId="20431" xr:uid="{5EE87338-8DD1-413E-81C6-3255DE4C57BA}"/>
    <cellStyle name="Ввод  4 4 2 2" xfId="20432" xr:uid="{F39BD18B-435D-4F7E-89B3-F28DAA023F1D}"/>
    <cellStyle name="Ввод  4 4 3" xfId="20433" xr:uid="{416E1A66-B260-42C5-9DA5-B001C592A62A}"/>
    <cellStyle name="Ввод  4 4 3 2" xfId="20434" xr:uid="{1CB3586B-A18B-4326-B624-8DBC51EF8B27}"/>
    <cellStyle name="Ввод  4 4 4" xfId="20435" xr:uid="{B5275EEE-089E-4C31-924B-4CCB26D3D7A5}"/>
    <cellStyle name="Ввод  4 4 4 2" xfId="20436" xr:uid="{3BEECB24-B44F-46DC-9DEE-ED7C6692D873}"/>
    <cellStyle name="Ввод  4 4 5" xfId="20437" xr:uid="{6651F34C-1E40-466E-AA65-912440ED2254}"/>
    <cellStyle name="Ввод  4 4 5 2" xfId="20438" xr:uid="{09603E93-1403-4CBA-AE87-3E7415F61F49}"/>
    <cellStyle name="Ввод  4 4 6" xfId="20439" xr:uid="{85FBFE6B-92A8-4E96-8E51-337F72F0AF42}"/>
    <cellStyle name="Ввод  4 4 7" xfId="20440" xr:uid="{D2122EC4-64CB-4712-B7DC-240FB44C9D4C}"/>
    <cellStyle name="Ввод  4 4 8" xfId="20441" xr:uid="{77D3113F-92CD-4CF2-8A40-A7E73D2E8E9F}"/>
    <cellStyle name="Ввод  4 4 9" xfId="20442" xr:uid="{E0D2727E-3C33-4E5F-9FBC-6C19F3E44534}"/>
    <cellStyle name="Ввод  4 5" xfId="20443" xr:uid="{1F7C96A3-F25B-4726-A9D6-B4FC99E24E0A}"/>
    <cellStyle name="Ввод  4 5 2" xfId="20444" xr:uid="{82BDA09E-E408-42C0-8515-E48A3EF6174B}"/>
    <cellStyle name="Ввод  4 6" xfId="20445" xr:uid="{E15F6189-BB0F-4A83-93AE-FDEC98AD7CCF}"/>
    <cellStyle name="Ввод  4 6 2" xfId="20446" xr:uid="{7A43ACE4-A3DF-4F30-9D03-4D0651114ADE}"/>
    <cellStyle name="Ввод  4 7" xfId="20447" xr:uid="{DFC067E0-4036-4EE6-B6FF-9A5AC4E63715}"/>
    <cellStyle name="Ввод  4 7 2" xfId="20448" xr:uid="{365AE019-AFFC-4DC8-AB68-84559F86C81A}"/>
    <cellStyle name="Ввод  4 8" xfId="20449" xr:uid="{B9CB6F4C-69DA-4F3A-BE12-18EFC7D22F4F}"/>
    <cellStyle name="Ввод  4 8 2" xfId="20450" xr:uid="{85EF8EBD-FD1D-4F21-8BA2-2D304A0033B0}"/>
    <cellStyle name="Ввод  4 9" xfId="20451" xr:uid="{3A555017-2041-4FEC-85D3-DBD4B0E849CA}"/>
    <cellStyle name="Ввод  5" xfId="20452" xr:uid="{5E27FB17-6F00-42D3-A62F-6A63F25F22F3}"/>
    <cellStyle name="Ввод  5 10" xfId="20453" xr:uid="{5BB94B16-81D1-4333-83DE-61E19E042FFE}"/>
    <cellStyle name="Ввод  5 11" xfId="20454" xr:uid="{D080FFCF-7BE8-41B0-846C-AD92C01DCE89}"/>
    <cellStyle name="Ввод  5 12" xfId="20455" xr:uid="{CBF18B47-2C40-4BE0-89FF-34C44BCC0138}"/>
    <cellStyle name="Ввод  5 13" xfId="20456" xr:uid="{390BE86E-7D55-4809-B4F2-A104D7997C59}"/>
    <cellStyle name="Ввод  5 14" xfId="20457" xr:uid="{5DC27D43-0D37-4730-81A4-F813E9D68D6B}"/>
    <cellStyle name="Ввод  5 15" xfId="20458" xr:uid="{1C9EF97B-617A-4C43-8DA0-6C87C2E58092}"/>
    <cellStyle name="Ввод  5 16" xfId="20459" xr:uid="{F8A946A3-F162-47DF-B697-39247AD6A1A7}"/>
    <cellStyle name="Ввод  5 17" xfId="20460" xr:uid="{9FB5B220-D90A-44E9-B2AF-B8C5E019DE79}"/>
    <cellStyle name="Ввод  5 18" xfId="20461" xr:uid="{005782E1-6F22-4192-8577-E1878686CFB8}"/>
    <cellStyle name="Ввод  5 2" xfId="20462" xr:uid="{CD0FAC05-5013-475D-B206-B2FFC13CE69A}"/>
    <cellStyle name="Ввод  5 2 10" xfId="20463" xr:uid="{8C176DC7-3841-40E2-885C-87850BECFB48}"/>
    <cellStyle name="Ввод  5 2 11" xfId="20464" xr:uid="{BBB3C2D3-A4D3-49E5-800C-C7C4C9344175}"/>
    <cellStyle name="Ввод  5 2 12" xfId="20465" xr:uid="{43311986-5E09-46E1-9B2D-84F729ED6DA2}"/>
    <cellStyle name="Ввод  5 2 13" xfId="20466" xr:uid="{04A14583-62C0-473E-8EDD-07070169B338}"/>
    <cellStyle name="Ввод  5 2 14" xfId="20467" xr:uid="{ACFEE730-6145-49CD-B402-F35165F7EE79}"/>
    <cellStyle name="Ввод  5 2 15" xfId="20468" xr:uid="{7BB5DB00-E673-43D4-8445-1F2AF997A3A8}"/>
    <cellStyle name="Ввод  5 2 2" xfId="20469" xr:uid="{5A845D03-77E8-4DBD-B651-EC2007CCECE3}"/>
    <cellStyle name="Ввод  5 2 2 2" xfId="20470" xr:uid="{3335941B-AD1D-4D05-8B7C-6249FB72D582}"/>
    <cellStyle name="Ввод  5 2 3" xfId="20471" xr:uid="{3DC2F19E-CA29-408B-995D-CE870CD2486B}"/>
    <cellStyle name="Ввод  5 2 3 2" xfId="20472" xr:uid="{30A0D66E-D4BC-4C58-BD14-60177B9BFAB3}"/>
    <cellStyle name="Ввод  5 2 4" xfId="20473" xr:uid="{49200D63-1FA2-4009-8B29-9FA9DF530C5F}"/>
    <cellStyle name="Ввод  5 2 4 2" xfId="20474" xr:uid="{63DC0EF2-126D-458B-9202-3D580BF0A0D1}"/>
    <cellStyle name="Ввод  5 2 5" xfId="20475" xr:uid="{7FEE9216-0EC9-4BF2-9E7D-2D3D4EE9B752}"/>
    <cellStyle name="Ввод  5 2 5 2" xfId="20476" xr:uid="{06970E75-24D6-4F5A-9C7B-78015B3E1AC1}"/>
    <cellStyle name="Ввод  5 2 6" xfId="20477" xr:uid="{8EA1F3F9-20B2-4BD1-8E07-890D0175AAC2}"/>
    <cellStyle name="Ввод  5 2 7" xfId="20478" xr:uid="{45FAC0FC-2667-49B2-ACFB-3B9AEFFE6456}"/>
    <cellStyle name="Ввод  5 2 8" xfId="20479" xr:uid="{747D01B7-2612-451D-9E26-A019C6791A94}"/>
    <cellStyle name="Ввод  5 2 9" xfId="20480" xr:uid="{584E1D4F-1EE9-494F-AD4D-718509C1121F}"/>
    <cellStyle name="Ввод  5 3" xfId="20481" xr:uid="{43280F3E-8F39-476B-B919-9E853D6B5E5F}"/>
    <cellStyle name="Ввод  5 3 10" xfId="20482" xr:uid="{79CA8491-7106-434C-A01B-B2C4DB87998B}"/>
    <cellStyle name="Ввод  5 3 11" xfId="20483" xr:uid="{F81FF012-5DC1-419C-B60A-E406DDE12906}"/>
    <cellStyle name="Ввод  5 3 12" xfId="20484" xr:uid="{61EA0E4F-AB85-47D7-8883-2A91E2F9E1F8}"/>
    <cellStyle name="Ввод  5 3 13" xfId="20485" xr:uid="{6AE38B46-243A-426B-81EA-471B8F52E5A6}"/>
    <cellStyle name="Ввод  5 3 14" xfId="20486" xr:uid="{5F4374D4-7D6F-4985-B0E9-311CE7864F45}"/>
    <cellStyle name="Ввод  5 3 15" xfId="20487" xr:uid="{30AECF14-49C1-47F5-B2F5-723700EF0E48}"/>
    <cellStyle name="Ввод  5 3 2" xfId="20488" xr:uid="{756693EF-EA08-4A50-8041-F22CF31EBCA4}"/>
    <cellStyle name="Ввод  5 3 2 2" xfId="20489" xr:uid="{88782EEB-9BD3-42DE-B640-95B2353ACED7}"/>
    <cellStyle name="Ввод  5 3 3" xfId="20490" xr:uid="{F617BC2A-BFBF-4E9A-8A19-8083F77B55CE}"/>
    <cellStyle name="Ввод  5 3 3 2" xfId="20491" xr:uid="{10168BC1-B0EC-49A6-98DE-601E149DA0C8}"/>
    <cellStyle name="Ввод  5 3 4" xfId="20492" xr:uid="{0A82A822-B7B8-4080-B546-45E34FD2235C}"/>
    <cellStyle name="Ввод  5 3 4 2" xfId="20493" xr:uid="{5B92B424-EB2B-4E01-9B4F-4B24D7C6516E}"/>
    <cellStyle name="Ввод  5 3 5" xfId="20494" xr:uid="{4B1A71BC-D360-4EC8-B654-57232FDC2B0F}"/>
    <cellStyle name="Ввод  5 3 5 2" xfId="20495" xr:uid="{1556B48D-8AFA-489C-AD29-713C2B5E7CAD}"/>
    <cellStyle name="Ввод  5 3 6" xfId="20496" xr:uid="{588012DD-4303-4A52-A640-21F04DAE0A50}"/>
    <cellStyle name="Ввод  5 3 7" xfId="20497" xr:uid="{E00C0C7E-F899-49CC-AF68-9A5DAF1CCCE2}"/>
    <cellStyle name="Ввод  5 3 8" xfId="20498" xr:uid="{B7142903-2BCE-42E4-A261-D1D8BF3D6768}"/>
    <cellStyle name="Ввод  5 3 9" xfId="20499" xr:uid="{DCF83456-DBE1-4CC3-999B-9BB209A419C0}"/>
    <cellStyle name="Ввод  5 4" xfId="20500" xr:uid="{3B5225B8-422C-4893-8734-347F44354716}"/>
    <cellStyle name="Ввод  5 4 10" xfId="20501" xr:uid="{717CB68D-4BFB-4F77-8E1E-F2815C6B3D4C}"/>
    <cellStyle name="Ввод  5 4 11" xfId="20502" xr:uid="{A6D989C4-C9D4-4C03-9016-4AD110CC08B5}"/>
    <cellStyle name="Ввод  5 4 12" xfId="20503" xr:uid="{4A9057EC-C59C-401C-B2F7-8221F6517643}"/>
    <cellStyle name="Ввод  5 4 13" xfId="20504" xr:uid="{C8C903F8-3B56-4A1F-A9C5-95AA94A7B8CB}"/>
    <cellStyle name="Ввод  5 4 14" xfId="20505" xr:uid="{F5FB4577-5D91-4AF0-95CB-97F6F1B6F544}"/>
    <cellStyle name="Ввод  5 4 15" xfId="20506" xr:uid="{C5AA9BA7-07FA-4778-A3C2-06D8FB968705}"/>
    <cellStyle name="Ввод  5 4 2" xfId="20507" xr:uid="{B935414F-83D3-42D2-A8CF-6BEAA090120A}"/>
    <cellStyle name="Ввод  5 4 2 2" xfId="20508" xr:uid="{469515E0-0187-4554-B310-82CD31CDD51B}"/>
    <cellStyle name="Ввод  5 4 3" xfId="20509" xr:uid="{A0DB8CD6-7DA2-4648-8EC1-A4F3F1FE2F8C}"/>
    <cellStyle name="Ввод  5 4 3 2" xfId="20510" xr:uid="{CC255814-A559-4450-9B1F-053930683DBA}"/>
    <cellStyle name="Ввод  5 4 4" xfId="20511" xr:uid="{22654BFF-E377-410C-9016-208FEADB85A6}"/>
    <cellStyle name="Ввод  5 4 4 2" xfId="20512" xr:uid="{0A86F58A-D7AB-4400-8525-E8BAABA1C537}"/>
    <cellStyle name="Ввод  5 4 5" xfId="20513" xr:uid="{2CF46323-1ACD-4FCA-8761-BF815C1BCB68}"/>
    <cellStyle name="Ввод  5 4 5 2" xfId="20514" xr:uid="{64DB1666-059B-483F-9C17-1A9050A7B807}"/>
    <cellStyle name="Ввод  5 4 6" xfId="20515" xr:uid="{AFC07AF8-A4A2-48E9-AF5B-DD8EB3AE8004}"/>
    <cellStyle name="Ввод  5 4 7" xfId="20516" xr:uid="{EDD6A9F0-E932-4000-965D-BC5D625F5379}"/>
    <cellStyle name="Ввод  5 4 8" xfId="20517" xr:uid="{3645EDAF-91A8-452C-875F-3F7309574F23}"/>
    <cellStyle name="Ввод  5 4 9" xfId="20518" xr:uid="{078F0CBA-A1D5-4E14-89E9-C3EA9C4FDE70}"/>
    <cellStyle name="Ввод  5 5" xfId="20519" xr:uid="{4C7C4527-16C6-4B64-B113-EB4FCC3E629E}"/>
    <cellStyle name="Ввод  5 5 2" xfId="20520" xr:uid="{E8BFA4B4-196C-465C-8E20-66C6400AAD5D}"/>
    <cellStyle name="Ввод  5 6" xfId="20521" xr:uid="{462A8776-D409-45CC-8C1F-00345555C7AC}"/>
    <cellStyle name="Ввод  5 6 2" xfId="20522" xr:uid="{8428426D-6C2C-4652-AD57-182955284FDE}"/>
    <cellStyle name="Ввод  5 7" xfId="20523" xr:uid="{E622DAFB-1D0E-4F33-9B81-0F3A0FD7E114}"/>
    <cellStyle name="Ввод  5 7 2" xfId="20524" xr:uid="{2B7F37D3-FE61-4925-BAEA-2DAA5C4154E2}"/>
    <cellStyle name="Ввод  5 8" xfId="20525" xr:uid="{3DED6F64-50D8-4489-9FE5-86D182B36F40}"/>
    <cellStyle name="Ввод  5 8 2" xfId="20526" xr:uid="{BBB14324-16F3-4A60-BD62-58D54F1F3FFB}"/>
    <cellStyle name="Ввод  5 9" xfId="20527" xr:uid="{F2D1CD4E-6158-4E80-951D-138A55CD001D}"/>
    <cellStyle name="Ввод  6" xfId="20528" xr:uid="{DE3332C0-FB09-477B-B230-42CBC2EB8C3A}"/>
    <cellStyle name="Ввод  6 10" xfId="20529" xr:uid="{34B7BE9F-CA5D-4AD4-8C93-BEB4C3500706}"/>
    <cellStyle name="Ввод  6 11" xfId="20530" xr:uid="{66CD480C-342A-4B56-BF61-FAA52216ACA0}"/>
    <cellStyle name="Ввод  6 12" xfId="20531" xr:uid="{52E1AF6B-1085-4266-AD62-DC2A06259699}"/>
    <cellStyle name="Ввод  6 13" xfId="20532" xr:uid="{DC7AC42D-58E5-4CDF-B599-06CFF218B4B4}"/>
    <cellStyle name="Ввод  6 14" xfId="20533" xr:uid="{42E6E37D-C9C6-433B-B09C-904ADEF46874}"/>
    <cellStyle name="Ввод  6 15" xfId="20534" xr:uid="{117CA577-E949-480A-BDF4-D723F96E886D}"/>
    <cellStyle name="Ввод  6 16" xfId="20535" xr:uid="{51BEA6EF-7F94-4B57-A13F-6967F6493668}"/>
    <cellStyle name="Ввод  6 17" xfId="20536" xr:uid="{5FAE1C48-F29F-45AD-876D-70ECAE5B0379}"/>
    <cellStyle name="Ввод  6 18" xfId="20537" xr:uid="{ACBC055C-890A-473F-A69C-1055124AFA19}"/>
    <cellStyle name="Ввод  6 2" xfId="20538" xr:uid="{93BC24FE-90D1-4664-8DA0-7D897F6B29B3}"/>
    <cellStyle name="Ввод  6 2 10" xfId="20539" xr:uid="{2B426545-E590-4888-BE35-F70B7BA6B7E8}"/>
    <cellStyle name="Ввод  6 2 11" xfId="20540" xr:uid="{FF82C07C-D7DE-4513-BDF9-843C346C36A4}"/>
    <cellStyle name="Ввод  6 2 12" xfId="20541" xr:uid="{C644A951-B0A9-41DC-99B6-3954C4158E07}"/>
    <cellStyle name="Ввод  6 2 13" xfId="20542" xr:uid="{84B6EA6A-6013-485C-9E98-5061EC6BD141}"/>
    <cellStyle name="Ввод  6 2 14" xfId="20543" xr:uid="{50E094DC-8994-4EE5-91FB-209F97CF7003}"/>
    <cellStyle name="Ввод  6 2 15" xfId="20544" xr:uid="{8715AC27-818E-495F-A6A0-FC3012FF3A99}"/>
    <cellStyle name="Ввод  6 2 2" xfId="20545" xr:uid="{523F88A0-C11F-49AC-9D4B-18B05AD05027}"/>
    <cellStyle name="Ввод  6 2 2 2" xfId="20546" xr:uid="{B7943E9D-A67F-4A5D-B6D8-588C859BA3F2}"/>
    <cellStyle name="Ввод  6 2 3" xfId="20547" xr:uid="{08ACA36C-8609-4EE6-B5FF-EAADD3B11F3B}"/>
    <cellStyle name="Ввод  6 2 3 2" xfId="20548" xr:uid="{73C652CA-99EA-439E-831E-E733387E1C20}"/>
    <cellStyle name="Ввод  6 2 4" xfId="20549" xr:uid="{131CD4A6-C110-4847-A0F8-ED5D416A0618}"/>
    <cellStyle name="Ввод  6 2 4 2" xfId="20550" xr:uid="{04429ACF-895C-4988-B6EF-8B00BD970DC4}"/>
    <cellStyle name="Ввод  6 2 5" xfId="20551" xr:uid="{5D7A681E-E078-48AC-90FB-9303EE71A01F}"/>
    <cellStyle name="Ввод  6 2 5 2" xfId="20552" xr:uid="{A1F0AD50-911E-4CEA-8305-40FDBC556CD9}"/>
    <cellStyle name="Ввод  6 2 6" xfId="20553" xr:uid="{2BFC230F-CAB3-4318-8EB2-92E2184A6E36}"/>
    <cellStyle name="Ввод  6 2 7" xfId="20554" xr:uid="{124F8876-9A2E-41F9-B8C0-5C99E9E2ACD2}"/>
    <cellStyle name="Ввод  6 2 8" xfId="20555" xr:uid="{2B35861D-46CC-41DD-A0E2-43FE9BCDBB2D}"/>
    <cellStyle name="Ввод  6 2 9" xfId="20556" xr:uid="{C6DCAB2D-AD45-4B55-88CB-E96539E4148A}"/>
    <cellStyle name="Ввод  6 3" xfId="20557" xr:uid="{041C732C-CDE1-4367-9908-4E76AA576E4C}"/>
    <cellStyle name="Ввод  6 3 10" xfId="20558" xr:uid="{46BD73A3-6073-41A0-9E66-6EB31A906805}"/>
    <cellStyle name="Ввод  6 3 11" xfId="20559" xr:uid="{C35BA29D-3889-4AC4-8A06-A2E94938328E}"/>
    <cellStyle name="Ввод  6 3 12" xfId="20560" xr:uid="{E42CEA5E-01EB-421C-A72D-1727644F91EA}"/>
    <cellStyle name="Ввод  6 3 13" xfId="20561" xr:uid="{5035F64F-4CDE-441D-B823-589A88D7FC9B}"/>
    <cellStyle name="Ввод  6 3 14" xfId="20562" xr:uid="{09B2619E-B80F-4000-9E3F-A31B9111EFFD}"/>
    <cellStyle name="Ввод  6 3 15" xfId="20563" xr:uid="{1A4CF92F-652D-45A2-B8D0-E4DDAEB58E4A}"/>
    <cellStyle name="Ввод  6 3 2" xfId="20564" xr:uid="{83CF7956-113C-4652-AC2E-9576F4AE3A35}"/>
    <cellStyle name="Ввод  6 3 2 2" xfId="20565" xr:uid="{FFD2DD78-950F-46A5-B359-89C22A017211}"/>
    <cellStyle name="Ввод  6 3 3" xfId="20566" xr:uid="{B0F8DAC6-3516-4B63-A813-F70C336806F9}"/>
    <cellStyle name="Ввод  6 3 3 2" xfId="20567" xr:uid="{865796F9-796B-4D6E-AFC8-000C7B2BBBA5}"/>
    <cellStyle name="Ввод  6 3 4" xfId="20568" xr:uid="{80DE5E2F-232D-4C1E-8DC9-61AC2744A905}"/>
    <cellStyle name="Ввод  6 3 4 2" xfId="20569" xr:uid="{845087CA-1B2E-47BA-9529-1DB09F51619F}"/>
    <cellStyle name="Ввод  6 3 5" xfId="20570" xr:uid="{092E191A-F238-4080-85FE-A9704CDFE2E8}"/>
    <cellStyle name="Ввод  6 3 5 2" xfId="20571" xr:uid="{00A26DC4-150D-4565-8B97-C7A32D8EA9D0}"/>
    <cellStyle name="Ввод  6 3 6" xfId="20572" xr:uid="{8D0F28EC-A9EF-4707-8AFC-5C144EA2B806}"/>
    <cellStyle name="Ввод  6 3 7" xfId="20573" xr:uid="{A9863841-0187-47E1-9F62-993D89DC3EB1}"/>
    <cellStyle name="Ввод  6 3 8" xfId="20574" xr:uid="{7A5045FD-E3F5-433D-B441-412E7A8D62E9}"/>
    <cellStyle name="Ввод  6 3 9" xfId="20575" xr:uid="{F15305AF-F203-4865-B8F2-0E102BC5DB63}"/>
    <cellStyle name="Ввод  6 4" xfId="20576" xr:uid="{86411EAC-CD04-4DDC-8150-2EAD16DBAB25}"/>
    <cellStyle name="Ввод  6 4 10" xfId="20577" xr:uid="{EE681CD5-BD8A-48EA-9371-11BB41768329}"/>
    <cellStyle name="Ввод  6 4 11" xfId="20578" xr:uid="{B9C4C66A-FD0C-45EE-A4A0-BAF0EFB16717}"/>
    <cellStyle name="Ввод  6 4 12" xfId="20579" xr:uid="{D148C84A-815C-490F-BEF7-746C76F33EDC}"/>
    <cellStyle name="Ввод  6 4 13" xfId="20580" xr:uid="{E26C84D8-C511-4C09-A8B6-9C9AABCB8ACF}"/>
    <cellStyle name="Ввод  6 4 14" xfId="20581" xr:uid="{E4E0EAF4-444A-4385-BB89-96BFBFE9E04C}"/>
    <cellStyle name="Ввод  6 4 15" xfId="20582" xr:uid="{EC40C825-0996-447B-BC74-B6FFEFD1DE53}"/>
    <cellStyle name="Ввод  6 4 2" xfId="20583" xr:uid="{69F17534-113D-4C98-A536-B9EAAEF6B85A}"/>
    <cellStyle name="Ввод  6 4 2 2" xfId="20584" xr:uid="{29F6461A-EFCD-45B6-82D2-88160F83C0BC}"/>
    <cellStyle name="Ввод  6 4 3" xfId="20585" xr:uid="{88D221C6-A17F-4A3E-A326-99FB8F2053FF}"/>
    <cellStyle name="Ввод  6 4 3 2" xfId="20586" xr:uid="{0D10F13D-284A-4D38-9AB4-25542B35E2E7}"/>
    <cellStyle name="Ввод  6 4 4" xfId="20587" xr:uid="{A0C6D215-2FF8-422E-87E3-D77D3440A543}"/>
    <cellStyle name="Ввод  6 4 4 2" xfId="20588" xr:uid="{DC606F4D-9DE7-41EB-A87C-BB94B6BABED9}"/>
    <cellStyle name="Ввод  6 4 5" xfId="20589" xr:uid="{80B04325-D52C-44A0-898C-BAEDED5AEBAC}"/>
    <cellStyle name="Ввод  6 4 5 2" xfId="20590" xr:uid="{12C9393A-4B84-4078-971C-41F85EFA48ED}"/>
    <cellStyle name="Ввод  6 4 6" xfId="20591" xr:uid="{1AF82E8E-4F9F-43C2-B828-977BD11053C2}"/>
    <cellStyle name="Ввод  6 4 7" xfId="20592" xr:uid="{C6BF012C-7ADA-4413-A56B-235A6E91274C}"/>
    <cellStyle name="Ввод  6 4 8" xfId="20593" xr:uid="{8FC5965B-F23C-4167-8BDC-9D1B32B44F4C}"/>
    <cellStyle name="Ввод  6 4 9" xfId="20594" xr:uid="{7AF5C8BA-D902-4475-B16B-EC7A2A7CC19F}"/>
    <cellStyle name="Ввод  6 5" xfId="20595" xr:uid="{DA04F75A-F02D-461A-A0F7-BB278666E9B4}"/>
    <cellStyle name="Ввод  6 5 2" xfId="20596" xr:uid="{F494CE86-29C0-45D1-96DD-E09B02A8D6BB}"/>
    <cellStyle name="Ввод  6 6" xfId="20597" xr:uid="{80EEED12-73EF-4609-90B3-5CD1D6F5BE71}"/>
    <cellStyle name="Ввод  6 6 2" xfId="20598" xr:uid="{5D4EFAD6-C9DE-4056-B661-1E1D1462CDEB}"/>
    <cellStyle name="Ввод  6 7" xfId="20599" xr:uid="{B88BA6D7-10F4-43EA-9D8C-06D1F8077C12}"/>
    <cellStyle name="Ввод  6 7 2" xfId="20600" xr:uid="{3438844B-D2E9-4C01-9C3E-8437A19531EA}"/>
    <cellStyle name="Ввод  6 8" xfId="20601" xr:uid="{9CF798B8-2D62-49AA-8828-51B0AC3BC085}"/>
    <cellStyle name="Ввод  6 8 2" xfId="20602" xr:uid="{8A281326-9EB9-4399-B8A9-18802DC0BBCD}"/>
    <cellStyle name="Ввод  6 9" xfId="20603" xr:uid="{313A5B32-DA7D-43DD-AEF7-CB6688683C39}"/>
    <cellStyle name="Ввод  7" xfId="20604" xr:uid="{8D9CD79F-C462-4BFC-A4B8-834F15C4570D}"/>
    <cellStyle name="Ввод  7 10" xfId="20605" xr:uid="{683DAAF1-4D09-486E-AD30-1199018BD6C4}"/>
    <cellStyle name="Ввод  7 11" xfId="20606" xr:uid="{90B1E605-8745-479F-A3E2-0724FA580C32}"/>
    <cellStyle name="Ввод  7 12" xfId="20607" xr:uid="{26CF9120-2B0E-4EB0-ADB4-DCF34528DA53}"/>
    <cellStyle name="Ввод  7 13" xfId="20608" xr:uid="{67277AF5-CD65-477A-81B4-97FC0F72C219}"/>
    <cellStyle name="Ввод  7 14" xfId="20609" xr:uid="{EF3D8D3B-8C0B-4A71-94D6-64F0E7C7AF08}"/>
    <cellStyle name="Ввод  7 15" xfId="20610" xr:uid="{9C9BA030-1425-403E-9499-F6FA4DD62F34}"/>
    <cellStyle name="Ввод  7 16" xfId="20611" xr:uid="{D0795DB6-0067-4ED5-BDE2-1D32074446F3}"/>
    <cellStyle name="Ввод  7 17" xfId="20612" xr:uid="{B15119F2-17CA-411C-9818-EE2CB7EB76C8}"/>
    <cellStyle name="Ввод  7 18" xfId="20613" xr:uid="{2C5D7CF8-0204-4990-8AD7-AE18D6E56D58}"/>
    <cellStyle name="Ввод  7 2" xfId="20614" xr:uid="{B3C3BDF5-4F40-423A-8BAE-C945783C3A64}"/>
    <cellStyle name="Ввод  7 2 10" xfId="20615" xr:uid="{496DA43A-2C9D-4BFD-BCBB-5DDFF9031910}"/>
    <cellStyle name="Ввод  7 2 11" xfId="20616" xr:uid="{0C92DD27-C646-4EBD-A98F-7D66F0C60661}"/>
    <cellStyle name="Ввод  7 2 12" xfId="20617" xr:uid="{4627A36B-D998-4C02-955E-86FFAC22F7B5}"/>
    <cellStyle name="Ввод  7 2 13" xfId="20618" xr:uid="{0C1A36C2-5B3F-4A55-87EA-D5CD7AFBDC9D}"/>
    <cellStyle name="Ввод  7 2 14" xfId="20619" xr:uid="{E3EFA5FC-7D9B-446A-9945-E23A1F8F0D37}"/>
    <cellStyle name="Ввод  7 2 15" xfId="20620" xr:uid="{AEB58885-F3BD-4FA0-B30A-384D21F1A2B2}"/>
    <cellStyle name="Ввод  7 2 2" xfId="20621" xr:uid="{5B162FE1-B655-4B6F-B305-DCE9BB86AD12}"/>
    <cellStyle name="Ввод  7 2 2 2" xfId="20622" xr:uid="{26561C7D-3C9C-485C-8E6F-AE335141BF5F}"/>
    <cellStyle name="Ввод  7 2 3" xfId="20623" xr:uid="{3D4D9DF9-4A79-4813-80E5-2AE949F80896}"/>
    <cellStyle name="Ввод  7 2 3 2" xfId="20624" xr:uid="{F136906F-9437-4C3E-8D47-24AFFEFD8019}"/>
    <cellStyle name="Ввод  7 2 4" xfId="20625" xr:uid="{23F916F1-80CB-46FD-A02E-0578E5CD7BDB}"/>
    <cellStyle name="Ввод  7 2 4 2" xfId="20626" xr:uid="{1D9ED354-157F-46B6-B84D-1D7D4D3CD6B6}"/>
    <cellStyle name="Ввод  7 2 5" xfId="20627" xr:uid="{76D91419-36A8-4320-94A1-C54427BC3B6B}"/>
    <cellStyle name="Ввод  7 2 5 2" xfId="20628" xr:uid="{BC8A7658-3CC9-4E26-9076-B31D2B5E3B75}"/>
    <cellStyle name="Ввод  7 2 6" xfId="20629" xr:uid="{74CE719D-7BF2-4A38-B0A6-48996E748523}"/>
    <cellStyle name="Ввод  7 2 7" xfId="20630" xr:uid="{3D9A93FD-78A4-4033-9F52-D93D767C6CA9}"/>
    <cellStyle name="Ввод  7 2 8" xfId="20631" xr:uid="{E4189293-EB9D-4840-B097-F244D491CF36}"/>
    <cellStyle name="Ввод  7 2 9" xfId="20632" xr:uid="{14CBCBDA-136E-42BE-B2B2-747DB6A7A2AD}"/>
    <cellStyle name="Ввод  7 3" xfId="20633" xr:uid="{FD252B67-097E-4906-A7BB-84CB9AC9CCF7}"/>
    <cellStyle name="Ввод  7 3 10" xfId="20634" xr:uid="{321DA5D2-FAC8-4CA6-9FD2-35DBBA4F50CC}"/>
    <cellStyle name="Ввод  7 3 11" xfId="20635" xr:uid="{D56D8C90-58C2-4DF2-BF32-6A08065A9AB4}"/>
    <cellStyle name="Ввод  7 3 12" xfId="20636" xr:uid="{2F481514-107D-475B-8DED-A4CFAE9F2898}"/>
    <cellStyle name="Ввод  7 3 13" xfId="20637" xr:uid="{379DEE7C-3B17-472D-9B0C-F86BF8077693}"/>
    <cellStyle name="Ввод  7 3 14" xfId="20638" xr:uid="{84D205A3-05A5-4A14-AA99-BEC9C5DB6B5C}"/>
    <cellStyle name="Ввод  7 3 15" xfId="20639" xr:uid="{3A7DB309-A5C9-441F-A3F5-FD6C7696393F}"/>
    <cellStyle name="Ввод  7 3 2" xfId="20640" xr:uid="{6CC1324D-9A9E-446C-ABC9-7279D5619AF0}"/>
    <cellStyle name="Ввод  7 3 2 2" xfId="20641" xr:uid="{8C292A5F-78F8-4540-8A60-4FB54E20F7F4}"/>
    <cellStyle name="Ввод  7 3 3" xfId="20642" xr:uid="{0BED4A9B-39AF-4F31-8AC0-5E387C342A96}"/>
    <cellStyle name="Ввод  7 3 3 2" xfId="20643" xr:uid="{D19720EC-4463-4DE6-8305-9F389FF4A05B}"/>
    <cellStyle name="Ввод  7 3 4" xfId="20644" xr:uid="{4DDDD0DD-8E7A-4515-8CFC-E026B868DC11}"/>
    <cellStyle name="Ввод  7 3 4 2" xfId="20645" xr:uid="{C99EF67F-489A-4F22-BB92-206866FE1A8B}"/>
    <cellStyle name="Ввод  7 3 5" xfId="20646" xr:uid="{7632964B-3709-4162-96AB-4F0886B4E3B3}"/>
    <cellStyle name="Ввод  7 3 5 2" xfId="20647" xr:uid="{90EE21E6-ABA3-4D94-A094-64C1BF7E8CF1}"/>
    <cellStyle name="Ввод  7 3 6" xfId="20648" xr:uid="{CA561809-2C9F-4A39-8D43-7D16EBD2462B}"/>
    <cellStyle name="Ввод  7 3 7" xfId="20649" xr:uid="{46775295-070A-4ECB-ADB4-6D2C79795DD0}"/>
    <cellStyle name="Ввод  7 3 8" xfId="20650" xr:uid="{5F1B5D71-CE6B-4F65-BB6F-FBC40D615D5A}"/>
    <cellStyle name="Ввод  7 3 9" xfId="20651" xr:uid="{146D08F2-CB4A-44DD-B8AD-8A488BC7602D}"/>
    <cellStyle name="Ввод  7 4" xfId="20652" xr:uid="{A06E9699-2A9B-424B-9A75-7AEC757784B8}"/>
    <cellStyle name="Ввод  7 4 10" xfId="20653" xr:uid="{4356F5B8-88FC-499C-AB14-270B7362DA31}"/>
    <cellStyle name="Ввод  7 4 11" xfId="20654" xr:uid="{0E91E56A-D3D3-4533-8FBB-01688C057D52}"/>
    <cellStyle name="Ввод  7 4 12" xfId="20655" xr:uid="{9ECCF173-06E2-411A-85B5-D70150E98157}"/>
    <cellStyle name="Ввод  7 4 13" xfId="20656" xr:uid="{742DF76D-B4E9-4D9D-825D-43E9C90A693C}"/>
    <cellStyle name="Ввод  7 4 14" xfId="20657" xr:uid="{0184D9BD-3D4C-4F29-932C-DF330FD7B88A}"/>
    <cellStyle name="Ввод  7 4 15" xfId="20658" xr:uid="{6DC3084E-1E87-4ABC-8001-DC1A7886A7B2}"/>
    <cellStyle name="Ввод  7 4 2" xfId="20659" xr:uid="{4BD3D544-2629-43A5-AA02-7A659A4B003F}"/>
    <cellStyle name="Ввод  7 4 2 2" xfId="20660" xr:uid="{C6D4D862-D225-4D5A-8CF9-AD4EE050CC2A}"/>
    <cellStyle name="Ввод  7 4 3" xfId="20661" xr:uid="{015D673C-95AB-445A-9506-6D59F7DE37EB}"/>
    <cellStyle name="Ввод  7 4 3 2" xfId="20662" xr:uid="{DD5F761A-2B07-4C43-A48F-BE7D3E5A1691}"/>
    <cellStyle name="Ввод  7 4 4" xfId="20663" xr:uid="{D2B55733-5C23-4724-8215-E5B893DB5B38}"/>
    <cellStyle name="Ввод  7 4 4 2" xfId="20664" xr:uid="{DC9B3D71-BAD9-453B-8C2D-AB8F1081B34A}"/>
    <cellStyle name="Ввод  7 4 5" xfId="20665" xr:uid="{3BD1C937-74E0-4BD3-ABD3-D4116B74B186}"/>
    <cellStyle name="Ввод  7 4 5 2" xfId="20666" xr:uid="{3D6DF9D3-8ABE-4548-B5B5-3929FF721E9B}"/>
    <cellStyle name="Ввод  7 4 6" xfId="20667" xr:uid="{95C7D223-0724-45F1-A523-FC3BFE4DE411}"/>
    <cellStyle name="Ввод  7 4 7" xfId="20668" xr:uid="{B3E703F1-C192-430F-A344-8EA764F0D072}"/>
    <cellStyle name="Ввод  7 4 8" xfId="20669" xr:uid="{B67367F9-BF13-4B66-AE2D-B09975B224F1}"/>
    <cellStyle name="Ввод  7 4 9" xfId="20670" xr:uid="{EE412E36-42B9-448F-8ACF-CC1E0652C34C}"/>
    <cellStyle name="Ввод  7 5" xfId="20671" xr:uid="{331C2C46-3BAA-4E90-8577-337F2C134E44}"/>
    <cellStyle name="Ввод  7 5 2" xfId="20672" xr:uid="{0B1BCAC7-DDE7-477D-B219-044403D4D5B2}"/>
    <cellStyle name="Ввод  7 6" xfId="20673" xr:uid="{43FB3BB4-7E97-4B50-9CA8-758C9E801462}"/>
    <cellStyle name="Ввод  7 6 2" xfId="20674" xr:uid="{6EFFACFD-7436-4635-AD37-738E18E76996}"/>
    <cellStyle name="Ввод  7 7" xfId="20675" xr:uid="{3A13AA1F-65A2-4C43-BCA4-C104E6BA1FC8}"/>
    <cellStyle name="Ввод  7 7 2" xfId="20676" xr:uid="{BA22728A-88CF-4FD6-A3FA-A5F58A8E00CC}"/>
    <cellStyle name="Ввод  7 8" xfId="20677" xr:uid="{249633DE-8513-45A8-8423-207942ADADB6}"/>
    <cellStyle name="Ввод  7 8 2" xfId="20678" xr:uid="{8141E7CE-A6B1-4EDA-8516-491CE5F89CCC}"/>
    <cellStyle name="Ввод  7 9" xfId="20679" xr:uid="{EC606739-38AA-48C8-B306-CF37A9D840A0}"/>
    <cellStyle name="Ввод  8" xfId="20680" xr:uid="{19CA2EDF-D88F-4842-A0C4-63B4F9D79FD1}"/>
    <cellStyle name="Ввод  8 10" xfId="20681" xr:uid="{850CA271-9129-4EA9-A1C1-8183DB3F3069}"/>
    <cellStyle name="Ввод  8 11" xfId="20682" xr:uid="{6D83FE9D-FD31-4376-94BF-4ABAFE0AB105}"/>
    <cellStyle name="Ввод  8 12" xfId="20683" xr:uid="{2ABB30BD-3B72-4B62-BB49-5DF0EE2B40E5}"/>
    <cellStyle name="Ввод  8 13" xfId="20684" xr:uid="{9E2215D4-5C70-4A7C-A87E-3019C6CB6C8D}"/>
    <cellStyle name="Ввод  8 14" xfId="20685" xr:uid="{0A6EC7AE-056D-4D3D-826A-0A607E938988}"/>
    <cellStyle name="Ввод  8 15" xfId="20686" xr:uid="{C696A234-7A43-4D4A-808B-39826AB96737}"/>
    <cellStyle name="Ввод  8 16" xfId="20687" xr:uid="{841F57F4-5E43-41BF-AB41-68748C23A6D5}"/>
    <cellStyle name="Ввод  8 17" xfId="20688" xr:uid="{254D00D1-2406-43A1-B4B3-D616DAB10ACA}"/>
    <cellStyle name="Ввод  8 18" xfId="20689" xr:uid="{7C6C371F-A673-4FC0-9F54-EB7C5A694D0C}"/>
    <cellStyle name="Ввод  8 2" xfId="20690" xr:uid="{6C4BD8AD-0268-4421-8B22-9DB4EF96B6DB}"/>
    <cellStyle name="Ввод  8 2 10" xfId="20691" xr:uid="{7E7A385A-4207-49DC-9F0D-FC3CC72BFCD8}"/>
    <cellStyle name="Ввод  8 2 11" xfId="20692" xr:uid="{B70063A9-702D-463D-BB10-A6F9E29564D7}"/>
    <cellStyle name="Ввод  8 2 12" xfId="20693" xr:uid="{999021C4-874E-4EE1-BDEA-724F34E8D3AF}"/>
    <cellStyle name="Ввод  8 2 13" xfId="20694" xr:uid="{EF01F5D8-6AC6-45F0-B52D-A06C9D5DFA3A}"/>
    <cellStyle name="Ввод  8 2 14" xfId="20695" xr:uid="{67840B20-2FC3-4A64-9F69-2B54AB8B926B}"/>
    <cellStyle name="Ввод  8 2 15" xfId="20696" xr:uid="{D98461D6-51DF-4015-98F9-E39F49F370A1}"/>
    <cellStyle name="Ввод  8 2 2" xfId="20697" xr:uid="{148046C2-2FD2-442A-AF66-10165C24F0E8}"/>
    <cellStyle name="Ввод  8 2 2 2" xfId="20698" xr:uid="{6CC03188-7402-4F37-9B96-744C328E57C5}"/>
    <cellStyle name="Ввод  8 2 3" xfId="20699" xr:uid="{CDFF8443-DB1E-40C4-9B84-BA6200AE4AFB}"/>
    <cellStyle name="Ввод  8 2 3 2" xfId="20700" xr:uid="{6E8E2BCA-9152-4964-83BD-E50CE2CA0DAD}"/>
    <cellStyle name="Ввод  8 2 4" xfId="20701" xr:uid="{963BFDD7-A7CF-459A-BABF-2A21C8F7292E}"/>
    <cellStyle name="Ввод  8 2 4 2" xfId="20702" xr:uid="{4FA158E9-1592-4C9E-936C-421176115ACF}"/>
    <cellStyle name="Ввод  8 2 5" xfId="20703" xr:uid="{4C98D72F-D9E1-41D0-A9FE-D97F5AECAB21}"/>
    <cellStyle name="Ввод  8 2 5 2" xfId="20704" xr:uid="{EDB9799D-C51B-43EE-9089-E690BCF94BF8}"/>
    <cellStyle name="Ввод  8 2 6" xfId="20705" xr:uid="{30972189-0D75-4FDC-8341-EF5122220D9F}"/>
    <cellStyle name="Ввод  8 2 7" xfId="20706" xr:uid="{15A67636-EA41-427C-AEA7-EB11DA14A72B}"/>
    <cellStyle name="Ввод  8 2 8" xfId="20707" xr:uid="{B01E861B-CCD8-4843-836B-F7C0BCE0DDEA}"/>
    <cellStyle name="Ввод  8 2 9" xfId="20708" xr:uid="{20B671DF-A875-4BD6-AF92-A914D0A436DC}"/>
    <cellStyle name="Ввод  8 3" xfId="20709" xr:uid="{0B483C6E-54A5-4169-83B3-03E9EF40854B}"/>
    <cellStyle name="Ввод  8 3 10" xfId="20710" xr:uid="{B92ACD93-7941-41F3-A749-F56D5BE2F431}"/>
    <cellStyle name="Ввод  8 3 11" xfId="20711" xr:uid="{65B22CD4-760C-47C3-B756-886886C334AD}"/>
    <cellStyle name="Ввод  8 3 12" xfId="20712" xr:uid="{395411BC-B4F5-4997-A631-06184CEE3495}"/>
    <cellStyle name="Ввод  8 3 13" xfId="20713" xr:uid="{54084B71-C0F7-461C-BFDB-E0A0ADC1039C}"/>
    <cellStyle name="Ввод  8 3 14" xfId="20714" xr:uid="{4BBA5419-DA2C-4E20-8BB9-703D0E530CD8}"/>
    <cellStyle name="Ввод  8 3 15" xfId="20715" xr:uid="{73706A39-99F5-4652-8D29-3F71CA183530}"/>
    <cellStyle name="Ввод  8 3 2" xfId="20716" xr:uid="{B90EAF4B-BAFD-484C-80B6-D55CA72FA10C}"/>
    <cellStyle name="Ввод  8 3 2 2" xfId="20717" xr:uid="{AE1863DE-E9A8-463B-9A26-FD027F2C92A0}"/>
    <cellStyle name="Ввод  8 3 3" xfId="20718" xr:uid="{02C79AF0-92F5-43B1-9915-793BB4A51E91}"/>
    <cellStyle name="Ввод  8 3 3 2" xfId="20719" xr:uid="{5BA7D9CD-8402-4042-B089-183CA2C7F3AF}"/>
    <cellStyle name="Ввод  8 3 4" xfId="20720" xr:uid="{AD69B168-66FE-418B-96D5-10F3D8C513DE}"/>
    <cellStyle name="Ввод  8 3 4 2" xfId="20721" xr:uid="{17F000FF-DF16-4305-BE14-65EF1ACF7491}"/>
    <cellStyle name="Ввод  8 3 5" xfId="20722" xr:uid="{95348517-0895-48B6-ADA3-9EDF191EA2AB}"/>
    <cellStyle name="Ввод  8 3 5 2" xfId="20723" xr:uid="{1EC16A07-07EB-4F51-99B0-D3B3BD883CE9}"/>
    <cellStyle name="Ввод  8 3 6" xfId="20724" xr:uid="{DAA2A152-9CAC-49AC-BBDF-F8AF72AC3ED7}"/>
    <cellStyle name="Ввод  8 3 7" xfId="20725" xr:uid="{39A33F68-EB06-4559-9773-C2D27F0678B1}"/>
    <cellStyle name="Ввод  8 3 8" xfId="20726" xr:uid="{FB60BE42-3A48-4D2C-8C5B-BE799E2CD8FE}"/>
    <cellStyle name="Ввод  8 3 9" xfId="20727" xr:uid="{D3E7F4DA-D882-4E83-AC65-B98F78442A79}"/>
    <cellStyle name="Ввод  8 4" xfId="20728" xr:uid="{9B082055-8389-4037-8DC5-71EE2F1E1AA8}"/>
    <cellStyle name="Ввод  8 4 10" xfId="20729" xr:uid="{6FF87ADC-AD0F-49EB-AB30-F65DD8D518E2}"/>
    <cellStyle name="Ввод  8 4 11" xfId="20730" xr:uid="{F3361E5B-FB25-48A7-BAB6-E7F1B0A81CC4}"/>
    <cellStyle name="Ввод  8 4 12" xfId="20731" xr:uid="{A2C85E16-6859-4D68-A95E-C4EB2B3D84BE}"/>
    <cellStyle name="Ввод  8 4 13" xfId="20732" xr:uid="{4E1B4175-492D-409C-A609-C9377D0CB64A}"/>
    <cellStyle name="Ввод  8 4 14" xfId="20733" xr:uid="{D24EC540-0C46-4176-BD53-B48BD5BBEF9D}"/>
    <cellStyle name="Ввод  8 4 15" xfId="20734" xr:uid="{0AB5E4F5-A1DE-4453-A6AE-E0D258D29433}"/>
    <cellStyle name="Ввод  8 4 2" xfId="20735" xr:uid="{33E55CE6-73BA-4609-8D20-C4E9436C7B53}"/>
    <cellStyle name="Ввод  8 4 2 2" xfId="20736" xr:uid="{455531F7-4649-47B6-869B-378F0ECEE06A}"/>
    <cellStyle name="Ввод  8 4 3" xfId="20737" xr:uid="{4E82E7AA-88A2-429C-8737-27C2263690FA}"/>
    <cellStyle name="Ввод  8 4 3 2" xfId="20738" xr:uid="{27BE5181-506B-4AEF-A75C-29716EE8B40C}"/>
    <cellStyle name="Ввод  8 4 4" xfId="20739" xr:uid="{813FD43B-4879-4F33-941C-F206BCCB4076}"/>
    <cellStyle name="Ввод  8 4 4 2" xfId="20740" xr:uid="{5BFA703B-0039-40FE-B576-22250429C842}"/>
    <cellStyle name="Ввод  8 4 5" xfId="20741" xr:uid="{9E382948-2595-432E-A927-B3C1457D0938}"/>
    <cellStyle name="Ввод  8 4 5 2" xfId="20742" xr:uid="{ED1A869D-EE87-4335-B145-5AFB0CA5A7A8}"/>
    <cellStyle name="Ввод  8 4 6" xfId="20743" xr:uid="{E2CDB7EE-247D-4E62-B8C6-38779E99F062}"/>
    <cellStyle name="Ввод  8 4 7" xfId="20744" xr:uid="{7B7724C6-C824-404E-B542-FE05F8DDA9EB}"/>
    <cellStyle name="Ввод  8 4 8" xfId="20745" xr:uid="{BF09D374-7932-4833-847D-663DA9BFC060}"/>
    <cellStyle name="Ввод  8 4 9" xfId="20746" xr:uid="{8EE28D05-4F00-48F4-89C6-75AE546CF023}"/>
    <cellStyle name="Ввод  8 5" xfId="20747" xr:uid="{3EBA0392-08CB-4F09-8439-8A19EBFAEE97}"/>
    <cellStyle name="Ввод  8 5 2" xfId="20748" xr:uid="{40A4F081-B891-4604-9247-D73690E9C1BA}"/>
    <cellStyle name="Ввод  8 6" xfId="20749" xr:uid="{765C9162-565E-4991-8AE1-16ECFA63620B}"/>
    <cellStyle name="Ввод  8 6 2" xfId="20750" xr:uid="{8E045F98-5262-4001-836E-DCA8768099EC}"/>
    <cellStyle name="Ввод  8 7" xfId="20751" xr:uid="{ADF805DA-E683-4FAD-A9E8-91F640333167}"/>
    <cellStyle name="Ввод  8 7 2" xfId="20752" xr:uid="{6CA260BB-7EF8-43BE-AE06-D675C407D9FE}"/>
    <cellStyle name="Ввод  8 8" xfId="20753" xr:uid="{9E30F8C7-572C-43A6-8A41-F7E7F29A5AC7}"/>
    <cellStyle name="Ввод  8 8 2" xfId="20754" xr:uid="{F65E3F99-8D77-49B5-9404-0EE6CCB1A389}"/>
    <cellStyle name="Ввод  8 9" xfId="20755" xr:uid="{4BA3E073-C2AB-4EA9-AA70-C739FD124C35}"/>
    <cellStyle name="Ввод  9" xfId="20756" xr:uid="{8378B9D2-FB7F-4CAD-BB22-B7AB2F02E1D2}"/>
    <cellStyle name="Ввод  9 10" xfId="20757" xr:uid="{802A8CA4-47A3-4CDA-9F2C-D12CD673AA20}"/>
    <cellStyle name="Ввод  9 11" xfId="20758" xr:uid="{40F10345-073C-4F8C-9315-DE40C73E8CE7}"/>
    <cellStyle name="Ввод  9 12" xfId="20759" xr:uid="{D57EC5B0-BC96-478A-8756-D5E1ED3EF9D9}"/>
    <cellStyle name="Ввод  9 13" xfId="20760" xr:uid="{944D7F2A-7ECA-421A-B7D4-5EEE9AE698D3}"/>
    <cellStyle name="Ввод  9 14" xfId="20761" xr:uid="{1B5D33FF-712A-4067-817B-2C3C2C0688F8}"/>
    <cellStyle name="Ввод  9 15" xfId="20762" xr:uid="{E054ACC0-5283-4F3B-8B0C-8DDD6806CF44}"/>
    <cellStyle name="Ввод  9 16" xfId="20763" xr:uid="{B12A4F2A-D3A5-4A61-928B-4184CEC799AA}"/>
    <cellStyle name="Ввод  9 17" xfId="20764" xr:uid="{469F6CEC-D2D6-4027-80BC-349D08720AED}"/>
    <cellStyle name="Ввод  9 18" xfId="20765" xr:uid="{80A3613C-AE49-4AA4-A4AE-F18D23A40A75}"/>
    <cellStyle name="Ввод  9 2" xfId="20766" xr:uid="{C99426AB-61B2-4ADB-9BEA-B9F7B647BD16}"/>
    <cellStyle name="Ввод  9 2 10" xfId="20767" xr:uid="{EA35E403-9CD9-41C2-BB66-A4F2FC785F23}"/>
    <cellStyle name="Ввод  9 2 11" xfId="20768" xr:uid="{F77B823F-13FE-4411-9E52-181F533B95FC}"/>
    <cellStyle name="Ввод  9 2 12" xfId="20769" xr:uid="{A6188803-0509-45B7-AEA6-F919D1F6F67E}"/>
    <cellStyle name="Ввод  9 2 13" xfId="20770" xr:uid="{FB6BDF92-E8B9-47EF-9071-51166AA7FE47}"/>
    <cellStyle name="Ввод  9 2 14" xfId="20771" xr:uid="{236B02B5-1398-4169-8832-D1523F0926EA}"/>
    <cellStyle name="Ввод  9 2 15" xfId="20772" xr:uid="{B73993D1-E37A-46A3-B6B5-43C3629D935D}"/>
    <cellStyle name="Ввод  9 2 2" xfId="20773" xr:uid="{4B31171F-8BEE-472F-960C-E5340DADF7C4}"/>
    <cellStyle name="Ввод  9 2 2 2" xfId="20774" xr:uid="{08347776-AD39-4C69-B394-18E438798094}"/>
    <cellStyle name="Ввод  9 2 3" xfId="20775" xr:uid="{09473731-EF74-4234-A68C-CE1995088893}"/>
    <cellStyle name="Ввод  9 2 3 2" xfId="20776" xr:uid="{C8FAAB68-C9E1-4F88-930A-B2FF637CA2A0}"/>
    <cellStyle name="Ввод  9 2 4" xfId="20777" xr:uid="{DD666921-1681-4B7B-80B9-6AEA4E687715}"/>
    <cellStyle name="Ввод  9 2 4 2" xfId="20778" xr:uid="{4674F0CE-2DEA-410B-82A4-3578DD2B5DC3}"/>
    <cellStyle name="Ввод  9 2 5" xfId="20779" xr:uid="{CC879C63-78B9-4F35-853B-F8734F5F26A3}"/>
    <cellStyle name="Ввод  9 2 5 2" xfId="20780" xr:uid="{0235F5C7-56B0-433C-88A2-7049B880DE49}"/>
    <cellStyle name="Ввод  9 2 6" xfId="20781" xr:uid="{D2EEBEBA-D3DC-46FA-9C67-F21A5F8CB8AD}"/>
    <cellStyle name="Ввод  9 2 7" xfId="20782" xr:uid="{6F579C58-E1D5-4053-A551-8AD2128A4B4F}"/>
    <cellStyle name="Ввод  9 2 8" xfId="20783" xr:uid="{CA31302F-5D4F-4151-ADF0-FCD6A5141611}"/>
    <cellStyle name="Ввод  9 2 9" xfId="20784" xr:uid="{DC4836F1-0221-4571-BF65-6BC2943A369F}"/>
    <cellStyle name="Ввод  9 3" xfId="20785" xr:uid="{5764956A-C698-41FC-86A8-9AF4F6DBA725}"/>
    <cellStyle name="Ввод  9 3 10" xfId="20786" xr:uid="{CEA6D5BF-D1F4-45C2-82BF-3E9CA23FB510}"/>
    <cellStyle name="Ввод  9 3 11" xfId="20787" xr:uid="{81D6411D-AD94-4DF3-9290-FB4DC8310B79}"/>
    <cellStyle name="Ввод  9 3 12" xfId="20788" xr:uid="{D5DB5359-F87D-44B5-90CB-AE3F033D109E}"/>
    <cellStyle name="Ввод  9 3 13" xfId="20789" xr:uid="{3A1883C8-8EE3-4E41-A2D4-82C14567DE0A}"/>
    <cellStyle name="Ввод  9 3 14" xfId="20790" xr:uid="{0BC86389-585F-447B-98EC-2280D385BF94}"/>
    <cellStyle name="Ввод  9 3 15" xfId="20791" xr:uid="{DC6BDE29-59BE-49DF-9BA3-4BC982978EE8}"/>
    <cellStyle name="Ввод  9 3 2" xfId="20792" xr:uid="{DF8AC188-2989-46D9-9087-C2A489EED359}"/>
    <cellStyle name="Ввод  9 3 2 2" xfId="20793" xr:uid="{32030B67-5212-4DCA-A8BF-F6EAEF4BCA53}"/>
    <cellStyle name="Ввод  9 3 3" xfId="20794" xr:uid="{7CFA3F2E-FA2F-41BC-8603-8B8D675FE8B5}"/>
    <cellStyle name="Ввод  9 3 3 2" xfId="20795" xr:uid="{847419DC-899A-44B0-9975-28A37D19C8F4}"/>
    <cellStyle name="Ввод  9 3 4" xfId="20796" xr:uid="{8A863F4F-5BF1-42DE-AC88-A117BFFEA821}"/>
    <cellStyle name="Ввод  9 3 4 2" xfId="20797" xr:uid="{F3695FE8-446E-4BF6-8EC7-DD56E2F97BE9}"/>
    <cellStyle name="Ввод  9 3 5" xfId="20798" xr:uid="{CFB739CE-F508-42FC-92F6-EE0C05134FFF}"/>
    <cellStyle name="Ввод  9 3 5 2" xfId="20799" xr:uid="{5A0C830E-F001-44EA-B5A9-38345AC2D319}"/>
    <cellStyle name="Ввод  9 3 6" xfId="20800" xr:uid="{AD651AA3-A086-4587-937C-51AC2DB7D18F}"/>
    <cellStyle name="Ввод  9 3 7" xfId="20801" xr:uid="{4F598006-D25B-497F-8C5A-D09A1D0964AE}"/>
    <cellStyle name="Ввод  9 3 8" xfId="20802" xr:uid="{9B9AB522-BEE9-4360-B18E-6F9D59BBF891}"/>
    <cellStyle name="Ввод  9 3 9" xfId="20803" xr:uid="{58A579C2-9301-4B86-A67C-19ED16569D5C}"/>
    <cellStyle name="Ввод  9 4" xfId="20804" xr:uid="{1DCDC6CC-AA84-4142-A169-79ECFBDB4577}"/>
    <cellStyle name="Ввод  9 4 10" xfId="20805" xr:uid="{AD4E1175-1872-41BF-93C9-4AB854F39AB3}"/>
    <cellStyle name="Ввод  9 4 11" xfId="20806" xr:uid="{437D3AD5-E702-47F9-B5AF-59704CC727C4}"/>
    <cellStyle name="Ввод  9 4 12" xfId="20807" xr:uid="{FADB4774-9D35-4468-9EA9-135A9C0D31FA}"/>
    <cellStyle name="Ввод  9 4 13" xfId="20808" xr:uid="{E5076FA7-2965-4750-B9CE-6B6FAC4F63D9}"/>
    <cellStyle name="Ввод  9 4 14" xfId="20809" xr:uid="{0926B11E-308B-4B98-98EB-743A99FA55B0}"/>
    <cellStyle name="Ввод  9 4 15" xfId="20810" xr:uid="{C0AF4C3A-D151-4FFF-969E-56C33F779C80}"/>
    <cellStyle name="Ввод  9 4 2" xfId="20811" xr:uid="{46087D45-E86C-4904-A55D-8ACAE68038F0}"/>
    <cellStyle name="Ввод  9 4 2 2" xfId="20812" xr:uid="{124C48BD-40A8-4127-B6EF-6F670D875089}"/>
    <cellStyle name="Ввод  9 4 3" xfId="20813" xr:uid="{4608E64F-C62F-4821-B4B7-525F1AF6DE98}"/>
    <cellStyle name="Ввод  9 4 3 2" xfId="20814" xr:uid="{8650E2E5-8000-4BA7-B890-9DBBA7CFA088}"/>
    <cellStyle name="Ввод  9 4 4" xfId="20815" xr:uid="{740C58AD-69CD-4297-B1F0-E043945FFE0D}"/>
    <cellStyle name="Ввод  9 4 4 2" xfId="20816" xr:uid="{536B1462-A2B4-4315-8E79-C7F077026F68}"/>
    <cellStyle name="Ввод  9 4 5" xfId="20817" xr:uid="{9C3A9A1F-5518-4874-ADEE-875DBAAB421D}"/>
    <cellStyle name="Ввод  9 4 5 2" xfId="20818" xr:uid="{774AC7D5-C010-441A-BDF9-39ADBC0D245F}"/>
    <cellStyle name="Ввод  9 4 6" xfId="20819" xr:uid="{E29E7025-CA4E-4609-B00E-FFD27623A2CB}"/>
    <cellStyle name="Ввод  9 4 7" xfId="20820" xr:uid="{3071C482-BEFA-4065-AFAF-9E9580F3A234}"/>
    <cellStyle name="Ввод  9 4 8" xfId="20821" xr:uid="{0598335F-53A1-41A7-BAEC-060F1BF12560}"/>
    <cellStyle name="Ввод  9 4 9" xfId="20822" xr:uid="{87FDCFA7-7828-4863-BCD1-7A9F513FB32B}"/>
    <cellStyle name="Ввод  9 5" xfId="20823" xr:uid="{3E10D1D5-5580-49D5-BF0B-E8F2F5CBD5E6}"/>
    <cellStyle name="Ввод  9 5 2" xfId="20824" xr:uid="{C21726D9-19EE-4922-A0C4-B1749BEB2308}"/>
    <cellStyle name="Ввод  9 6" xfId="20825" xr:uid="{951A1A6E-4339-48E4-9945-4485F324FE34}"/>
    <cellStyle name="Ввод  9 6 2" xfId="20826" xr:uid="{93964ADA-F43E-4DC6-802B-C3E7E147547F}"/>
    <cellStyle name="Ввод  9 7" xfId="20827" xr:uid="{AD4C290D-36A5-44D3-9BDF-DC497B2888C5}"/>
    <cellStyle name="Ввод  9 7 2" xfId="20828" xr:uid="{03772DC0-6EF6-494F-B0E5-33BCFCB79F35}"/>
    <cellStyle name="Ввод  9 8" xfId="20829" xr:uid="{6CF5D0FE-4B98-44DF-96DD-DD333C5047CE}"/>
    <cellStyle name="Ввод  9 8 2" xfId="20830" xr:uid="{180DB782-FBF4-4522-8D2E-4962A457D705}"/>
    <cellStyle name="Ввод  9 9" xfId="20831" xr:uid="{F0E16676-659D-478C-A2BC-2F1428F100C7}"/>
    <cellStyle name="Вывод" xfId="20832" xr:uid="{31A8C2E9-56D2-4A5A-8A72-6502E12A5670}"/>
    <cellStyle name="Вывод 10" xfId="20833" xr:uid="{16DA41DE-C784-4E0F-8894-A8C335B2FEC6}"/>
    <cellStyle name="Вывод 10 10" xfId="20834" xr:uid="{C95469B4-8BF9-42EF-8D5C-13CA63B765D7}"/>
    <cellStyle name="Вывод 10 11" xfId="20835" xr:uid="{D8E039CC-38D2-4AC4-A616-B58E4F7A6411}"/>
    <cellStyle name="Вывод 10 12" xfId="20836" xr:uid="{7E556368-FE65-462D-9DA4-34E3FD8C17C2}"/>
    <cellStyle name="Вывод 10 13" xfId="20837" xr:uid="{F1549A18-ADAA-4951-85E5-2A59FAD30F85}"/>
    <cellStyle name="Вывод 10 14" xfId="20838" xr:uid="{5371A647-55BF-4C8F-BE3D-EFE07172EF82}"/>
    <cellStyle name="Вывод 10 15" xfId="20839" xr:uid="{EE0E639D-5214-46FD-A748-021889D3452E}"/>
    <cellStyle name="Вывод 10 16" xfId="20840" xr:uid="{4BE749AC-A087-4F9F-A518-0AE8C9AD4A31}"/>
    <cellStyle name="Вывод 10 17" xfId="20841" xr:uid="{8D2F0CDE-4227-4507-A4B7-BE267C3D544C}"/>
    <cellStyle name="Вывод 10 2" xfId="20842" xr:uid="{984695A7-0B7B-400D-80F4-9495CB2D7693}"/>
    <cellStyle name="Вывод 10 2 10" xfId="20843" xr:uid="{CF219A7C-CD93-43AF-B80B-693F46DE2B4A}"/>
    <cellStyle name="Вывод 10 2 11" xfId="20844" xr:uid="{F7711B3E-3552-44B0-BA5A-A8718662E261}"/>
    <cellStyle name="Вывод 10 2 12" xfId="20845" xr:uid="{E608CC0F-599F-48FA-920B-F494291E316D}"/>
    <cellStyle name="Вывод 10 2 13" xfId="20846" xr:uid="{73D09D0F-5425-4973-BE1F-0B9A2785D044}"/>
    <cellStyle name="Вывод 10 2 14" xfId="20847" xr:uid="{5B524936-8595-453E-A49F-C9D82FA4A03D}"/>
    <cellStyle name="Вывод 10 2 2" xfId="20848" xr:uid="{1A1B914C-0767-4705-A015-65F1270BE5E3}"/>
    <cellStyle name="Вывод 10 2 2 2" xfId="20849" xr:uid="{CA9ABFF5-9DA3-43AB-AA04-B30E5EC69910}"/>
    <cellStyle name="Вывод 10 2 3" xfId="20850" xr:uid="{9DCCF081-3330-43D7-8EDD-480FE210A894}"/>
    <cellStyle name="Вывод 10 2 3 2" xfId="20851" xr:uid="{1B6260BD-CC3F-42F9-8D1A-DE5E43CD38F1}"/>
    <cellStyle name="Вывод 10 2 4" xfId="20852" xr:uid="{02F52AFE-B646-470E-B281-6A4AB9634D22}"/>
    <cellStyle name="Вывод 10 2 4 2" xfId="20853" xr:uid="{1F87EACD-C61C-4310-A753-EF0052D1EB7E}"/>
    <cellStyle name="Вывод 10 2 5" xfId="20854" xr:uid="{63EAC31D-A0A9-430B-AA46-31DF364E3092}"/>
    <cellStyle name="Вывод 10 2 5 2" xfId="20855" xr:uid="{80E5DA5F-3140-4F7C-84FD-76EC1F10B681}"/>
    <cellStyle name="Вывод 10 2 6" xfId="20856" xr:uid="{DA74BE55-9C58-4B9D-A557-7DCC75B44060}"/>
    <cellStyle name="Вывод 10 2 7" xfId="20857" xr:uid="{1176554E-6322-4FFF-AA05-CBAB022E0B3F}"/>
    <cellStyle name="Вывод 10 2 8" xfId="20858" xr:uid="{E3BF45B3-5E56-4476-B0FD-A6526AFE6FAA}"/>
    <cellStyle name="Вывод 10 2 9" xfId="20859" xr:uid="{66B3F4DA-35A8-4A77-9C93-C68CEB7B03BD}"/>
    <cellStyle name="Вывод 10 3" xfId="20860" xr:uid="{86457643-988F-444E-BB75-6062F7F0FB1D}"/>
    <cellStyle name="Вывод 10 3 10" xfId="20861" xr:uid="{9FF39278-CA87-4CEB-9FC9-CF66DABE0B4C}"/>
    <cellStyle name="Вывод 10 3 11" xfId="20862" xr:uid="{B28E6932-8D35-403C-AFAE-D18A16BEFA87}"/>
    <cellStyle name="Вывод 10 3 12" xfId="20863" xr:uid="{829E0E0E-BA04-4105-9FE7-1BE47CC2DB19}"/>
    <cellStyle name="Вывод 10 3 13" xfId="20864" xr:uid="{92834134-A07E-47B3-B7DA-40D767CB28FE}"/>
    <cellStyle name="Вывод 10 3 14" xfId="20865" xr:uid="{0ECA2451-3F6E-43AE-96B0-0D0A97C309EC}"/>
    <cellStyle name="Вывод 10 3 2" xfId="20866" xr:uid="{E89534BC-3F0E-4844-8669-AC3B61C629C6}"/>
    <cellStyle name="Вывод 10 3 2 2" xfId="20867" xr:uid="{E97AF504-949D-4D3B-B582-BF4B1FAD8035}"/>
    <cellStyle name="Вывод 10 3 3" xfId="20868" xr:uid="{13E078D8-3DAF-480D-9BB7-CB0B6495ACAA}"/>
    <cellStyle name="Вывод 10 3 3 2" xfId="20869" xr:uid="{6FD4CB95-5251-4EEB-A588-E038450F9101}"/>
    <cellStyle name="Вывод 10 3 4" xfId="20870" xr:uid="{1E42540D-720C-4472-8D5C-C5C4DDB8B9F5}"/>
    <cellStyle name="Вывод 10 3 4 2" xfId="20871" xr:uid="{E501F755-6663-49E4-BC11-88FD40588CCC}"/>
    <cellStyle name="Вывод 10 3 5" xfId="20872" xr:uid="{E56D2FB2-95C2-4931-98AA-09AB48698FAC}"/>
    <cellStyle name="Вывод 10 3 5 2" xfId="20873" xr:uid="{0AA0331F-2A7B-4AC6-877E-C8330854F397}"/>
    <cellStyle name="Вывод 10 3 6" xfId="20874" xr:uid="{B0791FF8-ED55-4BCC-90E8-D452AAB822C8}"/>
    <cellStyle name="Вывод 10 3 7" xfId="20875" xr:uid="{5DAC3B6F-AAA1-4D8B-9D3B-4F884D042A29}"/>
    <cellStyle name="Вывод 10 3 8" xfId="20876" xr:uid="{950A424D-4B94-4347-B5AA-F0781C576F9A}"/>
    <cellStyle name="Вывод 10 3 9" xfId="20877" xr:uid="{4893E495-854E-410C-81FA-4CDCF1524938}"/>
    <cellStyle name="Вывод 10 4" xfId="20878" xr:uid="{5846FCB4-04CA-49B8-8AAD-E812A847F6E3}"/>
    <cellStyle name="Вывод 10 4 10" xfId="20879" xr:uid="{ED908771-08E7-4655-A3F0-8DDC803EFB9A}"/>
    <cellStyle name="Вывод 10 4 11" xfId="20880" xr:uid="{06EF1229-C796-4911-A359-908FC5607A57}"/>
    <cellStyle name="Вывод 10 4 12" xfId="20881" xr:uid="{2310DD02-4EC2-4318-8002-E14BCFB19E11}"/>
    <cellStyle name="Вывод 10 4 13" xfId="20882" xr:uid="{D21C4D20-E875-4EE4-9FAC-EF2D09858FFC}"/>
    <cellStyle name="Вывод 10 4 14" xfId="20883" xr:uid="{7E89BF8A-6040-484F-A040-116F92421D74}"/>
    <cellStyle name="Вывод 10 4 2" xfId="20884" xr:uid="{0D434725-BFBC-4686-86C3-94AFC6B7BC9E}"/>
    <cellStyle name="Вывод 10 4 2 2" xfId="20885" xr:uid="{EA6FE736-106C-433F-9802-F6C8DA3C0B28}"/>
    <cellStyle name="Вывод 10 4 3" xfId="20886" xr:uid="{7839CBC8-DB21-415A-9812-1BAEFB4AC509}"/>
    <cellStyle name="Вывод 10 4 3 2" xfId="20887" xr:uid="{A4AB6E29-342D-468A-86E6-77A5B8C3C506}"/>
    <cellStyle name="Вывод 10 4 4" xfId="20888" xr:uid="{59D309B9-08F0-4CCB-86DA-F07516BA006A}"/>
    <cellStyle name="Вывод 10 4 4 2" xfId="20889" xr:uid="{E724FC00-A2E5-4BDE-8281-E938B5D996A3}"/>
    <cellStyle name="Вывод 10 4 5" xfId="20890" xr:uid="{ED225B94-7930-40BD-98C8-71AC91A23E11}"/>
    <cellStyle name="Вывод 10 4 5 2" xfId="20891" xr:uid="{02CC86C4-2261-4914-9250-5692A1568F84}"/>
    <cellStyle name="Вывод 10 4 6" xfId="20892" xr:uid="{6C66063F-AA39-4CC2-81E3-7D6E1A2828EF}"/>
    <cellStyle name="Вывод 10 4 7" xfId="20893" xr:uid="{68478E23-4085-4D4B-A244-964C90E72D32}"/>
    <cellStyle name="Вывод 10 4 8" xfId="20894" xr:uid="{803478C0-3C82-4455-8578-CFD1C9B9C994}"/>
    <cellStyle name="Вывод 10 4 9" xfId="20895" xr:uid="{1C4B3F8B-7EA3-4ED8-934D-9AF49E054114}"/>
    <cellStyle name="Вывод 10 5" xfId="20896" xr:uid="{3FAD325D-9C7F-48CC-8170-6C12683F88D5}"/>
    <cellStyle name="Вывод 10 5 2" xfId="20897" xr:uid="{B72D2243-EA4D-4827-B82D-65F1D5BA18D6}"/>
    <cellStyle name="Вывод 10 6" xfId="20898" xr:uid="{DD0BFFDA-11EC-43A8-A83C-12D4155BDB84}"/>
    <cellStyle name="Вывод 10 6 2" xfId="20899" xr:uid="{57BA1D3A-E29A-4EB0-9A34-775BCF867A12}"/>
    <cellStyle name="Вывод 10 7" xfId="20900" xr:uid="{DFE15C1B-7C41-4A3F-9845-EAB5CED2C06C}"/>
    <cellStyle name="Вывод 10 7 2" xfId="20901" xr:uid="{E6EE9A0F-927D-441C-8DD7-F419BB838CFA}"/>
    <cellStyle name="Вывод 10 8" xfId="20902" xr:uid="{97073E8E-05A1-4C15-83B8-8BC537DA8CE9}"/>
    <cellStyle name="Вывод 10 8 2" xfId="20903" xr:uid="{7F64036D-F612-4852-8BE8-88280E4281B8}"/>
    <cellStyle name="Вывод 10 9" xfId="20904" xr:uid="{6B1DBC77-A5B5-4276-8796-7024111A99DC}"/>
    <cellStyle name="Вывод 11" xfId="20905" xr:uid="{D8308E18-FA71-4267-8C24-85C60F8B4B79}"/>
    <cellStyle name="Вывод 11 10" xfId="20906" xr:uid="{78234E4E-3498-43E2-B3C8-B158B10BB123}"/>
    <cellStyle name="Вывод 11 11" xfId="20907" xr:uid="{49451685-3C9E-476A-877D-8BEFB988AE6E}"/>
    <cellStyle name="Вывод 11 12" xfId="20908" xr:uid="{C0119624-73BD-4973-AE53-C0CB8F0C563D}"/>
    <cellStyle name="Вывод 11 13" xfId="20909" xr:uid="{43F507FD-4F35-4E9D-B592-3DB31022B446}"/>
    <cellStyle name="Вывод 11 14" xfId="20910" xr:uid="{AA5D0726-EC38-4121-8C65-8DB4CE731DC2}"/>
    <cellStyle name="Вывод 11 15" xfId="20911" xr:uid="{770DFAC2-2044-4DCC-B273-4A00E646BC9C}"/>
    <cellStyle name="Вывод 11 16" xfId="20912" xr:uid="{C5EE50B1-4745-4AD1-8F0B-616310CD3FD3}"/>
    <cellStyle name="Вывод 11 17" xfId="20913" xr:uid="{F2C5A187-48D9-4612-A023-4B493871F093}"/>
    <cellStyle name="Вывод 11 2" xfId="20914" xr:uid="{88367D15-FCB3-44C4-8AD2-2E09D9AAD7CE}"/>
    <cellStyle name="Вывод 11 2 10" xfId="20915" xr:uid="{EDB71E05-62FB-4186-9D98-49CBB714C28D}"/>
    <cellStyle name="Вывод 11 2 11" xfId="20916" xr:uid="{38C173DF-73ED-4B33-BD68-46924CAF2B35}"/>
    <cellStyle name="Вывод 11 2 12" xfId="20917" xr:uid="{BE8A98FC-1BFA-4619-9369-B3171D09575E}"/>
    <cellStyle name="Вывод 11 2 13" xfId="20918" xr:uid="{1742BD94-C83B-4D69-9E0F-52A25E0AEBA4}"/>
    <cellStyle name="Вывод 11 2 14" xfId="20919" xr:uid="{1BE23382-317D-4945-A08A-9F61D35CE711}"/>
    <cellStyle name="Вывод 11 2 2" xfId="20920" xr:uid="{0DC15AAC-8105-42DF-9EA6-FA480DEF90EC}"/>
    <cellStyle name="Вывод 11 2 2 2" xfId="20921" xr:uid="{57C243DE-1ADF-4C04-ADAC-0CBAD2EE8D60}"/>
    <cellStyle name="Вывод 11 2 3" xfId="20922" xr:uid="{BD5A95A4-A92F-4F2D-B243-DD8E546F8B4A}"/>
    <cellStyle name="Вывод 11 2 3 2" xfId="20923" xr:uid="{C45DB320-5726-4F71-8D33-54590E6EABF9}"/>
    <cellStyle name="Вывод 11 2 4" xfId="20924" xr:uid="{3DB933A5-4CDE-449D-8F13-2772A559358E}"/>
    <cellStyle name="Вывод 11 2 4 2" xfId="20925" xr:uid="{E5E79293-428A-466F-8A4A-704A335AF417}"/>
    <cellStyle name="Вывод 11 2 5" xfId="20926" xr:uid="{B0F525D8-380F-4102-BD6C-52404F731905}"/>
    <cellStyle name="Вывод 11 2 5 2" xfId="20927" xr:uid="{850E633C-AC36-48A9-A8F2-168CE79711BA}"/>
    <cellStyle name="Вывод 11 2 6" xfId="20928" xr:uid="{05005C34-F246-4A34-BF07-181ADAD7E480}"/>
    <cellStyle name="Вывод 11 2 7" xfId="20929" xr:uid="{505AD2F0-C63A-442B-B93A-962E3E346504}"/>
    <cellStyle name="Вывод 11 2 8" xfId="20930" xr:uid="{0C210AC1-9448-4626-971C-5BA35DA4EA4B}"/>
    <cellStyle name="Вывод 11 2 9" xfId="20931" xr:uid="{E541506E-FCD9-4CA4-B211-34E278251553}"/>
    <cellStyle name="Вывод 11 3" xfId="20932" xr:uid="{6834A8F8-B25F-4C9B-B308-6A660EFD9B36}"/>
    <cellStyle name="Вывод 11 3 10" xfId="20933" xr:uid="{003DFA41-C044-40DE-906B-B9CC058E4BCE}"/>
    <cellStyle name="Вывод 11 3 11" xfId="20934" xr:uid="{82FD0BA4-F600-4018-9E99-81C5E4F5BDFF}"/>
    <cellStyle name="Вывод 11 3 12" xfId="20935" xr:uid="{9257E02F-4D40-412D-94FA-E570123D35CC}"/>
    <cellStyle name="Вывод 11 3 13" xfId="20936" xr:uid="{229DED6C-B2FC-423A-99D4-AC44EFADAE9F}"/>
    <cellStyle name="Вывод 11 3 14" xfId="20937" xr:uid="{8FB71BEA-7033-4A41-AD54-BD7F0655ADB1}"/>
    <cellStyle name="Вывод 11 3 2" xfId="20938" xr:uid="{3553B185-C630-4769-9201-7D187BF29260}"/>
    <cellStyle name="Вывод 11 3 2 2" xfId="20939" xr:uid="{891FB7AC-B66C-4A16-9138-048D06623E12}"/>
    <cellStyle name="Вывод 11 3 3" xfId="20940" xr:uid="{9A8049D4-B380-4605-90C0-6160CA364F5F}"/>
    <cellStyle name="Вывод 11 3 3 2" xfId="20941" xr:uid="{F408B8A0-F7E5-4915-BAD3-39A1E6CBC069}"/>
    <cellStyle name="Вывод 11 3 4" xfId="20942" xr:uid="{D50C27AC-F585-44FF-992C-95C8D738D7B8}"/>
    <cellStyle name="Вывод 11 3 4 2" xfId="20943" xr:uid="{4D137EB6-1CE8-4604-BF1A-DA7A85741C55}"/>
    <cellStyle name="Вывод 11 3 5" xfId="20944" xr:uid="{3C3BF603-1842-4E87-8BA6-CB9AB8619773}"/>
    <cellStyle name="Вывод 11 3 5 2" xfId="20945" xr:uid="{27637741-3BD4-4298-858A-1CA4CD7EE309}"/>
    <cellStyle name="Вывод 11 3 6" xfId="20946" xr:uid="{3CCBE31E-EB68-458A-A477-11A257F89738}"/>
    <cellStyle name="Вывод 11 3 7" xfId="20947" xr:uid="{38FFBAFE-5ECE-47C7-94CA-3CE21083767B}"/>
    <cellStyle name="Вывод 11 3 8" xfId="20948" xr:uid="{ED661848-7B38-4C36-BA75-D4532260C5DD}"/>
    <cellStyle name="Вывод 11 3 9" xfId="20949" xr:uid="{CB5E3AFC-B009-41DB-AC58-AA10F5BA38C0}"/>
    <cellStyle name="Вывод 11 4" xfId="20950" xr:uid="{2A4331AA-6FAA-4527-8AB5-3B6419644800}"/>
    <cellStyle name="Вывод 11 4 10" xfId="20951" xr:uid="{955A9942-862C-49EB-AD1D-1E19B171D498}"/>
    <cellStyle name="Вывод 11 4 11" xfId="20952" xr:uid="{E4CA09F8-C17F-4CB6-8D1F-55653E61988F}"/>
    <cellStyle name="Вывод 11 4 12" xfId="20953" xr:uid="{5D358668-A741-4CB7-9D17-F28EE34DCFA1}"/>
    <cellStyle name="Вывод 11 4 13" xfId="20954" xr:uid="{3754EFB6-2605-45EE-98E7-98C653E15F67}"/>
    <cellStyle name="Вывод 11 4 14" xfId="20955" xr:uid="{E2E856E9-305C-4367-AEB7-16CE47ABD64F}"/>
    <cellStyle name="Вывод 11 4 2" xfId="20956" xr:uid="{92AEB606-74E4-4D00-9A88-C14E239DEF87}"/>
    <cellStyle name="Вывод 11 4 2 2" xfId="20957" xr:uid="{51F4D6E6-278C-4923-9165-C78A1B199BFC}"/>
    <cellStyle name="Вывод 11 4 3" xfId="20958" xr:uid="{3909B956-11FF-40D5-8345-6892018AC7B6}"/>
    <cellStyle name="Вывод 11 4 3 2" xfId="20959" xr:uid="{CEEF0F69-FCC9-46E2-A694-866DBCE12AAE}"/>
    <cellStyle name="Вывод 11 4 4" xfId="20960" xr:uid="{AA99E991-63F8-4557-A0B7-0BB7B76B769A}"/>
    <cellStyle name="Вывод 11 4 4 2" xfId="20961" xr:uid="{81335703-2ABA-438E-AA27-344EF2AF78D8}"/>
    <cellStyle name="Вывод 11 4 5" xfId="20962" xr:uid="{20469EA5-CB20-43AC-80E9-C50718DB5B6F}"/>
    <cellStyle name="Вывод 11 4 5 2" xfId="20963" xr:uid="{4EACFD46-4F2B-481C-85FA-460850B509EA}"/>
    <cellStyle name="Вывод 11 4 6" xfId="20964" xr:uid="{64880488-066B-46AA-810B-8A0576AC5F12}"/>
    <cellStyle name="Вывод 11 4 7" xfId="20965" xr:uid="{99FE9454-E0DC-475F-8258-1BB39C4B960F}"/>
    <cellStyle name="Вывод 11 4 8" xfId="20966" xr:uid="{F3D2DF0B-2EEC-427E-888A-7BDD2AA8892F}"/>
    <cellStyle name="Вывод 11 4 9" xfId="20967" xr:uid="{DF20C9C1-4721-442F-A614-A1E71AF9F7F1}"/>
    <cellStyle name="Вывод 11 5" xfId="20968" xr:uid="{1CD24097-C71B-4A6F-BDA8-035845657852}"/>
    <cellStyle name="Вывод 11 5 2" xfId="20969" xr:uid="{E903D105-482D-4563-A2CD-5D528E33396B}"/>
    <cellStyle name="Вывод 11 6" xfId="20970" xr:uid="{17796C49-369E-4E4B-B789-CDC9D3DD8EBF}"/>
    <cellStyle name="Вывод 11 6 2" xfId="20971" xr:uid="{49EAB6D1-22A5-4D5C-B5BD-6476A1FA5B69}"/>
    <cellStyle name="Вывод 11 7" xfId="20972" xr:uid="{07A073C5-35FD-4F05-9477-694650061DB0}"/>
    <cellStyle name="Вывод 11 7 2" xfId="20973" xr:uid="{79F1495B-D048-44B5-92C0-7D04EF1064AF}"/>
    <cellStyle name="Вывод 11 8" xfId="20974" xr:uid="{8BDC027A-3E03-48DD-9426-176BBC9EB5F0}"/>
    <cellStyle name="Вывод 11 8 2" xfId="20975" xr:uid="{F4D711CF-9F4E-40F2-AD1E-1157588572A8}"/>
    <cellStyle name="Вывод 11 9" xfId="20976" xr:uid="{33339728-3EA4-4FBA-8281-3DEF27584F1B}"/>
    <cellStyle name="Вывод 12" xfId="20977" xr:uid="{D0324D52-48AE-4564-9255-C50D2577E317}"/>
    <cellStyle name="Вывод 12 10" xfId="20978" xr:uid="{9EDB628E-65F4-44CE-AA11-6B28059E2EFB}"/>
    <cellStyle name="Вывод 12 11" xfId="20979" xr:uid="{D37B3ADE-889F-43AE-9B65-DBC6F7007053}"/>
    <cellStyle name="Вывод 12 12" xfId="20980" xr:uid="{63A5E3E0-ACCC-4DED-95A5-8235260288B0}"/>
    <cellStyle name="Вывод 12 13" xfId="20981" xr:uid="{A3D0DF34-85F2-4DC4-AC6D-5A1D516CFC0A}"/>
    <cellStyle name="Вывод 12 14" xfId="20982" xr:uid="{200C3D50-D45A-4CF8-AF24-6A17307C3F94}"/>
    <cellStyle name="Вывод 12 15" xfId="20983" xr:uid="{DB671829-6A8D-4B27-9C71-04743098A9D0}"/>
    <cellStyle name="Вывод 12 16" xfId="20984" xr:uid="{B5C491B6-69C7-4225-AFD4-A069F05D82F0}"/>
    <cellStyle name="Вывод 12 17" xfId="20985" xr:uid="{348375CD-9481-47E7-B5B0-5B510A37A717}"/>
    <cellStyle name="Вывод 12 2" xfId="20986" xr:uid="{44FADCF9-811F-4A0B-8D39-913D5F6B068B}"/>
    <cellStyle name="Вывод 12 2 10" xfId="20987" xr:uid="{E0DD9D3D-5CE9-4BD8-9512-6EB2F0242337}"/>
    <cellStyle name="Вывод 12 2 11" xfId="20988" xr:uid="{4075B0E4-51FF-42DE-A316-4D6993B35564}"/>
    <cellStyle name="Вывод 12 2 12" xfId="20989" xr:uid="{AF30FFC0-2F3B-45C4-A5BD-CFFDCC567989}"/>
    <cellStyle name="Вывод 12 2 13" xfId="20990" xr:uid="{93FB73DF-50EB-40EB-BC8D-261ED63FEA7C}"/>
    <cellStyle name="Вывод 12 2 14" xfId="20991" xr:uid="{78C44EF9-1549-41E0-BAFA-A2A2EED9E85B}"/>
    <cellStyle name="Вывод 12 2 2" xfId="20992" xr:uid="{232B0821-344C-414C-98B3-B3FC4DF3636E}"/>
    <cellStyle name="Вывод 12 2 2 2" xfId="20993" xr:uid="{0A0162B1-331D-4E8A-8387-2E2ADEE1AE27}"/>
    <cellStyle name="Вывод 12 2 3" xfId="20994" xr:uid="{18B2526F-8BBF-4C1B-8677-D959A37F1EB9}"/>
    <cellStyle name="Вывод 12 2 3 2" xfId="20995" xr:uid="{25C8A751-9A77-4C6E-BF92-BB67160D14AC}"/>
    <cellStyle name="Вывод 12 2 4" xfId="20996" xr:uid="{ECEBD25A-E506-4386-B83E-687BB1BB9F02}"/>
    <cellStyle name="Вывод 12 2 4 2" xfId="20997" xr:uid="{40747BCD-36A5-4C03-891F-BE064D96842C}"/>
    <cellStyle name="Вывод 12 2 5" xfId="20998" xr:uid="{9CDF656B-654F-4FA9-9CAB-169B1E1A1FF7}"/>
    <cellStyle name="Вывод 12 2 5 2" xfId="20999" xr:uid="{D1EB6AB7-EA3E-4C66-A1F2-0F39631499A8}"/>
    <cellStyle name="Вывод 12 2 6" xfId="21000" xr:uid="{6CB07D1B-CC16-4656-93E6-8D93030A54AF}"/>
    <cellStyle name="Вывод 12 2 7" xfId="21001" xr:uid="{66CD35B2-733E-44E6-8415-13EDBEF68093}"/>
    <cellStyle name="Вывод 12 2 8" xfId="21002" xr:uid="{BC2509C2-F642-4C9C-BFEA-01BD68CEF1DA}"/>
    <cellStyle name="Вывод 12 2 9" xfId="21003" xr:uid="{51540541-4A34-4FD7-BA38-B8B6E2469EF4}"/>
    <cellStyle name="Вывод 12 3" xfId="21004" xr:uid="{260E24F0-44BD-45BB-84DA-53194CD7008B}"/>
    <cellStyle name="Вывод 12 3 10" xfId="21005" xr:uid="{B186413E-C246-47B6-AC64-E733DEA1C60C}"/>
    <cellStyle name="Вывод 12 3 11" xfId="21006" xr:uid="{8B4BBB3C-CB5C-4D62-B480-F8873ED68F0D}"/>
    <cellStyle name="Вывод 12 3 12" xfId="21007" xr:uid="{604E69B3-4B9C-4B9B-AF47-AA1B4AF27920}"/>
    <cellStyle name="Вывод 12 3 13" xfId="21008" xr:uid="{98850401-FA4B-4017-9FC3-B7FC3AB8CBB0}"/>
    <cellStyle name="Вывод 12 3 14" xfId="21009" xr:uid="{95918749-A202-408B-AD16-B6779145168A}"/>
    <cellStyle name="Вывод 12 3 2" xfId="21010" xr:uid="{59929860-9CF2-4BAC-B2BD-70027143894F}"/>
    <cellStyle name="Вывод 12 3 2 2" xfId="21011" xr:uid="{6031DD62-9635-4DFE-A856-7A1810256C30}"/>
    <cellStyle name="Вывод 12 3 3" xfId="21012" xr:uid="{95CB2DFE-60CB-419C-90F3-F53764B9F3CE}"/>
    <cellStyle name="Вывод 12 3 3 2" xfId="21013" xr:uid="{FEC058C6-D7F9-449F-A172-2B98BAAE2A90}"/>
    <cellStyle name="Вывод 12 3 4" xfId="21014" xr:uid="{AF32A111-38F8-4B84-88DA-8A0AF0A1BF89}"/>
    <cellStyle name="Вывод 12 3 4 2" xfId="21015" xr:uid="{1DA8B451-6F49-4B32-908E-64F676C60079}"/>
    <cellStyle name="Вывод 12 3 5" xfId="21016" xr:uid="{81F33383-811E-4EE9-9220-A99741021578}"/>
    <cellStyle name="Вывод 12 3 5 2" xfId="21017" xr:uid="{97361BD1-57F3-491D-A227-42F2B3AC2FC2}"/>
    <cellStyle name="Вывод 12 3 6" xfId="21018" xr:uid="{D7FC7668-B981-4A23-941F-CE63E149CAA4}"/>
    <cellStyle name="Вывод 12 3 7" xfId="21019" xr:uid="{A34C1926-7DED-445D-A423-EA164EC68A20}"/>
    <cellStyle name="Вывод 12 3 8" xfId="21020" xr:uid="{81CF7F57-3F31-41E5-B487-9219E0BF6ECC}"/>
    <cellStyle name="Вывод 12 3 9" xfId="21021" xr:uid="{7FA9C26A-1843-413B-8F27-AA14DE58F354}"/>
    <cellStyle name="Вывод 12 4" xfId="21022" xr:uid="{3C8ED132-903B-4645-99BC-F89BFBDC47F7}"/>
    <cellStyle name="Вывод 12 4 10" xfId="21023" xr:uid="{9AB1D8A6-5589-4035-AFDF-58DA248CC1AE}"/>
    <cellStyle name="Вывод 12 4 11" xfId="21024" xr:uid="{434B8839-395D-4F61-83E9-106533431003}"/>
    <cellStyle name="Вывод 12 4 12" xfId="21025" xr:uid="{D8D2E100-E2AD-4690-90A7-D4EF7EC89632}"/>
    <cellStyle name="Вывод 12 4 13" xfId="21026" xr:uid="{13421973-E7BB-4AB7-9DB6-5FDC5F89142E}"/>
    <cellStyle name="Вывод 12 4 14" xfId="21027" xr:uid="{A85A3444-622F-4123-B589-B2AD8FBDBB49}"/>
    <cellStyle name="Вывод 12 4 2" xfId="21028" xr:uid="{9218ACDD-D198-4E78-84D3-D9A0286A1313}"/>
    <cellStyle name="Вывод 12 4 2 2" xfId="21029" xr:uid="{C38CF97C-E06B-42F4-95DB-71D54FF1418A}"/>
    <cellStyle name="Вывод 12 4 3" xfId="21030" xr:uid="{0200E52F-8BC8-4DE6-B1FE-8D00AF3BF227}"/>
    <cellStyle name="Вывод 12 4 3 2" xfId="21031" xr:uid="{4BF57A8E-1A03-46FB-84DE-2FA11885DC20}"/>
    <cellStyle name="Вывод 12 4 4" xfId="21032" xr:uid="{B1F969C1-26E7-43BB-AEA0-A01536B2A94E}"/>
    <cellStyle name="Вывод 12 4 4 2" xfId="21033" xr:uid="{2902145C-3A73-4856-AFF0-EFA81AC87473}"/>
    <cellStyle name="Вывод 12 4 5" xfId="21034" xr:uid="{9C1E786E-1BB4-4336-BD1C-80197CBA7CFA}"/>
    <cellStyle name="Вывод 12 4 5 2" xfId="21035" xr:uid="{C3942F49-7A84-41A1-B027-DAA8DCE31782}"/>
    <cellStyle name="Вывод 12 4 6" xfId="21036" xr:uid="{2DDF2559-B827-4999-8DA6-35629E64D6EF}"/>
    <cellStyle name="Вывод 12 4 7" xfId="21037" xr:uid="{74AA45F3-3367-4676-B4D6-493591F36EDF}"/>
    <cellStyle name="Вывод 12 4 8" xfId="21038" xr:uid="{15ACD219-F234-42F3-A1AA-7E19781FB377}"/>
    <cellStyle name="Вывод 12 4 9" xfId="21039" xr:uid="{9FEC054A-027C-44A0-A5FB-39CE8DD7502B}"/>
    <cellStyle name="Вывод 12 5" xfId="21040" xr:uid="{5AE0E931-BA55-4AEF-A2F9-DFF03FDDC56A}"/>
    <cellStyle name="Вывод 12 5 2" xfId="21041" xr:uid="{63D79423-E94B-4022-A718-4F75EE18C906}"/>
    <cellStyle name="Вывод 12 6" xfId="21042" xr:uid="{5C30243F-47A8-40C3-9E63-BF3E966CD31F}"/>
    <cellStyle name="Вывод 12 6 2" xfId="21043" xr:uid="{70BB60A7-C5C5-4F30-AF76-552D4344918D}"/>
    <cellStyle name="Вывод 12 7" xfId="21044" xr:uid="{0B0DDF41-6F18-469B-B976-886BE895D769}"/>
    <cellStyle name="Вывод 12 7 2" xfId="21045" xr:uid="{CF01B754-91B0-4C45-A534-905B7E9D8283}"/>
    <cellStyle name="Вывод 12 8" xfId="21046" xr:uid="{807469B0-8BE9-4829-89E7-704D60207822}"/>
    <cellStyle name="Вывод 12 8 2" xfId="21047" xr:uid="{2AD46904-6554-45A6-A639-3AF2801736D9}"/>
    <cellStyle name="Вывод 12 9" xfId="21048" xr:uid="{A5CB6082-88A0-48F0-B039-528FB4770D5F}"/>
    <cellStyle name="Вывод 13" xfId="21049" xr:uid="{3382FE81-C6AE-4335-852E-F72D0C8C942E}"/>
    <cellStyle name="Вывод 13 10" xfId="21050" xr:uid="{48903448-9AC0-430B-B42D-4F86C62FC6DA}"/>
    <cellStyle name="Вывод 13 11" xfId="21051" xr:uid="{7EEBD535-EEBB-4972-8914-EB8C3EAA6C0A}"/>
    <cellStyle name="Вывод 13 12" xfId="21052" xr:uid="{09954E4A-B9AE-4795-84C7-D8123662D480}"/>
    <cellStyle name="Вывод 13 13" xfId="21053" xr:uid="{731A3576-D886-44F7-8E21-B1E7AC034ED1}"/>
    <cellStyle name="Вывод 13 14" xfId="21054" xr:uid="{7D6D7DC6-61D4-4B76-B325-0CEA70CAAF60}"/>
    <cellStyle name="Вывод 13 15" xfId="21055" xr:uid="{D1C62F4E-3742-4471-AE7B-698F875CD779}"/>
    <cellStyle name="Вывод 13 16" xfId="21056" xr:uid="{B7C870A8-9058-4FC7-AB25-0F7D1999665D}"/>
    <cellStyle name="Вывод 13 17" xfId="21057" xr:uid="{6C32F899-8939-4533-9AE1-39C39F52F90C}"/>
    <cellStyle name="Вывод 13 2" xfId="21058" xr:uid="{5750E021-FB3A-469E-B266-F7B767008FD7}"/>
    <cellStyle name="Вывод 13 2 10" xfId="21059" xr:uid="{7E2E8FAA-E5A7-483B-9F48-920336652C0E}"/>
    <cellStyle name="Вывод 13 2 11" xfId="21060" xr:uid="{B0E59C85-D404-407D-8014-AA52C6E0866D}"/>
    <cellStyle name="Вывод 13 2 12" xfId="21061" xr:uid="{BE6C573C-386E-4F37-A648-9472113B7155}"/>
    <cellStyle name="Вывод 13 2 13" xfId="21062" xr:uid="{92F9DCA8-DD9F-4AB7-AD0A-D2C871F4FF32}"/>
    <cellStyle name="Вывод 13 2 14" xfId="21063" xr:uid="{E45A7312-653A-4EC5-8B18-D42746241C18}"/>
    <cellStyle name="Вывод 13 2 2" xfId="21064" xr:uid="{8C137B7E-E0DF-4DF0-B735-DE6B36DF9E13}"/>
    <cellStyle name="Вывод 13 2 2 2" xfId="21065" xr:uid="{B25445E4-5BC3-4676-A04E-39F428918C88}"/>
    <cellStyle name="Вывод 13 2 3" xfId="21066" xr:uid="{8F87C9E5-F975-4E50-B0DE-220FAD8AB4A7}"/>
    <cellStyle name="Вывод 13 2 3 2" xfId="21067" xr:uid="{C15027BC-9B86-429D-9481-06426F042F72}"/>
    <cellStyle name="Вывод 13 2 4" xfId="21068" xr:uid="{C716F206-C768-4217-9043-AD93FBD22D8F}"/>
    <cellStyle name="Вывод 13 2 4 2" xfId="21069" xr:uid="{E4319257-018D-4429-904F-AAEC1839D48D}"/>
    <cellStyle name="Вывод 13 2 5" xfId="21070" xr:uid="{12EF1EB6-5F0A-465D-8B09-494641181B8B}"/>
    <cellStyle name="Вывод 13 2 5 2" xfId="21071" xr:uid="{89A70041-B88F-446E-AA9B-5A6E2605E331}"/>
    <cellStyle name="Вывод 13 2 6" xfId="21072" xr:uid="{BC2A59E2-0AED-4AC5-A822-0D77F5D5E299}"/>
    <cellStyle name="Вывод 13 2 7" xfId="21073" xr:uid="{170029BF-F7CD-434E-A268-325C8F91AF2E}"/>
    <cellStyle name="Вывод 13 2 8" xfId="21074" xr:uid="{C4175B8D-57F3-4070-A388-0360C5FB7334}"/>
    <cellStyle name="Вывод 13 2 9" xfId="21075" xr:uid="{B33C8F55-9414-4DD2-83FF-22C2FE731AC0}"/>
    <cellStyle name="Вывод 13 3" xfId="21076" xr:uid="{276A9818-0787-4950-A134-4651ECF3D6DB}"/>
    <cellStyle name="Вывод 13 3 10" xfId="21077" xr:uid="{4DE33B97-6EA5-4E43-8E03-98A3564F6DC4}"/>
    <cellStyle name="Вывод 13 3 11" xfId="21078" xr:uid="{480B08F0-A4AF-49FC-828C-37999E1F9FDC}"/>
    <cellStyle name="Вывод 13 3 12" xfId="21079" xr:uid="{6663995E-64BE-48E2-87AE-70A77EFCC11E}"/>
    <cellStyle name="Вывод 13 3 13" xfId="21080" xr:uid="{76E15BFE-D849-4683-BF6D-56BF1C27F512}"/>
    <cellStyle name="Вывод 13 3 14" xfId="21081" xr:uid="{EC9574CA-9F3E-45F2-86E7-8AEAD201ED4E}"/>
    <cellStyle name="Вывод 13 3 2" xfId="21082" xr:uid="{5582CE44-2EDD-40D0-B644-8FA983569EE9}"/>
    <cellStyle name="Вывод 13 3 2 2" xfId="21083" xr:uid="{948CC18E-621D-49C8-9CFB-DDB5A58D3019}"/>
    <cellStyle name="Вывод 13 3 3" xfId="21084" xr:uid="{D48EE782-5E24-4355-A001-539BAB583B75}"/>
    <cellStyle name="Вывод 13 3 3 2" xfId="21085" xr:uid="{E4208F18-863A-49F7-B385-18B6BBFA95ED}"/>
    <cellStyle name="Вывод 13 3 4" xfId="21086" xr:uid="{6554606C-BD42-4460-9196-0B5C966A387B}"/>
    <cellStyle name="Вывод 13 3 4 2" xfId="21087" xr:uid="{135FFC55-86D9-4A5C-9731-1CB62EB5E0DE}"/>
    <cellStyle name="Вывод 13 3 5" xfId="21088" xr:uid="{92355A1B-21CE-4A0C-B4A1-FE36C6DAB5FD}"/>
    <cellStyle name="Вывод 13 3 5 2" xfId="21089" xr:uid="{4D1CAF05-6C8E-4991-87D8-7C4682A20614}"/>
    <cellStyle name="Вывод 13 3 6" xfId="21090" xr:uid="{29A355DE-3BA5-4B58-A01F-1BB734B8759E}"/>
    <cellStyle name="Вывод 13 3 7" xfId="21091" xr:uid="{9E62B2F5-1FEC-472A-8ED0-65CCF29E98C8}"/>
    <cellStyle name="Вывод 13 3 8" xfId="21092" xr:uid="{74E8B233-3D31-4074-B4D3-DF5C2C8E5E21}"/>
    <cellStyle name="Вывод 13 3 9" xfId="21093" xr:uid="{1596A4DE-6C82-4594-8CC0-D15ABB5BCAC5}"/>
    <cellStyle name="Вывод 13 4" xfId="21094" xr:uid="{0D4D433C-C43E-4642-8FFF-F0139D74E4F5}"/>
    <cellStyle name="Вывод 13 4 10" xfId="21095" xr:uid="{A297F19C-3758-4501-B8C2-273C8CEA92E8}"/>
    <cellStyle name="Вывод 13 4 11" xfId="21096" xr:uid="{C9DBB33F-DD25-4B53-922B-F1D203E644CB}"/>
    <cellStyle name="Вывод 13 4 12" xfId="21097" xr:uid="{BA963375-F535-4155-B044-CBE5B4921035}"/>
    <cellStyle name="Вывод 13 4 13" xfId="21098" xr:uid="{17687560-FA8E-4DD5-A0FB-D62709071FCB}"/>
    <cellStyle name="Вывод 13 4 14" xfId="21099" xr:uid="{654ED713-FBD1-43AB-9D96-EA4EE940517B}"/>
    <cellStyle name="Вывод 13 4 2" xfId="21100" xr:uid="{8EF18853-8E05-4B51-83AE-58B66794CB5D}"/>
    <cellStyle name="Вывод 13 4 2 2" xfId="21101" xr:uid="{B3BEBCAA-F790-4D7D-B4DA-B9C586B39385}"/>
    <cellStyle name="Вывод 13 4 3" xfId="21102" xr:uid="{4156493B-D63F-4741-8EB5-5D92229F700B}"/>
    <cellStyle name="Вывод 13 4 3 2" xfId="21103" xr:uid="{49728254-FAC9-4D60-A12A-B1E2CBE176EA}"/>
    <cellStyle name="Вывод 13 4 4" xfId="21104" xr:uid="{A3DD30A1-D517-434B-9DC6-06F99B6F088F}"/>
    <cellStyle name="Вывод 13 4 4 2" xfId="21105" xr:uid="{592EDA6A-BF3F-4777-AAE3-D84FB8DBEABE}"/>
    <cellStyle name="Вывод 13 4 5" xfId="21106" xr:uid="{4C062EAE-3BC2-43C5-9C4F-A834050123E8}"/>
    <cellStyle name="Вывод 13 4 5 2" xfId="21107" xr:uid="{494BC8B3-5E7A-4E0E-8203-BFBB6EA6BDB3}"/>
    <cellStyle name="Вывод 13 4 6" xfId="21108" xr:uid="{5D0A6767-9DD6-4318-A59B-58818D4A7B54}"/>
    <cellStyle name="Вывод 13 4 7" xfId="21109" xr:uid="{F19BDDC6-C8A9-4238-9A41-C281087AB068}"/>
    <cellStyle name="Вывод 13 4 8" xfId="21110" xr:uid="{57E1F28B-1EF6-4BB4-A49F-773D0567DBBD}"/>
    <cellStyle name="Вывод 13 4 9" xfId="21111" xr:uid="{7DA2321A-586A-4CB3-924D-552DD885021E}"/>
    <cellStyle name="Вывод 13 5" xfId="21112" xr:uid="{25E0F3E3-94CB-417A-86DB-AA9FDD6ADB5C}"/>
    <cellStyle name="Вывод 13 5 2" xfId="21113" xr:uid="{9C4BA5ED-9D54-492B-961C-80CB8984E16E}"/>
    <cellStyle name="Вывод 13 6" xfId="21114" xr:uid="{776D7977-DD1F-4F2C-ADC1-C2F7ABD8F339}"/>
    <cellStyle name="Вывод 13 6 2" xfId="21115" xr:uid="{5C9EC0F3-FB6F-47DE-8219-0F9DDF051FBB}"/>
    <cellStyle name="Вывод 13 7" xfId="21116" xr:uid="{48F2C496-9ECF-40CC-A23B-A4C60CD7CABD}"/>
    <cellStyle name="Вывод 13 7 2" xfId="21117" xr:uid="{34395476-8174-4937-A718-2562F42BA218}"/>
    <cellStyle name="Вывод 13 8" xfId="21118" xr:uid="{2E8751F7-D7A0-49FF-95E7-A81026710893}"/>
    <cellStyle name="Вывод 13 8 2" xfId="21119" xr:uid="{A5674FDC-3D4B-4BEE-907C-73C4DF0AC514}"/>
    <cellStyle name="Вывод 13 9" xfId="21120" xr:uid="{31F47FBF-BAED-4220-8EBE-1B3B043F2BF9}"/>
    <cellStyle name="Вывод 14" xfId="21121" xr:uid="{F3BD6CDE-CEC1-45F0-AC6C-D25DE69F400D}"/>
    <cellStyle name="Вывод 14 10" xfId="21122" xr:uid="{88429E4D-E074-4384-8D5C-D909DCA8275F}"/>
    <cellStyle name="Вывод 14 11" xfId="21123" xr:uid="{F90DA26C-DADB-42A5-A711-C6F67F06D284}"/>
    <cellStyle name="Вывод 14 12" xfId="21124" xr:uid="{5C37EF15-A555-4B34-8C4F-66FA3DC30E42}"/>
    <cellStyle name="Вывод 14 13" xfId="21125" xr:uid="{180E6C0E-FDB5-482A-8F2C-5B8E8EB53B07}"/>
    <cellStyle name="Вывод 14 14" xfId="21126" xr:uid="{3F13570F-12B4-4497-B9D3-EED8E2D5314D}"/>
    <cellStyle name="Вывод 14 15" xfId="21127" xr:uid="{50A742B9-5582-4EA1-8291-46054F3FBEBD}"/>
    <cellStyle name="Вывод 14 16" xfId="21128" xr:uid="{BC5C3B13-CCC9-452F-9249-2C7D020F8D78}"/>
    <cellStyle name="Вывод 14 17" xfId="21129" xr:uid="{BB0CA65C-84F1-412E-8DD1-D41EFD7DE36E}"/>
    <cellStyle name="Вывод 14 2" xfId="21130" xr:uid="{562E0AE3-D381-4CD3-8FE5-5BB5F07CDA40}"/>
    <cellStyle name="Вывод 14 2 10" xfId="21131" xr:uid="{7E135D61-B826-4C5A-85CD-1A748C720A6F}"/>
    <cellStyle name="Вывод 14 2 11" xfId="21132" xr:uid="{EFB64067-A518-4588-99BA-5A31B0FE8486}"/>
    <cellStyle name="Вывод 14 2 12" xfId="21133" xr:uid="{FE6474C0-D4F3-4D97-96B6-B96559EBD95A}"/>
    <cellStyle name="Вывод 14 2 13" xfId="21134" xr:uid="{762B8B9D-6A1B-4E7B-A90C-BF2D98EAE5D6}"/>
    <cellStyle name="Вывод 14 2 14" xfId="21135" xr:uid="{C6207F8D-D13A-4A42-84BA-0E866FC07F2E}"/>
    <cellStyle name="Вывод 14 2 2" xfId="21136" xr:uid="{F528073D-2CD6-4FB6-B7EA-FE4440626614}"/>
    <cellStyle name="Вывод 14 2 2 2" xfId="21137" xr:uid="{F9FD1B51-3974-43E5-9F15-028A226A27A5}"/>
    <cellStyle name="Вывод 14 2 3" xfId="21138" xr:uid="{F5366D2D-F2CD-4324-9DF2-E0E394CAF892}"/>
    <cellStyle name="Вывод 14 2 3 2" xfId="21139" xr:uid="{395B2B88-AF42-4CAA-B00D-4231B52D2B58}"/>
    <cellStyle name="Вывод 14 2 4" xfId="21140" xr:uid="{2BE3DB5C-7B80-405F-A5AA-954FDA5E4621}"/>
    <cellStyle name="Вывод 14 2 4 2" xfId="21141" xr:uid="{66F88468-0712-45FC-A07E-0377895AD79B}"/>
    <cellStyle name="Вывод 14 2 5" xfId="21142" xr:uid="{84BF9E1E-5457-4872-AC5E-5C25AA68BEB6}"/>
    <cellStyle name="Вывод 14 2 5 2" xfId="21143" xr:uid="{C4401B4E-B81A-4D3F-BB6A-91FEE2F618CF}"/>
    <cellStyle name="Вывод 14 2 6" xfId="21144" xr:uid="{85DD7B23-F27F-49B3-BC67-2AD8532C9572}"/>
    <cellStyle name="Вывод 14 2 7" xfId="21145" xr:uid="{506F4358-0654-45EB-9BFF-7B3456542C0F}"/>
    <cellStyle name="Вывод 14 2 8" xfId="21146" xr:uid="{A7EF1563-3FCE-486A-904F-83DAB7E59E1A}"/>
    <cellStyle name="Вывод 14 2 9" xfId="21147" xr:uid="{6C0910B6-041D-4C30-ACA3-92F6EC2F32DC}"/>
    <cellStyle name="Вывод 14 3" xfId="21148" xr:uid="{BAF675FA-88BA-49C3-8E62-C16A1B8246BA}"/>
    <cellStyle name="Вывод 14 3 10" xfId="21149" xr:uid="{9099504B-5EF6-49F6-835B-7413ADAC0BEE}"/>
    <cellStyle name="Вывод 14 3 11" xfId="21150" xr:uid="{FD42A93A-7D05-4DF2-8941-03E128CD1ADF}"/>
    <cellStyle name="Вывод 14 3 12" xfId="21151" xr:uid="{FB37C41E-9A68-4438-AE3D-0C9A359C8753}"/>
    <cellStyle name="Вывод 14 3 13" xfId="21152" xr:uid="{5AB223D7-9F78-43AD-AC1A-4E16C80C12E1}"/>
    <cellStyle name="Вывод 14 3 14" xfId="21153" xr:uid="{563ADE2E-AE73-4D37-82C5-70B43D149706}"/>
    <cellStyle name="Вывод 14 3 2" xfId="21154" xr:uid="{73103D36-BB10-40E1-ACE1-27B78574EAE6}"/>
    <cellStyle name="Вывод 14 3 2 2" xfId="21155" xr:uid="{7C575C09-6BD5-4280-B9DC-7E6C5EFF1509}"/>
    <cellStyle name="Вывод 14 3 3" xfId="21156" xr:uid="{3447D78D-B460-4216-B32B-8BD186FCF9DE}"/>
    <cellStyle name="Вывод 14 3 3 2" xfId="21157" xr:uid="{EB29B0D6-E79A-4411-85B9-F8FED050A9B1}"/>
    <cellStyle name="Вывод 14 3 4" xfId="21158" xr:uid="{4643833A-A4E3-439B-B4FF-0FEF2741974D}"/>
    <cellStyle name="Вывод 14 3 4 2" xfId="21159" xr:uid="{B5339CEE-576C-4532-BC00-998E3BD0A03A}"/>
    <cellStyle name="Вывод 14 3 5" xfId="21160" xr:uid="{FE89B342-F4DF-4A9D-9D78-F7AC5631B363}"/>
    <cellStyle name="Вывод 14 3 5 2" xfId="21161" xr:uid="{C556E31D-2252-4351-B5A9-99DD4778F18F}"/>
    <cellStyle name="Вывод 14 3 6" xfId="21162" xr:uid="{9012B95D-35CD-49F5-A12C-2095407DAAD3}"/>
    <cellStyle name="Вывод 14 3 7" xfId="21163" xr:uid="{4511097F-2929-4B2B-8E04-1CA62BF7B427}"/>
    <cellStyle name="Вывод 14 3 8" xfId="21164" xr:uid="{88D00150-9C09-47DE-A69E-12835D99ECA1}"/>
    <cellStyle name="Вывод 14 3 9" xfId="21165" xr:uid="{24CDD333-2589-45C5-BB9A-C61B88D7B7A2}"/>
    <cellStyle name="Вывод 14 4" xfId="21166" xr:uid="{B8F128BA-A2B4-4266-B0F4-7DCC91B2BDA7}"/>
    <cellStyle name="Вывод 14 4 10" xfId="21167" xr:uid="{F13E1998-59BD-477E-9A74-172B9EBFEB6F}"/>
    <cellStyle name="Вывод 14 4 11" xfId="21168" xr:uid="{1932D9A0-959C-42CF-98D9-48CE74D6100D}"/>
    <cellStyle name="Вывод 14 4 12" xfId="21169" xr:uid="{5B19643C-47C3-4EB6-AB56-471B69B8CE7C}"/>
    <cellStyle name="Вывод 14 4 13" xfId="21170" xr:uid="{4E722EBC-DC54-4F60-989C-53E61A586B2E}"/>
    <cellStyle name="Вывод 14 4 14" xfId="21171" xr:uid="{DA56AFD3-9AE6-47AC-A69E-25C6E74006F8}"/>
    <cellStyle name="Вывод 14 4 2" xfId="21172" xr:uid="{AEC1A209-2C5E-4BF9-B419-C931F315DDBB}"/>
    <cellStyle name="Вывод 14 4 2 2" xfId="21173" xr:uid="{241FFF3D-2D71-4B1C-BEA0-5004C7B99C1F}"/>
    <cellStyle name="Вывод 14 4 3" xfId="21174" xr:uid="{8186FF6B-3640-49F8-8318-8F89B2D1D53F}"/>
    <cellStyle name="Вывод 14 4 3 2" xfId="21175" xr:uid="{AF803172-96AD-4156-82B5-6F45E64310CD}"/>
    <cellStyle name="Вывод 14 4 4" xfId="21176" xr:uid="{C575D971-EEC9-4438-8F5D-90755AF2DF4A}"/>
    <cellStyle name="Вывод 14 4 4 2" xfId="21177" xr:uid="{6C0037AD-3AD5-46B8-910E-7F21E123D4C9}"/>
    <cellStyle name="Вывод 14 4 5" xfId="21178" xr:uid="{760AA13B-A723-4AF4-A75D-E61DE6EAA9EE}"/>
    <cellStyle name="Вывод 14 4 5 2" xfId="21179" xr:uid="{750B9368-9451-4260-BC56-80250FDCBE0B}"/>
    <cellStyle name="Вывод 14 4 6" xfId="21180" xr:uid="{72C1B38F-1040-4BA7-A182-1704B6819DE0}"/>
    <cellStyle name="Вывод 14 4 7" xfId="21181" xr:uid="{AC6CC1E7-EB8A-4724-97BC-C52F465414A7}"/>
    <cellStyle name="Вывод 14 4 8" xfId="21182" xr:uid="{DF813422-8597-4027-9AB4-1A8DC91DC24C}"/>
    <cellStyle name="Вывод 14 4 9" xfId="21183" xr:uid="{E171B21C-990A-420D-BD2A-B42FFF6488DF}"/>
    <cellStyle name="Вывод 14 5" xfId="21184" xr:uid="{D09C2FE8-FE65-478E-900B-00846F50C9CE}"/>
    <cellStyle name="Вывод 14 5 2" xfId="21185" xr:uid="{C042857E-4529-4CBF-9E05-650F4A60C00B}"/>
    <cellStyle name="Вывод 14 6" xfId="21186" xr:uid="{2B8371D9-4154-44E9-B3EE-DBE86C12AEF1}"/>
    <cellStyle name="Вывод 14 6 2" xfId="21187" xr:uid="{583A847F-74AA-4EF7-A033-559B9EDD8384}"/>
    <cellStyle name="Вывод 14 7" xfId="21188" xr:uid="{FC3C2BCE-B34C-45B1-8309-354D9F3E3918}"/>
    <cellStyle name="Вывод 14 7 2" xfId="21189" xr:uid="{78D5428D-5DD4-4BDF-A0B8-A19C1CDEBB91}"/>
    <cellStyle name="Вывод 14 8" xfId="21190" xr:uid="{6F12D4F1-2B06-4598-BDE1-60B09C47F9A9}"/>
    <cellStyle name="Вывод 14 8 2" xfId="21191" xr:uid="{B85ECC30-F210-4345-B187-AE4305D63A9B}"/>
    <cellStyle name="Вывод 14 9" xfId="21192" xr:uid="{2E454C90-4F9C-4FE0-AD54-BE3F4CA74825}"/>
    <cellStyle name="Вывод 15" xfId="21193" xr:uid="{CDDB8A71-51D2-41BE-BC7C-59DE33BDE0C8}"/>
    <cellStyle name="Вывод 15 10" xfId="21194" xr:uid="{CF1A1948-D2B1-4C9F-9094-C7FE3FD6CD81}"/>
    <cellStyle name="Вывод 15 11" xfId="21195" xr:uid="{3621D87C-9F89-4427-96D1-267BDEB3CD59}"/>
    <cellStyle name="Вывод 15 12" xfId="21196" xr:uid="{3421823D-FD5E-4795-BA67-D3DAB1F5C13E}"/>
    <cellStyle name="Вывод 15 13" xfId="21197" xr:uid="{4AC21C5C-5332-4E31-87BB-31A855B41BA5}"/>
    <cellStyle name="Вывод 15 14" xfId="21198" xr:uid="{6CE1DE5F-AC86-45A0-861B-AC19EB274217}"/>
    <cellStyle name="Вывод 15 2" xfId="21199" xr:uid="{53D37441-1BB8-4576-8B6D-B7789B5D40BC}"/>
    <cellStyle name="Вывод 15 2 2" xfId="21200" xr:uid="{FA6D4EDE-7E99-483D-9AF9-5EC4DE754C33}"/>
    <cellStyle name="Вывод 15 3" xfId="21201" xr:uid="{11016DD9-F5C4-4709-A406-E5B1F95AAC79}"/>
    <cellStyle name="Вывод 15 3 2" xfId="21202" xr:uid="{B1AD5C47-4E90-46E8-BA4C-F78D14A646A3}"/>
    <cellStyle name="Вывод 15 4" xfId="21203" xr:uid="{AE312C9E-2BE9-4567-9584-603C6053BC67}"/>
    <cellStyle name="Вывод 15 4 2" xfId="21204" xr:uid="{E0E2F1A8-D17B-4F44-8FE5-62F317272697}"/>
    <cellStyle name="Вывод 15 5" xfId="21205" xr:uid="{70A0056D-6980-4F7F-A135-FCAB24BDBB3A}"/>
    <cellStyle name="Вывод 15 5 2" xfId="21206" xr:uid="{434D91D3-AC13-4808-8704-2D909EBE07AC}"/>
    <cellStyle name="Вывод 15 6" xfId="21207" xr:uid="{A578A20E-43DE-49DC-B946-9487B1034951}"/>
    <cellStyle name="Вывод 15 7" xfId="21208" xr:uid="{820F5A34-690C-4C4C-A1FA-9C08CD072B23}"/>
    <cellStyle name="Вывод 15 8" xfId="21209" xr:uid="{2BA6399A-69FA-4F4D-8486-838461BCE38B}"/>
    <cellStyle name="Вывод 15 9" xfId="21210" xr:uid="{2A9A458F-67F8-46FB-B5C5-6100AD11A149}"/>
    <cellStyle name="Вывод 16" xfId="21211" xr:uid="{71D7B133-EF36-4FB6-9C06-9FEC0BFFB309}"/>
    <cellStyle name="Вывод 16 10" xfId="21212" xr:uid="{45EF1C04-8B46-4074-866C-58E47B334A8B}"/>
    <cellStyle name="Вывод 16 11" xfId="21213" xr:uid="{44DE41B0-1EFE-408C-8958-DC6315282968}"/>
    <cellStyle name="Вывод 16 12" xfId="21214" xr:uid="{C4CEA76C-E703-415D-BFE0-01FC53A6D47A}"/>
    <cellStyle name="Вывод 16 13" xfId="21215" xr:uid="{11C3D7EA-B25A-41AD-AAB8-60031D49BF49}"/>
    <cellStyle name="Вывод 16 14" xfId="21216" xr:uid="{8860CC41-FB5A-4BDC-BFB2-33AB36CD6959}"/>
    <cellStyle name="Вывод 16 2" xfId="21217" xr:uid="{4083F977-B855-4ACD-99B8-DC692BF1EF0C}"/>
    <cellStyle name="Вывод 16 2 2" xfId="21218" xr:uid="{CBB5AE02-6692-46B2-A598-28C833EDB36E}"/>
    <cellStyle name="Вывод 16 3" xfId="21219" xr:uid="{353A08F4-96CD-4DA1-B6A7-B2DC84A621C6}"/>
    <cellStyle name="Вывод 16 3 2" xfId="21220" xr:uid="{27698BA5-225F-45FF-9FAE-1F1917B913E5}"/>
    <cellStyle name="Вывод 16 4" xfId="21221" xr:uid="{2318CD79-69BD-49AC-95B3-CC4B53654325}"/>
    <cellStyle name="Вывод 16 4 2" xfId="21222" xr:uid="{A8CFDCBE-6CE4-477C-A98C-6C872E3F6C9E}"/>
    <cellStyle name="Вывод 16 5" xfId="21223" xr:uid="{12EA3A82-C917-465A-B021-C8EB8BB0FBBA}"/>
    <cellStyle name="Вывод 16 5 2" xfId="21224" xr:uid="{C8008C2C-EB21-48EF-AED6-6CD7E6C971FB}"/>
    <cellStyle name="Вывод 16 6" xfId="21225" xr:uid="{1FD6401D-A41A-4A15-AFE4-DC946AAFA2C8}"/>
    <cellStyle name="Вывод 16 7" xfId="21226" xr:uid="{6EAA99D6-946B-42B5-B8EB-C700275B5B0F}"/>
    <cellStyle name="Вывод 16 8" xfId="21227" xr:uid="{84D8C593-79F7-4E86-B6AE-5C24A83677A1}"/>
    <cellStyle name="Вывод 16 9" xfId="21228" xr:uid="{28FAC9BE-72B4-4B1E-BD6C-B2BA7238AA67}"/>
    <cellStyle name="Вывод 17" xfId="21229" xr:uid="{08DE3A24-1EBA-45C0-A49B-E5CC6BF15447}"/>
    <cellStyle name="Вывод 17 2" xfId="21230" xr:uid="{22DBE612-D924-44E7-ABB5-DABA90D7DE75}"/>
    <cellStyle name="Вывод 18" xfId="21231" xr:uid="{670D62A0-E8B5-4E4E-A30B-3422F5EBBD86}"/>
    <cellStyle name="Вывод 18 2" xfId="21232" xr:uid="{C689149E-1E8C-4CD5-8ED3-583FB9546391}"/>
    <cellStyle name="Вывод 19" xfId="21233" xr:uid="{EF8D1431-FDEC-40AD-B6F1-C02CDA93C6AF}"/>
    <cellStyle name="Вывод 19 2" xfId="21234" xr:uid="{3CE7150F-B5A5-409B-86EE-856926C8D2CA}"/>
    <cellStyle name="Вывод 2" xfId="21235" xr:uid="{5A77BF39-FB1A-4F1E-926B-03B7C9AB6ABE}"/>
    <cellStyle name="Вывод 2 10" xfId="21236" xr:uid="{B4483562-CB3C-4F67-B084-1FE333CE932C}"/>
    <cellStyle name="Вывод 2 11" xfId="21237" xr:uid="{DC442C18-7A0E-4E46-97BF-EE74CF5BD689}"/>
    <cellStyle name="Вывод 2 12" xfId="21238" xr:uid="{2BAB3047-3DEB-4ACE-A8F9-3020F052334B}"/>
    <cellStyle name="Вывод 2 13" xfId="21239" xr:uid="{B05153DA-42EE-4A5A-9281-FBD42F52C2C4}"/>
    <cellStyle name="Вывод 2 14" xfId="21240" xr:uid="{9ADE8E69-7AED-4D3B-8765-26D24C03BEF6}"/>
    <cellStyle name="Вывод 2 15" xfId="21241" xr:uid="{CE839304-D372-4778-AC63-8C2291B6C999}"/>
    <cellStyle name="Вывод 2 16" xfId="21242" xr:uid="{169F9B78-D2D2-49D6-9B78-4D4B6431FB7F}"/>
    <cellStyle name="Вывод 2 17" xfId="21243" xr:uid="{FA8480EF-260A-4732-9035-AACA3069DFA6}"/>
    <cellStyle name="Вывод 2 2" xfId="21244" xr:uid="{A42CE3CA-FE0F-455F-8D29-395726EC2594}"/>
    <cellStyle name="Вывод 2 2 10" xfId="21245" xr:uid="{351C2BBA-B43A-4740-857E-5F0EC407967B}"/>
    <cellStyle name="Вывод 2 2 11" xfId="21246" xr:uid="{B12ED282-AD0F-4C0E-AAF4-2D8233F2F7BE}"/>
    <cellStyle name="Вывод 2 2 12" xfId="21247" xr:uid="{3CB95BA4-5202-4CB6-A651-5D4F04E6F1EE}"/>
    <cellStyle name="Вывод 2 2 13" xfId="21248" xr:uid="{0112903B-E19B-4A28-90DA-F367A41B28C0}"/>
    <cellStyle name="Вывод 2 2 14" xfId="21249" xr:uid="{DD53E2B9-070E-4CE5-ABD2-F86FEE2D7B67}"/>
    <cellStyle name="Вывод 2 2 15" xfId="21250" xr:uid="{719DE15E-BC80-41E6-8B03-F38EF47A1D00}"/>
    <cellStyle name="Вывод 2 2 16" xfId="21251" xr:uid="{4AFD0A07-F1FE-44B2-85AF-331365E017B8}"/>
    <cellStyle name="Вывод 2 2 2" xfId="21252" xr:uid="{E4833D06-E402-48E9-B32E-D28ADBCD2781}"/>
    <cellStyle name="Вывод 2 2 2 10" xfId="21253" xr:uid="{A62203A4-467B-4D2D-9D23-0E5EE94E9ED1}"/>
    <cellStyle name="Вывод 2 2 2 11" xfId="21254" xr:uid="{05A7F518-F5B2-4EDF-8EAC-D23787AFA3A8}"/>
    <cellStyle name="Вывод 2 2 2 12" xfId="21255" xr:uid="{B6512018-9BB5-4D45-B414-87BCAD967D22}"/>
    <cellStyle name="Вывод 2 2 2 13" xfId="21256" xr:uid="{5D17819C-5581-44B0-A1C7-B0E9C9529537}"/>
    <cellStyle name="Вывод 2 2 2 14" xfId="21257" xr:uid="{357CF2BE-CA05-4348-B918-ACF82AF3F9D3}"/>
    <cellStyle name="Вывод 2 2 2 2" xfId="21258" xr:uid="{75BCD344-DDF7-4482-856C-6375E2AF9A5F}"/>
    <cellStyle name="Вывод 2 2 2 2 2" xfId="21259" xr:uid="{0C43D62F-12D9-4BE9-8EE0-D34FBD6E44ED}"/>
    <cellStyle name="Вывод 2 2 2 3" xfId="21260" xr:uid="{08B1B3FA-98C0-4881-8CD2-9B00709811FC}"/>
    <cellStyle name="Вывод 2 2 2 3 2" xfId="21261" xr:uid="{1EEB0C39-B8B4-477C-B620-6805797DA50C}"/>
    <cellStyle name="Вывод 2 2 2 4" xfId="21262" xr:uid="{BE5E6041-06C6-40B8-8DBA-92D454194E55}"/>
    <cellStyle name="Вывод 2 2 2 4 2" xfId="21263" xr:uid="{C7A8BC60-A758-4BCA-BC9E-9E291538F537}"/>
    <cellStyle name="Вывод 2 2 2 5" xfId="21264" xr:uid="{E7C99AC5-59C0-4738-A2C4-A25EA0C96E83}"/>
    <cellStyle name="Вывод 2 2 2 5 2" xfId="21265" xr:uid="{01FF46AF-50DA-40B9-8882-05DB3E6674A3}"/>
    <cellStyle name="Вывод 2 2 2 6" xfId="21266" xr:uid="{C362C407-BA8C-4D22-B076-169ACBE4E836}"/>
    <cellStyle name="Вывод 2 2 2 7" xfId="21267" xr:uid="{4143E7CC-89C4-4E56-94DB-C5EE533BA2CA}"/>
    <cellStyle name="Вывод 2 2 2 8" xfId="21268" xr:uid="{D790822A-D532-423F-9EF0-702F72E26061}"/>
    <cellStyle name="Вывод 2 2 2 9" xfId="21269" xr:uid="{35645D23-77FF-4768-A3C0-B3941C94C9C8}"/>
    <cellStyle name="Вывод 2 2 3" xfId="21270" xr:uid="{3774D472-A005-469F-BF0F-1174BF9A30A5}"/>
    <cellStyle name="Вывод 2 2 3 10" xfId="21271" xr:uid="{86AA880A-68FC-4F8E-A784-F45DDE26CA48}"/>
    <cellStyle name="Вывод 2 2 3 11" xfId="21272" xr:uid="{D4829652-6B47-45FA-813F-64069C08B28B}"/>
    <cellStyle name="Вывод 2 2 3 12" xfId="21273" xr:uid="{1ADCA244-3E2B-4A62-93DF-BFBB8E8C0889}"/>
    <cellStyle name="Вывод 2 2 3 13" xfId="21274" xr:uid="{ECA86ED4-54DF-49B9-BE2F-EDA0F94C17FA}"/>
    <cellStyle name="Вывод 2 2 3 14" xfId="21275" xr:uid="{920F5052-6390-4F73-A9F3-B51F666A8FC8}"/>
    <cellStyle name="Вывод 2 2 3 2" xfId="21276" xr:uid="{19ED0C6D-A92C-4CF0-8E3C-DA0741B059D5}"/>
    <cellStyle name="Вывод 2 2 3 2 2" xfId="21277" xr:uid="{7F94EEA6-484E-4714-8ADB-12DE8A71CF02}"/>
    <cellStyle name="Вывод 2 2 3 3" xfId="21278" xr:uid="{D4BA0C5B-57D9-4D2A-9186-153F7190034E}"/>
    <cellStyle name="Вывод 2 2 3 3 2" xfId="21279" xr:uid="{C772DD93-5681-46E0-A8D2-1345C4AE889A}"/>
    <cellStyle name="Вывод 2 2 3 4" xfId="21280" xr:uid="{9B7804BA-3209-47DD-A89C-624DEB0171B1}"/>
    <cellStyle name="Вывод 2 2 3 4 2" xfId="21281" xr:uid="{E6C48A26-5095-4561-B253-09B836085205}"/>
    <cellStyle name="Вывод 2 2 3 5" xfId="21282" xr:uid="{2C0F9DDF-2A34-4E26-B9B2-87C51E09C597}"/>
    <cellStyle name="Вывод 2 2 3 5 2" xfId="21283" xr:uid="{1F2F9746-13E4-4340-9FD8-1291F90A985D}"/>
    <cellStyle name="Вывод 2 2 3 6" xfId="21284" xr:uid="{67E14788-9842-446C-A3F1-35385113C255}"/>
    <cellStyle name="Вывод 2 2 3 7" xfId="21285" xr:uid="{202A4D9F-6F0E-408B-BF51-ED8A71C14286}"/>
    <cellStyle name="Вывод 2 2 3 8" xfId="21286" xr:uid="{EB0F6370-1064-4878-B0F0-29A866CDA710}"/>
    <cellStyle name="Вывод 2 2 3 9" xfId="21287" xr:uid="{53D36F8D-3C3A-4B67-B2F4-7F67C6612223}"/>
    <cellStyle name="Вывод 2 2 4" xfId="21288" xr:uid="{015F60EF-5A6E-4F90-A4DB-008A3306E934}"/>
    <cellStyle name="Вывод 2 2 4 2" xfId="21289" xr:uid="{CE863ED7-2C9C-418D-9ED8-999C6C35D034}"/>
    <cellStyle name="Вывод 2 2 5" xfId="21290" xr:uid="{B5E6C834-FB02-4BDE-9EE7-5D2331DD9DE9}"/>
    <cellStyle name="Вывод 2 2 5 2" xfId="21291" xr:uid="{2B683764-4F6E-4D91-B7F8-B24C0CD45FF6}"/>
    <cellStyle name="Вывод 2 2 6" xfId="21292" xr:uid="{5D82C70E-310D-43EE-976E-4683ADEE6F0E}"/>
    <cellStyle name="Вывод 2 2 6 2" xfId="21293" xr:uid="{6753CACE-2CA8-4C4C-B595-3C713A812C2B}"/>
    <cellStyle name="Вывод 2 2 7" xfId="21294" xr:uid="{728A25E1-5C53-45C5-9B0C-29B4B2789D9F}"/>
    <cellStyle name="Вывод 2 2 7 2" xfId="21295" xr:uid="{FBCA64BD-49F2-47B4-9DE5-F1533A3B8040}"/>
    <cellStyle name="Вывод 2 2 8" xfId="21296" xr:uid="{0057B4DB-28DA-4A4B-B453-478D826825EF}"/>
    <cellStyle name="Вывод 2 2 9" xfId="21297" xr:uid="{216AA3DD-7F9D-4D54-9378-211E30D166CA}"/>
    <cellStyle name="Вывод 2 3" xfId="21298" xr:uid="{F3D0795D-A01C-4D1B-A7B8-98FB8AAD60D6}"/>
    <cellStyle name="Вывод 2 3 10" xfId="21299" xr:uid="{1BB3FF25-D5E3-404C-8E5D-8C7C37F6A6FC}"/>
    <cellStyle name="Вывод 2 3 11" xfId="21300" xr:uid="{4AFD0AED-12E9-47E2-AEE4-A47AE01B1479}"/>
    <cellStyle name="Вывод 2 3 12" xfId="21301" xr:uid="{5409B00E-6B85-456E-A593-5A4E8D2A7E70}"/>
    <cellStyle name="Вывод 2 3 13" xfId="21302" xr:uid="{44E2ABBD-5C75-474A-A052-78AA89C17F3B}"/>
    <cellStyle name="Вывод 2 3 14" xfId="21303" xr:uid="{5D1C050A-B036-4B00-9282-780E1034DBC7}"/>
    <cellStyle name="Вывод 2 3 2" xfId="21304" xr:uid="{732328BF-ED62-49E4-A8C9-D4967019C943}"/>
    <cellStyle name="Вывод 2 3 2 2" xfId="21305" xr:uid="{E1625D73-F4DD-4D8F-85A6-A39EFC1FD1CB}"/>
    <cellStyle name="Вывод 2 3 3" xfId="21306" xr:uid="{29FB5641-D13A-4E96-8D53-CB366A952D5F}"/>
    <cellStyle name="Вывод 2 3 3 2" xfId="21307" xr:uid="{1FDF1DAC-0EDD-44AA-B08D-64B01298BD65}"/>
    <cellStyle name="Вывод 2 3 4" xfId="21308" xr:uid="{716D5E74-B62B-4A9C-AE08-3FE67F82BC2B}"/>
    <cellStyle name="Вывод 2 3 4 2" xfId="21309" xr:uid="{B197A61E-D477-4950-B079-115D5A5C3966}"/>
    <cellStyle name="Вывод 2 3 5" xfId="21310" xr:uid="{9EAB9BF6-9567-4E8B-B8B4-5439DDD7C9BA}"/>
    <cellStyle name="Вывод 2 3 5 2" xfId="21311" xr:uid="{2A52A42F-FF90-4BC8-B894-BB3058D8ED95}"/>
    <cellStyle name="Вывод 2 3 6" xfId="21312" xr:uid="{03BD8F4A-F5E9-43DA-A6A3-BBB697A78F0B}"/>
    <cellStyle name="Вывод 2 3 7" xfId="21313" xr:uid="{90001C56-3FDD-4323-B28F-76B57411F39E}"/>
    <cellStyle name="Вывод 2 3 8" xfId="21314" xr:uid="{D1120639-DD1C-41EE-BA4B-2A26E4B55794}"/>
    <cellStyle name="Вывод 2 3 9" xfId="21315" xr:uid="{ADA77D0E-BEFD-43A1-801F-6422849C9020}"/>
    <cellStyle name="Вывод 2 4" xfId="21316" xr:uid="{DC5CC6A6-AC20-45B5-AFB0-6555A714B1D9}"/>
    <cellStyle name="Вывод 2 4 10" xfId="21317" xr:uid="{EFFCEA77-2B72-43CB-9CAD-2CFCBFC9424B}"/>
    <cellStyle name="Вывод 2 4 11" xfId="21318" xr:uid="{3BFD9672-5FB3-404D-B651-61B158311521}"/>
    <cellStyle name="Вывод 2 4 12" xfId="21319" xr:uid="{5BEBD71E-7E0A-41F1-B431-E467D29C1FD5}"/>
    <cellStyle name="Вывод 2 4 13" xfId="21320" xr:uid="{B7ACE320-69B2-4C68-8557-2BEEF90571B8}"/>
    <cellStyle name="Вывод 2 4 14" xfId="21321" xr:uid="{9A50ECAD-C558-4FE0-80BF-D4161B64111B}"/>
    <cellStyle name="Вывод 2 4 2" xfId="21322" xr:uid="{F5B1135C-0BCF-460D-82AA-5AF8287F9E80}"/>
    <cellStyle name="Вывод 2 4 2 2" xfId="21323" xr:uid="{0ABE8997-E579-455B-A379-2D4ECD3563B6}"/>
    <cellStyle name="Вывод 2 4 3" xfId="21324" xr:uid="{5711CF80-EC5C-4062-A05C-4EEFA8EA0E37}"/>
    <cellStyle name="Вывод 2 4 3 2" xfId="21325" xr:uid="{760CB5C4-75EB-4EA8-B3DE-390316ED284F}"/>
    <cellStyle name="Вывод 2 4 4" xfId="21326" xr:uid="{6CCF5482-28B7-44B6-A81A-C4A3BE21EA44}"/>
    <cellStyle name="Вывод 2 4 4 2" xfId="21327" xr:uid="{346D42AF-4224-4480-A6A0-76501D0CF704}"/>
    <cellStyle name="Вывод 2 4 5" xfId="21328" xr:uid="{E1EA0A68-F710-461E-99D1-B2AE0ECB74AC}"/>
    <cellStyle name="Вывод 2 4 5 2" xfId="21329" xr:uid="{3694235A-A1D5-4208-9304-ED65D82E7F28}"/>
    <cellStyle name="Вывод 2 4 6" xfId="21330" xr:uid="{9302469C-6363-4868-8267-660831EBEB82}"/>
    <cellStyle name="Вывод 2 4 7" xfId="21331" xr:uid="{49924138-9D65-4997-8949-CEDBBF9A5BFE}"/>
    <cellStyle name="Вывод 2 4 8" xfId="21332" xr:uid="{E812FD8C-E32A-4F24-A30E-034B742C55E2}"/>
    <cellStyle name="Вывод 2 4 9" xfId="21333" xr:uid="{A653D78A-E57A-4863-9E8A-8D70C9E9C749}"/>
    <cellStyle name="Вывод 2 5" xfId="21334" xr:uid="{54BA6E43-A7E5-482D-8BD4-6DE88386182C}"/>
    <cellStyle name="Вывод 2 5 2" xfId="21335" xr:uid="{5D797ECA-5521-4F8D-930B-718AD37DBF45}"/>
    <cellStyle name="Вывод 2 6" xfId="21336" xr:uid="{9EA50651-D38A-490C-88B5-333AF82CECB6}"/>
    <cellStyle name="Вывод 2 6 2" xfId="21337" xr:uid="{D9025BC0-07D4-48F3-BB55-FDC9B6250758}"/>
    <cellStyle name="Вывод 2 7" xfId="21338" xr:uid="{5E2A08D5-CCC8-4330-A348-50C558039196}"/>
    <cellStyle name="Вывод 2 7 2" xfId="21339" xr:uid="{C1F5C90C-25AE-4619-82EF-EFF079DBC2B5}"/>
    <cellStyle name="Вывод 2 8" xfId="21340" xr:uid="{AD31E92E-A0C4-44F8-A76E-EC207F20ACFC}"/>
    <cellStyle name="Вывод 2 8 2" xfId="21341" xr:uid="{049EBC04-CDE6-4EF2-9EE1-F146CE682F69}"/>
    <cellStyle name="Вывод 2 9" xfId="21342" xr:uid="{5A77DA7C-2490-41B4-9C0C-2F0A3A29DACD}"/>
    <cellStyle name="Вывод 20" xfId="21343" xr:uid="{D8933F9C-2028-4D32-BD6A-8D7712171DFB}"/>
    <cellStyle name="Вывод 20 2" xfId="21344" xr:uid="{67AE11B9-3FD0-4683-8F2C-ED6BD6E2705B}"/>
    <cellStyle name="Вывод 21" xfId="21345" xr:uid="{05E01686-F89D-4E84-9AB0-671FB58A0050}"/>
    <cellStyle name="Вывод 22" xfId="21346" xr:uid="{A79C722C-E215-437C-A492-86531069C770}"/>
    <cellStyle name="Вывод 23" xfId="21347" xr:uid="{4C68CB6E-5455-484C-A030-90BAF4EC6F40}"/>
    <cellStyle name="Вывод 24" xfId="21348" xr:uid="{9EEDC702-A079-40C0-A317-4B1DEEFBBD1A}"/>
    <cellStyle name="Вывод 25" xfId="21349" xr:uid="{6EC4F7FE-06B0-4BC2-B4DC-FDD5144989BE}"/>
    <cellStyle name="Вывод 26" xfId="21350" xr:uid="{DDB5217B-F786-44B0-80B9-611801ECF425}"/>
    <cellStyle name="Вывод 27" xfId="21351" xr:uid="{86A398F5-4BBB-439D-AA0F-990790B09C15}"/>
    <cellStyle name="Вывод 28" xfId="21352" xr:uid="{7083B4B6-C706-43F5-B0AF-BB5CAE1E6CB2}"/>
    <cellStyle name="Вывод 29" xfId="21353" xr:uid="{E5DAB900-748C-48D2-80B2-F2708CE4202C}"/>
    <cellStyle name="Вывод 3" xfId="21354" xr:uid="{B386AF3F-9BF0-41A4-BB4C-125D043EC8D7}"/>
    <cellStyle name="Вывод 3 10" xfId="21355" xr:uid="{658681DB-88E0-4FF6-ABB8-1EB4B55C8F28}"/>
    <cellStyle name="Вывод 3 11" xfId="21356" xr:uid="{99E38049-5C3C-4A02-941A-BA7F8AD396E2}"/>
    <cellStyle name="Вывод 3 12" xfId="21357" xr:uid="{757254CE-5BA2-4F1F-9965-F21EBB42A9F5}"/>
    <cellStyle name="Вывод 3 13" xfId="21358" xr:uid="{381D3B3D-8FB3-4728-9DA0-3D3656F9180C}"/>
    <cellStyle name="Вывод 3 14" xfId="21359" xr:uid="{8353AE7B-FE6A-4AAA-99FE-D31936E59079}"/>
    <cellStyle name="Вывод 3 15" xfId="21360" xr:uid="{7263B489-21B3-4BF2-BA3C-4AD298ACDC47}"/>
    <cellStyle name="Вывод 3 16" xfId="21361" xr:uid="{81916C7B-D0D2-4D81-9971-5687FBBCEA53}"/>
    <cellStyle name="Вывод 3 2" xfId="21362" xr:uid="{B769828E-CA7F-4698-A7FC-A5FE82F6850B}"/>
    <cellStyle name="Вывод 3 2 10" xfId="21363" xr:uid="{0D1010A3-BB85-4D62-9BC5-891956473B7A}"/>
    <cellStyle name="Вывод 3 2 11" xfId="21364" xr:uid="{98C1FA3B-78F4-4E2B-A5C5-3A6F25FD296C}"/>
    <cellStyle name="Вывод 3 2 12" xfId="21365" xr:uid="{33D41E4D-7E5F-49E2-8379-85169BD86F53}"/>
    <cellStyle name="Вывод 3 2 13" xfId="21366" xr:uid="{58FEF19D-3A60-456D-AA05-9900FE7FD174}"/>
    <cellStyle name="Вывод 3 2 14" xfId="21367" xr:uid="{E0B888F5-86D9-4CD5-B3D1-9BAEAC94BB02}"/>
    <cellStyle name="Вывод 3 2 2" xfId="21368" xr:uid="{1F4D7DF1-9789-4A53-8889-16087F66148D}"/>
    <cellStyle name="Вывод 3 2 2 2" xfId="21369" xr:uid="{364DD082-FA61-495B-AC0D-8B7FEEFC2FB9}"/>
    <cellStyle name="Вывод 3 2 3" xfId="21370" xr:uid="{51C7253B-6441-4788-9D69-C02FF7AA92F9}"/>
    <cellStyle name="Вывод 3 2 3 2" xfId="21371" xr:uid="{783BF851-58B3-4423-BB2B-875C9D4B0EA8}"/>
    <cellStyle name="Вывод 3 2 4" xfId="21372" xr:uid="{2FA505C6-F39B-4E13-B404-A25DB800CE86}"/>
    <cellStyle name="Вывод 3 2 4 2" xfId="21373" xr:uid="{A3163F3F-9BA8-478C-9EBA-6E95A4EA7F28}"/>
    <cellStyle name="Вывод 3 2 5" xfId="21374" xr:uid="{5EFBB946-7027-45F9-9A83-B1591AC6D6B5}"/>
    <cellStyle name="Вывод 3 2 5 2" xfId="21375" xr:uid="{0B361D41-5B69-42E6-A786-9876E34800AE}"/>
    <cellStyle name="Вывод 3 2 6" xfId="21376" xr:uid="{0A11E112-6A3B-4424-A43A-0E51746019E2}"/>
    <cellStyle name="Вывод 3 2 7" xfId="21377" xr:uid="{8AE0932B-DC04-4C97-BFF9-FD7974772CAD}"/>
    <cellStyle name="Вывод 3 2 8" xfId="21378" xr:uid="{AA12E086-EA11-4BF3-ADDB-E809D8D49057}"/>
    <cellStyle name="Вывод 3 2 9" xfId="21379" xr:uid="{F323B1CD-B691-42E7-963B-5D50AB1F3244}"/>
    <cellStyle name="Вывод 3 3" xfId="21380" xr:uid="{7A19179F-95DA-43DC-99ED-F82D01569E66}"/>
    <cellStyle name="Вывод 3 3 10" xfId="21381" xr:uid="{567B8F5E-0AA0-495A-82C1-3246A2D7C53C}"/>
    <cellStyle name="Вывод 3 3 11" xfId="21382" xr:uid="{5737EC70-29DB-4335-AE75-E11524743AD4}"/>
    <cellStyle name="Вывод 3 3 12" xfId="21383" xr:uid="{C54083B7-C5AF-4D42-AFE6-55B3FA0277BD}"/>
    <cellStyle name="Вывод 3 3 13" xfId="21384" xr:uid="{0499DAE2-B787-4AB9-82B4-3C3075EDEE52}"/>
    <cellStyle name="Вывод 3 3 14" xfId="21385" xr:uid="{FF3AC66E-829B-4BE6-91B4-5E9D5E840EF6}"/>
    <cellStyle name="Вывод 3 3 2" xfId="21386" xr:uid="{A03ACC1B-0C57-44E8-9F4F-2B17E3782905}"/>
    <cellStyle name="Вывод 3 3 2 2" xfId="21387" xr:uid="{F5439D15-CCAC-4E96-837E-CF2E4362CE71}"/>
    <cellStyle name="Вывод 3 3 3" xfId="21388" xr:uid="{08AFAA32-C269-4721-BD85-A4B3CCACBF09}"/>
    <cellStyle name="Вывод 3 3 3 2" xfId="21389" xr:uid="{C72F2767-05C9-441F-9EAF-ADEADA44FC91}"/>
    <cellStyle name="Вывод 3 3 4" xfId="21390" xr:uid="{5EF80CBC-7DD4-49C2-9EC5-A87F99D3F707}"/>
    <cellStyle name="Вывод 3 3 4 2" xfId="21391" xr:uid="{720CEEA9-46FC-40C9-90CD-D9F3601BDD27}"/>
    <cellStyle name="Вывод 3 3 5" xfId="21392" xr:uid="{91870E8D-2C2D-47F9-BEA6-8F76D2662087}"/>
    <cellStyle name="Вывод 3 3 5 2" xfId="21393" xr:uid="{172F55D9-57B7-4F65-BC4B-51054CDA3309}"/>
    <cellStyle name="Вывод 3 3 6" xfId="21394" xr:uid="{5B5AB412-03F5-4A91-9B60-5B6912A470D8}"/>
    <cellStyle name="Вывод 3 3 7" xfId="21395" xr:uid="{24651BF3-9D4E-4FC3-A799-BD88FF32DE8B}"/>
    <cellStyle name="Вывод 3 3 8" xfId="21396" xr:uid="{208093EB-C575-4CD4-B00B-69B6503312E8}"/>
    <cellStyle name="Вывод 3 3 9" xfId="21397" xr:uid="{B6FB47D2-A2B4-4747-8E74-D763178515A5}"/>
    <cellStyle name="Вывод 3 4" xfId="21398" xr:uid="{77E21F49-270D-4F7C-AAA6-5843A9DCD960}"/>
    <cellStyle name="Вывод 3 4 2" xfId="21399" xr:uid="{9BA3C20A-529E-4A9F-95CE-DCBEDDDDE3DD}"/>
    <cellStyle name="Вывод 3 5" xfId="21400" xr:uid="{450A6A95-0855-40B9-B724-4534A3385B6F}"/>
    <cellStyle name="Вывод 3 5 2" xfId="21401" xr:uid="{15E8C214-B26A-43E4-99E1-513BCB606814}"/>
    <cellStyle name="Вывод 3 6" xfId="21402" xr:uid="{5C0484EA-570F-4C0B-B5BC-4E8B1E1B0464}"/>
    <cellStyle name="Вывод 3 6 2" xfId="21403" xr:uid="{4E358132-5F0E-4D43-85EF-683DD72DD314}"/>
    <cellStyle name="Вывод 3 7" xfId="21404" xr:uid="{C10F4FB9-C032-42B7-BF0D-8444F42A1DF1}"/>
    <cellStyle name="Вывод 3 7 2" xfId="21405" xr:uid="{45F42CCA-AD41-451D-A8FB-B37A1D2CF1CD}"/>
    <cellStyle name="Вывод 3 8" xfId="21406" xr:uid="{5FE778CF-45ED-410D-A982-BB764DA4B2BB}"/>
    <cellStyle name="Вывод 3 9" xfId="21407" xr:uid="{C14E692F-D5EF-47AC-807B-8F95387C1DCF}"/>
    <cellStyle name="Вывод 4" xfId="21408" xr:uid="{499238DB-4F38-4A17-BDF4-511D802F39B7}"/>
    <cellStyle name="Вывод 4 10" xfId="21409" xr:uid="{23B2CAE5-C4F0-4E0A-8795-79939746F8C5}"/>
    <cellStyle name="Вывод 4 11" xfId="21410" xr:uid="{78258104-5CA2-40EA-8274-B28D4F79C39D}"/>
    <cellStyle name="Вывод 4 12" xfId="21411" xr:uid="{46E04AA7-0A7A-4190-9BD7-A0D3565365B0}"/>
    <cellStyle name="Вывод 4 13" xfId="21412" xr:uid="{E460BB02-596F-40F4-989C-42CE9F8850B7}"/>
    <cellStyle name="Вывод 4 14" xfId="21413" xr:uid="{DF314173-0FE2-47A9-8891-2848455C145C}"/>
    <cellStyle name="Вывод 4 15" xfId="21414" xr:uid="{77F24740-F1D5-4E34-B3B8-B2C313750547}"/>
    <cellStyle name="Вывод 4 16" xfId="21415" xr:uid="{211E621B-71B3-43DE-A4F3-E8802A29205E}"/>
    <cellStyle name="Вывод 4 17" xfId="21416" xr:uid="{A66E6C8F-1C90-480C-9706-AE669F497D81}"/>
    <cellStyle name="Вывод 4 2" xfId="21417" xr:uid="{E13977C2-61E9-4A28-ABA8-47044E8CD316}"/>
    <cellStyle name="Вывод 4 2 10" xfId="21418" xr:uid="{849F2413-91D0-40B6-98F6-2049F7A9C1ED}"/>
    <cellStyle name="Вывод 4 2 11" xfId="21419" xr:uid="{5800B1AE-0A33-442B-84F9-970F70D731C6}"/>
    <cellStyle name="Вывод 4 2 12" xfId="21420" xr:uid="{4E085853-99ED-49CC-9BA7-3CD12C92C8BB}"/>
    <cellStyle name="Вывод 4 2 13" xfId="21421" xr:uid="{DDB6AD97-7B2A-4831-AF08-DB7DBAEAC40A}"/>
    <cellStyle name="Вывод 4 2 14" xfId="21422" xr:uid="{078FFD5F-ED7B-4240-AC48-82E901586A49}"/>
    <cellStyle name="Вывод 4 2 2" xfId="21423" xr:uid="{F3FFE3E5-E1BE-4067-ABCB-61878929C104}"/>
    <cellStyle name="Вывод 4 2 2 2" xfId="21424" xr:uid="{B28FD648-9348-4459-893A-D712B79C6B39}"/>
    <cellStyle name="Вывод 4 2 3" xfId="21425" xr:uid="{ED7E0D0F-24D5-475E-9B0A-41704A676B0A}"/>
    <cellStyle name="Вывод 4 2 3 2" xfId="21426" xr:uid="{6B1D61F5-F329-465C-BA98-8BE3EE75F0D9}"/>
    <cellStyle name="Вывод 4 2 4" xfId="21427" xr:uid="{B1BC9DC8-CE30-4C68-B207-DAE6C87D6535}"/>
    <cellStyle name="Вывод 4 2 4 2" xfId="21428" xr:uid="{0C3B7206-584C-4EE3-9D27-53AFFB19DB7C}"/>
    <cellStyle name="Вывод 4 2 5" xfId="21429" xr:uid="{C21B0A8A-131D-4F60-A02D-2505E4A1A19E}"/>
    <cellStyle name="Вывод 4 2 5 2" xfId="21430" xr:uid="{99C8F2BA-2870-4697-84D4-3DA615B60F3D}"/>
    <cellStyle name="Вывод 4 2 6" xfId="21431" xr:uid="{16C39510-157B-4F71-B504-C542C46687A3}"/>
    <cellStyle name="Вывод 4 2 7" xfId="21432" xr:uid="{9C65466E-DC4F-4A4F-9985-E54E2528604B}"/>
    <cellStyle name="Вывод 4 2 8" xfId="21433" xr:uid="{796A5C1D-47A7-409C-A87A-902E899C7A77}"/>
    <cellStyle name="Вывод 4 2 9" xfId="21434" xr:uid="{7143DCFF-5EC6-437C-A983-82CE90D36CEF}"/>
    <cellStyle name="Вывод 4 3" xfId="21435" xr:uid="{EDC6EBD9-7A22-4C32-94D0-1EE4D81EAF0D}"/>
    <cellStyle name="Вывод 4 3 10" xfId="21436" xr:uid="{EDA468A7-BA70-4E20-87F1-CC42C93315D6}"/>
    <cellStyle name="Вывод 4 3 11" xfId="21437" xr:uid="{6A23CD07-36F3-4044-9F7D-5F41118C7126}"/>
    <cellStyle name="Вывод 4 3 12" xfId="21438" xr:uid="{93379D40-790C-4222-8B33-6F96F9ACECD0}"/>
    <cellStyle name="Вывод 4 3 13" xfId="21439" xr:uid="{E495AA7E-CFB6-433C-83C0-9F2A63144697}"/>
    <cellStyle name="Вывод 4 3 14" xfId="21440" xr:uid="{77F025DA-032D-4DFA-A8DC-68FCFAF939A5}"/>
    <cellStyle name="Вывод 4 3 2" xfId="21441" xr:uid="{01B05765-C705-42C5-9C1F-C70F8977F0A7}"/>
    <cellStyle name="Вывод 4 3 2 2" xfId="21442" xr:uid="{E8214A30-40FB-4F98-B03D-FF3BC0FADB35}"/>
    <cellStyle name="Вывод 4 3 3" xfId="21443" xr:uid="{53872E48-D1F7-4C4C-9513-1AB9D8BFC74D}"/>
    <cellStyle name="Вывод 4 3 3 2" xfId="21444" xr:uid="{DAA08D64-44A3-4EFE-AED3-91C4E90D390D}"/>
    <cellStyle name="Вывод 4 3 4" xfId="21445" xr:uid="{670EB6C9-3394-45E2-87F6-2F33FF345374}"/>
    <cellStyle name="Вывод 4 3 4 2" xfId="21446" xr:uid="{F04048F5-0194-4C2E-AC18-AFA8B8B25A4D}"/>
    <cellStyle name="Вывод 4 3 5" xfId="21447" xr:uid="{372A5EF1-8CB5-4D8E-A001-083208214DF8}"/>
    <cellStyle name="Вывод 4 3 5 2" xfId="21448" xr:uid="{1E8486A2-3191-4D5E-B5C6-1C293E7BAF07}"/>
    <cellStyle name="Вывод 4 3 6" xfId="21449" xr:uid="{BC855F74-B04F-41B9-83D5-EE46BC003EBA}"/>
    <cellStyle name="Вывод 4 3 7" xfId="21450" xr:uid="{1C4E0DD9-07DD-475E-BA12-334A2432E850}"/>
    <cellStyle name="Вывод 4 3 8" xfId="21451" xr:uid="{3E159A2A-1FBA-405D-80D4-ABB8C40F4A7D}"/>
    <cellStyle name="Вывод 4 3 9" xfId="21452" xr:uid="{5060FD53-4821-4C0A-A32C-C4139EDB8A7F}"/>
    <cellStyle name="Вывод 4 4" xfId="21453" xr:uid="{ACEAE6E0-C92E-4B81-9BDF-90214B517DD0}"/>
    <cellStyle name="Вывод 4 4 10" xfId="21454" xr:uid="{08711EEB-590B-42A6-A906-AA474AE91792}"/>
    <cellStyle name="Вывод 4 4 11" xfId="21455" xr:uid="{73D2A800-9837-4202-86E8-BFBFD44C5351}"/>
    <cellStyle name="Вывод 4 4 12" xfId="21456" xr:uid="{FE0152E5-BAEC-45F3-B363-98507C43A950}"/>
    <cellStyle name="Вывод 4 4 13" xfId="21457" xr:uid="{A7CDB265-79D4-423E-A0F7-641BE124314C}"/>
    <cellStyle name="Вывод 4 4 14" xfId="21458" xr:uid="{9962BAC7-247E-4751-8623-6696BEB45342}"/>
    <cellStyle name="Вывод 4 4 2" xfId="21459" xr:uid="{74085C8B-56CB-4E0F-BF13-323B35246267}"/>
    <cellStyle name="Вывод 4 4 2 2" xfId="21460" xr:uid="{84F361F9-DCD0-490D-8273-1396C24730B3}"/>
    <cellStyle name="Вывод 4 4 3" xfId="21461" xr:uid="{55AF735F-C327-4A50-AB7F-6555A15AB8C5}"/>
    <cellStyle name="Вывод 4 4 3 2" xfId="21462" xr:uid="{5AFE84F8-3351-4801-A3C6-CAA5333A5BB4}"/>
    <cellStyle name="Вывод 4 4 4" xfId="21463" xr:uid="{EC5124A4-57E6-4092-8AF0-14C784F13DA6}"/>
    <cellStyle name="Вывод 4 4 4 2" xfId="21464" xr:uid="{8D114CFA-EB67-4364-BF55-8010EE1059AE}"/>
    <cellStyle name="Вывод 4 4 5" xfId="21465" xr:uid="{272B2528-9AC3-4524-AF2A-3543158953C7}"/>
    <cellStyle name="Вывод 4 4 5 2" xfId="21466" xr:uid="{99291F16-52E5-4635-95CA-79E11D108C83}"/>
    <cellStyle name="Вывод 4 4 6" xfId="21467" xr:uid="{1D89AF85-39C1-4B47-B1F5-401DD8B9951E}"/>
    <cellStyle name="Вывод 4 4 7" xfId="21468" xr:uid="{27FCA0FB-44B1-4362-BEB0-36F771D1925B}"/>
    <cellStyle name="Вывод 4 4 8" xfId="21469" xr:uid="{487E392A-774B-40F6-A167-C3F9852A2DDB}"/>
    <cellStyle name="Вывод 4 4 9" xfId="21470" xr:uid="{EBB150E9-C094-4417-9AB0-292D17E1963C}"/>
    <cellStyle name="Вывод 4 5" xfId="21471" xr:uid="{E0F30F04-CD61-4CDB-817A-7044BE57AEC6}"/>
    <cellStyle name="Вывод 4 5 2" xfId="21472" xr:uid="{A1C48FA3-A5E1-4B5B-9542-C20B91AFB754}"/>
    <cellStyle name="Вывод 4 6" xfId="21473" xr:uid="{6525028E-7922-4F69-94D5-017246EFC78C}"/>
    <cellStyle name="Вывод 4 6 2" xfId="21474" xr:uid="{F4670095-0352-41BE-90B1-9D5D338683F5}"/>
    <cellStyle name="Вывод 4 7" xfId="21475" xr:uid="{A0AC4A58-DDF8-421A-AE9E-6648B715A78F}"/>
    <cellStyle name="Вывод 4 7 2" xfId="21476" xr:uid="{BAF0A685-73D6-4280-86B3-59CCCD42FC0B}"/>
    <cellStyle name="Вывод 4 8" xfId="21477" xr:uid="{EA9365CF-675A-4740-A598-5CFDC452A6CA}"/>
    <cellStyle name="Вывод 4 8 2" xfId="21478" xr:uid="{85F5BB46-39BF-441D-BBD3-1B4DD529C2AE}"/>
    <cellStyle name="Вывод 4 9" xfId="21479" xr:uid="{A249B183-2FF2-43D8-AD38-9030F98D51A2}"/>
    <cellStyle name="Вывод 5" xfId="21480" xr:uid="{1CD92B24-0EB4-4B2F-9B7D-4CA5341EB8C0}"/>
    <cellStyle name="Вывод 5 10" xfId="21481" xr:uid="{B37EF1CF-4EC0-43D6-AB00-21578C12298E}"/>
    <cellStyle name="Вывод 5 11" xfId="21482" xr:uid="{AE334150-2B3E-43E8-9E6B-D17EE1BE7B1E}"/>
    <cellStyle name="Вывод 5 12" xfId="21483" xr:uid="{C9391131-E10A-459E-9C5C-13BA193CF15D}"/>
    <cellStyle name="Вывод 5 13" xfId="21484" xr:uid="{CF3DB119-82AA-4FB9-A35A-4AD0649D9485}"/>
    <cellStyle name="Вывод 5 14" xfId="21485" xr:uid="{EB7E9087-A08E-46C8-BC50-5CD4C028A66F}"/>
    <cellStyle name="Вывод 5 15" xfId="21486" xr:uid="{0E4F27C4-E8AC-425A-98FF-381883C4658A}"/>
    <cellStyle name="Вывод 5 16" xfId="21487" xr:uid="{306A2F13-C523-45F7-BF36-B2EF1AE31725}"/>
    <cellStyle name="Вывод 5 17" xfId="21488" xr:uid="{EEE42B19-3B5A-49B3-AFDB-C0A3611E16C5}"/>
    <cellStyle name="Вывод 5 2" xfId="21489" xr:uid="{4143691F-D9C9-4920-AEB2-CE01493D4DDA}"/>
    <cellStyle name="Вывод 5 2 10" xfId="21490" xr:uid="{1D5E6C21-0D4A-49C3-BB2F-36AC5797027B}"/>
    <cellStyle name="Вывод 5 2 11" xfId="21491" xr:uid="{EFF7E5D3-4454-4722-B7C1-F173F3C9D0C1}"/>
    <cellStyle name="Вывод 5 2 12" xfId="21492" xr:uid="{8F5E9E33-A077-4B22-9749-103BA3B2E400}"/>
    <cellStyle name="Вывод 5 2 13" xfId="21493" xr:uid="{B5D1C955-9798-4D1E-922E-6B45F63B92C8}"/>
    <cellStyle name="Вывод 5 2 14" xfId="21494" xr:uid="{118377D1-DF20-492C-89EE-9EE2F1B5F5DD}"/>
    <cellStyle name="Вывод 5 2 2" xfId="21495" xr:uid="{B0A9D4D0-DA36-49DA-8217-17AE037A2680}"/>
    <cellStyle name="Вывод 5 2 2 2" xfId="21496" xr:uid="{EF3D3B92-26E1-47F4-9B86-62BAAED6EEB7}"/>
    <cellStyle name="Вывод 5 2 3" xfId="21497" xr:uid="{A4C9E8BC-109E-4FC8-B276-C36C3B121C12}"/>
    <cellStyle name="Вывод 5 2 3 2" xfId="21498" xr:uid="{8BC777E4-3439-4721-BF26-B41B97D2BA43}"/>
    <cellStyle name="Вывод 5 2 4" xfId="21499" xr:uid="{C9E3D728-C2CF-4A51-8E02-0FA498A019D8}"/>
    <cellStyle name="Вывод 5 2 4 2" xfId="21500" xr:uid="{840D92F0-2EA0-4042-8986-6BB1FCD23D90}"/>
    <cellStyle name="Вывод 5 2 5" xfId="21501" xr:uid="{FF9C22CC-9803-40E4-B7A4-234ABDDCD5F9}"/>
    <cellStyle name="Вывод 5 2 5 2" xfId="21502" xr:uid="{6E9DF59B-EBA1-4B72-8AD3-30B7346B78FA}"/>
    <cellStyle name="Вывод 5 2 6" xfId="21503" xr:uid="{8DCF5CDC-C4FE-4C2E-960E-FEE281D91C4F}"/>
    <cellStyle name="Вывод 5 2 7" xfId="21504" xr:uid="{181BADE6-4132-4D17-ADDE-BB4B356AE1BF}"/>
    <cellStyle name="Вывод 5 2 8" xfId="21505" xr:uid="{589C1D71-75E2-4BE9-98DD-6D319F2BBF17}"/>
    <cellStyle name="Вывод 5 2 9" xfId="21506" xr:uid="{8F34029A-D0F5-4C45-B9E7-2FAD4AB71CF4}"/>
    <cellStyle name="Вывод 5 3" xfId="21507" xr:uid="{E0CCDA7B-B76C-4A21-918F-07A33FC664C2}"/>
    <cellStyle name="Вывод 5 3 10" xfId="21508" xr:uid="{4EB64E2A-244D-419D-9C34-88A322F828DA}"/>
    <cellStyle name="Вывод 5 3 11" xfId="21509" xr:uid="{E05BCFD5-1739-49B7-98A6-B5516AF7ACF1}"/>
    <cellStyle name="Вывод 5 3 12" xfId="21510" xr:uid="{72C86E24-90E0-44C5-83A4-F7FB65CF23E0}"/>
    <cellStyle name="Вывод 5 3 13" xfId="21511" xr:uid="{84F71DE5-EF87-4A94-96DD-FD145D4915DA}"/>
    <cellStyle name="Вывод 5 3 14" xfId="21512" xr:uid="{DCE2BE58-020D-4545-94A7-FE2D58320985}"/>
    <cellStyle name="Вывод 5 3 2" xfId="21513" xr:uid="{2CF98DD7-6F96-4459-9D24-BC5EE00BD8AE}"/>
    <cellStyle name="Вывод 5 3 2 2" xfId="21514" xr:uid="{FF7F99C9-D450-4157-BC99-045E72FDC472}"/>
    <cellStyle name="Вывод 5 3 3" xfId="21515" xr:uid="{638452D0-B074-48B4-BE1A-C18B604CC59E}"/>
    <cellStyle name="Вывод 5 3 3 2" xfId="21516" xr:uid="{2289BF61-3DC1-45C6-95EF-58DBF6D1F0D4}"/>
    <cellStyle name="Вывод 5 3 4" xfId="21517" xr:uid="{3A87DD1E-02FD-4DA5-AB8E-EE4FFACCC629}"/>
    <cellStyle name="Вывод 5 3 4 2" xfId="21518" xr:uid="{8F7956E1-2C9C-483B-909F-18D2EE416BE3}"/>
    <cellStyle name="Вывод 5 3 5" xfId="21519" xr:uid="{20182F1B-4DC6-463F-B435-57DF5648C926}"/>
    <cellStyle name="Вывод 5 3 5 2" xfId="21520" xr:uid="{E4E236AD-2C7E-40CF-8232-579BF9B9C7F4}"/>
    <cellStyle name="Вывод 5 3 6" xfId="21521" xr:uid="{E0CFAE14-04A3-459B-ACB8-B5AE65342509}"/>
    <cellStyle name="Вывод 5 3 7" xfId="21522" xr:uid="{A2226A9C-F909-4559-92FD-87558710D0F8}"/>
    <cellStyle name="Вывод 5 3 8" xfId="21523" xr:uid="{28509054-87E8-4C93-A5A4-BE17A509D94D}"/>
    <cellStyle name="Вывод 5 3 9" xfId="21524" xr:uid="{412D0083-FA03-4A90-AA52-8D96526714DD}"/>
    <cellStyle name="Вывод 5 4" xfId="21525" xr:uid="{F802E6BE-17EA-45AF-9F0D-B65DF5C68331}"/>
    <cellStyle name="Вывод 5 4 10" xfId="21526" xr:uid="{1F4B99E5-F5C1-4388-9C19-C04A689E9DF2}"/>
    <cellStyle name="Вывод 5 4 11" xfId="21527" xr:uid="{08E75188-9C7E-4C6E-9151-D1E4360BC247}"/>
    <cellStyle name="Вывод 5 4 12" xfId="21528" xr:uid="{457F1E85-3885-4D67-B794-4F9198485072}"/>
    <cellStyle name="Вывод 5 4 13" xfId="21529" xr:uid="{9953B84E-97BC-4874-A47D-4A37DE8A1C79}"/>
    <cellStyle name="Вывод 5 4 14" xfId="21530" xr:uid="{C9A53602-5918-4DA7-878A-01DAC549A469}"/>
    <cellStyle name="Вывод 5 4 2" xfId="21531" xr:uid="{26B9CD87-AF14-4652-BACA-8DBE0CEE49B2}"/>
    <cellStyle name="Вывод 5 4 2 2" xfId="21532" xr:uid="{9887044E-C7F2-4314-9EE0-329FC0B30A57}"/>
    <cellStyle name="Вывод 5 4 3" xfId="21533" xr:uid="{A58CE479-C64E-491D-9979-3F40DFB88AB1}"/>
    <cellStyle name="Вывод 5 4 3 2" xfId="21534" xr:uid="{0D153CA5-29C5-4158-8C39-21A52F58180D}"/>
    <cellStyle name="Вывод 5 4 4" xfId="21535" xr:uid="{6C21E498-C24B-443D-997F-F393B031D07C}"/>
    <cellStyle name="Вывод 5 4 4 2" xfId="21536" xr:uid="{11F3A5F3-16FE-4282-A009-783D5FC63DA3}"/>
    <cellStyle name="Вывод 5 4 5" xfId="21537" xr:uid="{36E5C0D3-1DDB-4F05-9F91-54956AD59040}"/>
    <cellStyle name="Вывод 5 4 5 2" xfId="21538" xr:uid="{134D2030-83A4-4B6B-AD4A-28DD9CCF029E}"/>
    <cellStyle name="Вывод 5 4 6" xfId="21539" xr:uid="{6FC4DEBE-7D29-401C-90E7-C71B343830CD}"/>
    <cellStyle name="Вывод 5 4 7" xfId="21540" xr:uid="{989A6851-1A26-4887-9438-FE68A255DF6C}"/>
    <cellStyle name="Вывод 5 4 8" xfId="21541" xr:uid="{627C58D1-310F-4BDB-99D0-26BF3A282596}"/>
    <cellStyle name="Вывод 5 4 9" xfId="21542" xr:uid="{02ABDE77-6913-4541-9753-3B54DB43F945}"/>
    <cellStyle name="Вывод 5 5" xfId="21543" xr:uid="{4B1835F7-EB07-4862-958A-86FA826E3C07}"/>
    <cellStyle name="Вывод 5 5 2" xfId="21544" xr:uid="{AE841A73-03DC-40E5-9735-8A095A4889D5}"/>
    <cellStyle name="Вывод 5 6" xfId="21545" xr:uid="{C21420D8-BA94-429D-AFF0-92EBD518893C}"/>
    <cellStyle name="Вывод 5 6 2" xfId="21546" xr:uid="{A12563A4-980B-43C5-BDFF-5330A4DEB8AD}"/>
    <cellStyle name="Вывод 5 7" xfId="21547" xr:uid="{363F656D-4FC2-4092-A5AA-71100FC684C7}"/>
    <cellStyle name="Вывод 5 7 2" xfId="21548" xr:uid="{308ECE11-D6E3-4E32-A625-CDE964D6DA04}"/>
    <cellStyle name="Вывод 5 8" xfId="21549" xr:uid="{88555E5F-086A-42B3-91E1-F9020F594B67}"/>
    <cellStyle name="Вывод 5 8 2" xfId="21550" xr:uid="{03441B0E-1653-47C8-950B-18ACF4CA5772}"/>
    <cellStyle name="Вывод 5 9" xfId="21551" xr:uid="{59976C36-F812-466D-8402-95E3A1DA2C56}"/>
    <cellStyle name="Вывод 6" xfId="21552" xr:uid="{2D25FC63-4455-4002-8A95-A0CEDA7703A3}"/>
    <cellStyle name="Вывод 6 10" xfId="21553" xr:uid="{E68B252F-8644-4533-AA7F-9303078BD185}"/>
    <cellStyle name="Вывод 6 11" xfId="21554" xr:uid="{F805321F-1C66-401E-8855-DD11480A6DC5}"/>
    <cellStyle name="Вывод 6 12" xfId="21555" xr:uid="{3C63B657-1615-43AC-9424-495F819050FA}"/>
    <cellStyle name="Вывод 6 13" xfId="21556" xr:uid="{68C76783-A199-4971-A8B5-E60EC5B158A2}"/>
    <cellStyle name="Вывод 6 14" xfId="21557" xr:uid="{C0BFAD8D-FFED-4074-83D8-C21BB2229026}"/>
    <cellStyle name="Вывод 6 15" xfId="21558" xr:uid="{6F7DA9F5-DB34-415A-81EE-59DAC9620B8B}"/>
    <cellStyle name="Вывод 6 16" xfId="21559" xr:uid="{840C0434-431E-4CD1-99BA-7712DE3A4EDC}"/>
    <cellStyle name="Вывод 6 17" xfId="21560" xr:uid="{B2098586-47FF-4C43-B7F6-84B53B0D4F29}"/>
    <cellStyle name="Вывод 6 2" xfId="21561" xr:uid="{9CCE30CC-CB52-4931-A876-0D8CC36EB868}"/>
    <cellStyle name="Вывод 6 2 10" xfId="21562" xr:uid="{64F4E565-650F-4193-8BFE-B919385D20D7}"/>
    <cellStyle name="Вывод 6 2 11" xfId="21563" xr:uid="{31511726-9281-414B-97E2-5FE7ACA359A3}"/>
    <cellStyle name="Вывод 6 2 12" xfId="21564" xr:uid="{B01528C2-6D85-447B-A51C-A503DB4F3DEB}"/>
    <cellStyle name="Вывод 6 2 13" xfId="21565" xr:uid="{15FD14B5-7718-4340-A8B3-2C75642A5AEF}"/>
    <cellStyle name="Вывод 6 2 14" xfId="21566" xr:uid="{5BB0EAD7-71F5-45C7-B611-134387738E95}"/>
    <cellStyle name="Вывод 6 2 2" xfId="21567" xr:uid="{8E13F276-DBCC-4C05-8D78-E3C147DEDEE4}"/>
    <cellStyle name="Вывод 6 2 2 2" xfId="21568" xr:uid="{E8899A0D-BF6F-40A1-8D77-8DA7B889FD8C}"/>
    <cellStyle name="Вывод 6 2 3" xfId="21569" xr:uid="{1605823C-6C13-4C39-8504-059F1BE14899}"/>
    <cellStyle name="Вывод 6 2 3 2" xfId="21570" xr:uid="{7709AA40-5840-4047-A7AB-0972043B9907}"/>
    <cellStyle name="Вывод 6 2 4" xfId="21571" xr:uid="{0102C576-406A-46DD-9862-49CBFF367C3F}"/>
    <cellStyle name="Вывод 6 2 4 2" xfId="21572" xr:uid="{EC3E8837-3A58-47E5-A3EA-A85C0D206766}"/>
    <cellStyle name="Вывод 6 2 5" xfId="21573" xr:uid="{20BC2876-9574-4B93-9940-5937224612D6}"/>
    <cellStyle name="Вывод 6 2 5 2" xfId="21574" xr:uid="{6C7F85A4-5570-4934-9F5F-5C83582DA26E}"/>
    <cellStyle name="Вывод 6 2 6" xfId="21575" xr:uid="{3A452FAE-9C34-4730-B21C-8551C2C3D863}"/>
    <cellStyle name="Вывод 6 2 7" xfId="21576" xr:uid="{FB862669-32D5-43F2-8255-D9FFA0E38FA0}"/>
    <cellStyle name="Вывод 6 2 8" xfId="21577" xr:uid="{40D27A82-BF99-4157-9EEF-058425FB9443}"/>
    <cellStyle name="Вывод 6 2 9" xfId="21578" xr:uid="{55CBD95A-03BB-41AD-9521-8381D36BB4CB}"/>
    <cellStyle name="Вывод 6 3" xfId="21579" xr:uid="{61571B1E-2F74-4F4A-87CB-5FB3ACFC7C7B}"/>
    <cellStyle name="Вывод 6 3 10" xfId="21580" xr:uid="{AB5148BF-2351-4321-88C8-9AD7A95BC3A6}"/>
    <cellStyle name="Вывод 6 3 11" xfId="21581" xr:uid="{AF32099A-4369-4BF9-B00C-5AB49F0B31B6}"/>
    <cellStyle name="Вывод 6 3 12" xfId="21582" xr:uid="{56FF545D-1986-4A1D-B7E0-B47EC76EF34B}"/>
    <cellStyle name="Вывод 6 3 13" xfId="21583" xr:uid="{74FA1A71-FD7C-4ACF-B56B-066EA41D28A9}"/>
    <cellStyle name="Вывод 6 3 14" xfId="21584" xr:uid="{2A0C3951-E188-4AD7-B047-7306BE432802}"/>
    <cellStyle name="Вывод 6 3 2" xfId="21585" xr:uid="{252087AD-62F0-4BEE-AC27-685B7038EABA}"/>
    <cellStyle name="Вывод 6 3 2 2" xfId="21586" xr:uid="{B34F49D7-C7AF-42EE-BA3C-57690FF3681F}"/>
    <cellStyle name="Вывод 6 3 3" xfId="21587" xr:uid="{5AA39DA5-0716-4350-B761-D16F0576C951}"/>
    <cellStyle name="Вывод 6 3 3 2" xfId="21588" xr:uid="{4D74C677-3515-43EC-B7FE-B9CECE360CAC}"/>
    <cellStyle name="Вывод 6 3 4" xfId="21589" xr:uid="{CC958104-B9ED-4572-9D1E-ADF0B7633F1B}"/>
    <cellStyle name="Вывод 6 3 4 2" xfId="21590" xr:uid="{7051814D-E5DE-4A28-A759-1B2F0B429792}"/>
    <cellStyle name="Вывод 6 3 5" xfId="21591" xr:uid="{FD2E4170-F839-486E-B682-AC6DFE6BADDD}"/>
    <cellStyle name="Вывод 6 3 5 2" xfId="21592" xr:uid="{019CAF3C-ACE5-4D50-84E4-4A43E87A83BA}"/>
    <cellStyle name="Вывод 6 3 6" xfId="21593" xr:uid="{D8E2C87F-0D31-4B22-8C49-8FAD4D7ED831}"/>
    <cellStyle name="Вывод 6 3 7" xfId="21594" xr:uid="{63DCAB44-1D4E-466C-85A1-45CE846B8F6A}"/>
    <cellStyle name="Вывод 6 3 8" xfId="21595" xr:uid="{594215B7-13E2-4C1E-8BDB-68C41C7EE0FA}"/>
    <cellStyle name="Вывод 6 3 9" xfId="21596" xr:uid="{9E3869E3-258A-4258-9ADD-A478B325AD08}"/>
    <cellStyle name="Вывод 6 4" xfId="21597" xr:uid="{2F56CCB4-B046-4FBA-9532-97D2884A0583}"/>
    <cellStyle name="Вывод 6 4 10" xfId="21598" xr:uid="{8B0F6ED3-6C42-4044-A690-52C0AC4D1F9D}"/>
    <cellStyle name="Вывод 6 4 11" xfId="21599" xr:uid="{A541DA8A-EDF3-4470-93BB-4D12C8523FCB}"/>
    <cellStyle name="Вывод 6 4 12" xfId="21600" xr:uid="{60A27416-C607-49E6-B7DE-CEDF93C2F71C}"/>
    <cellStyle name="Вывод 6 4 13" xfId="21601" xr:uid="{3C542114-99D2-4226-87CE-F7D5E65517BF}"/>
    <cellStyle name="Вывод 6 4 14" xfId="21602" xr:uid="{82079676-B584-47EF-B02C-30B79FC27AFC}"/>
    <cellStyle name="Вывод 6 4 2" xfId="21603" xr:uid="{B90E1CEA-2897-4932-8EE6-505EC51A4C9A}"/>
    <cellStyle name="Вывод 6 4 2 2" xfId="21604" xr:uid="{B1ABB669-D733-4BD9-99FC-A40CF77A2479}"/>
    <cellStyle name="Вывод 6 4 3" xfId="21605" xr:uid="{D429AD30-D99E-4B2A-943E-D3B376A40051}"/>
    <cellStyle name="Вывод 6 4 3 2" xfId="21606" xr:uid="{783440AC-4DE9-47AA-912E-0528166F4DAD}"/>
    <cellStyle name="Вывод 6 4 4" xfId="21607" xr:uid="{B32B0CED-4BF7-43E1-816F-AC9A3FD02EA5}"/>
    <cellStyle name="Вывод 6 4 4 2" xfId="21608" xr:uid="{244B7630-B881-40C8-9D6E-5C22C8BC4B9B}"/>
    <cellStyle name="Вывод 6 4 5" xfId="21609" xr:uid="{37AC90D1-5532-4A60-B62E-EBB4D12A2558}"/>
    <cellStyle name="Вывод 6 4 5 2" xfId="21610" xr:uid="{995BFA10-0D2C-44E8-B635-693CCD82AF37}"/>
    <cellStyle name="Вывод 6 4 6" xfId="21611" xr:uid="{1E93996E-5AB3-4661-A115-40DDAC164EB2}"/>
    <cellStyle name="Вывод 6 4 7" xfId="21612" xr:uid="{E530B674-68F7-4149-9A22-7CF85972FB8F}"/>
    <cellStyle name="Вывод 6 4 8" xfId="21613" xr:uid="{E70E5DDE-587A-463D-B2CC-D8F79942ED95}"/>
    <cellStyle name="Вывод 6 4 9" xfId="21614" xr:uid="{6EA26B9D-0B5B-458D-B54A-621E1D68CEEC}"/>
    <cellStyle name="Вывод 6 5" xfId="21615" xr:uid="{74D7C5C4-6FBD-4A43-B75B-C6329B7631F1}"/>
    <cellStyle name="Вывод 6 5 2" xfId="21616" xr:uid="{33C3C24E-CC8D-4B90-9C48-F8BCFBA02864}"/>
    <cellStyle name="Вывод 6 6" xfId="21617" xr:uid="{39E7BFAB-DFFB-4041-B62B-E2FA07A951C7}"/>
    <cellStyle name="Вывод 6 6 2" xfId="21618" xr:uid="{6BA985B4-5BDF-4DE3-93B4-43DA78448542}"/>
    <cellStyle name="Вывод 6 7" xfId="21619" xr:uid="{C3EE59D6-3747-4301-915A-BD104426D92A}"/>
    <cellStyle name="Вывод 6 7 2" xfId="21620" xr:uid="{67C76800-BA5A-46A8-A5F7-04C7EBD99029}"/>
    <cellStyle name="Вывод 6 8" xfId="21621" xr:uid="{BD5E2482-3AAC-4F55-A431-FF451A2ED58F}"/>
    <cellStyle name="Вывод 6 8 2" xfId="21622" xr:uid="{83B3E7A5-67DA-4AE7-A2F1-47A15B9C581D}"/>
    <cellStyle name="Вывод 6 9" xfId="21623" xr:uid="{70EAB88C-4EC1-4BEB-8BF9-717D425E1BDC}"/>
    <cellStyle name="Вывод 7" xfId="21624" xr:uid="{84F258B7-0AAA-4762-946B-684C1C620DCC}"/>
    <cellStyle name="Вывод 7 10" xfId="21625" xr:uid="{93AD9431-8F19-4D36-88D4-4FF6381B0A94}"/>
    <cellStyle name="Вывод 7 11" xfId="21626" xr:uid="{4285316A-7364-4338-9ED4-7995EABD1F9C}"/>
    <cellStyle name="Вывод 7 12" xfId="21627" xr:uid="{D3D262FB-6702-4788-8A65-6660C4CA4C62}"/>
    <cellStyle name="Вывод 7 13" xfId="21628" xr:uid="{5E28A2B6-5645-4E76-AABB-52F81B61BAE4}"/>
    <cellStyle name="Вывод 7 14" xfId="21629" xr:uid="{6BFC3DB8-5711-4D25-B6F0-F99118C7DEA5}"/>
    <cellStyle name="Вывод 7 15" xfId="21630" xr:uid="{AF2DFC57-CBC1-4E6B-827E-CAE0A1DA5C49}"/>
    <cellStyle name="Вывод 7 16" xfId="21631" xr:uid="{A4051DB9-B141-44D5-B07A-3835D60B2D2D}"/>
    <cellStyle name="Вывод 7 17" xfId="21632" xr:uid="{96A3CA9F-B79B-4858-A78E-EF47E79F51BD}"/>
    <cellStyle name="Вывод 7 2" xfId="21633" xr:uid="{A2B8E0B4-B5CA-498D-B2C0-0EE5C90E944A}"/>
    <cellStyle name="Вывод 7 2 10" xfId="21634" xr:uid="{0A12E409-8E70-41E8-908E-6C9139389AAC}"/>
    <cellStyle name="Вывод 7 2 11" xfId="21635" xr:uid="{173227CD-3800-4D68-B6CB-ACD3896D01D9}"/>
    <cellStyle name="Вывод 7 2 12" xfId="21636" xr:uid="{5F764B2D-A77C-410A-91DF-7C22506A43A0}"/>
    <cellStyle name="Вывод 7 2 13" xfId="21637" xr:uid="{4246F13A-6267-4623-94B7-A5977B228E35}"/>
    <cellStyle name="Вывод 7 2 14" xfId="21638" xr:uid="{263EE071-5405-4743-8C06-66F27A0F5CA2}"/>
    <cellStyle name="Вывод 7 2 2" xfId="21639" xr:uid="{89585DFE-29EE-483D-96CF-093515DCDA1A}"/>
    <cellStyle name="Вывод 7 2 2 2" xfId="21640" xr:uid="{F9B20457-D349-4AED-B3AF-7E8930173895}"/>
    <cellStyle name="Вывод 7 2 3" xfId="21641" xr:uid="{7ABE8121-9616-472A-A706-9349D9683D08}"/>
    <cellStyle name="Вывод 7 2 3 2" xfId="21642" xr:uid="{0B9841F7-5237-4932-BF94-D3E52E874C52}"/>
    <cellStyle name="Вывод 7 2 4" xfId="21643" xr:uid="{DB61A035-B910-42A5-B215-DC44DCA85705}"/>
    <cellStyle name="Вывод 7 2 4 2" xfId="21644" xr:uid="{68E1EE60-80CC-4778-8665-18E9B97D5D7A}"/>
    <cellStyle name="Вывод 7 2 5" xfId="21645" xr:uid="{019CD297-1650-4E36-8E99-60B746B1CF97}"/>
    <cellStyle name="Вывод 7 2 5 2" xfId="21646" xr:uid="{4FF129F5-294C-405C-B269-86C94E4BD474}"/>
    <cellStyle name="Вывод 7 2 6" xfId="21647" xr:uid="{ECDE86B5-7161-48E0-8725-3DEE937373EA}"/>
    <cellStyle name="Вывод 7 2 7" xfId="21648" xr:uid="{8707766C-3ACF-4409-AEC6-5BC9F99B6650}"/>
    <cellStyle name="Вывод 7 2 8" xfId="21649" xr:uid="{10750FD8-3CF0-45A1-9B50-3E3DD6EA27FE}"/>
    <cellStyle name="Вывод 7 2 9" xfId="21650" xr:uid="{D8827AAA-C1E0-4AA8-A740-08D752549C90}"/>
    <cellStyle name="Вывод 7 3" xfId="21651" xr:uid="{849E42CF-1042-4679-818B-7BFE4EE43623}"/>
    <cellStyle name="Вывод 7 3 10" xfId="21652" xr:uid="{63DE97F6-2B0B-435A-B8D2-F615B3259E47}"/>
    <cellStyle name="Вывод 7 3 11" xfId="21653" xr:uid="{66BA651E-BAF4-45F0-A4C1-82B8EA42B208}"/>
    <cellStyle name="Вывод 7 3 12" xfId="21654" xr:uid="{71110FDE-590F-429C-865E-C2FF11B1F8EF}"/>
    <cellStyle name="Вывод 7 3 13" xfId="21655" xr:uid="{CA5F6E8D-E14F-4DDF-BC51-E27576D1B50A}"/>
    <cellStyle name="Вывод 7 3 14" xfId="21656" xr:uid="{CD09F1E9-6259-4D37-88F7-174CEA783544}"/>
    <cellStyle name="Вывод 7 3 2" xfId="21657" xr:uid="{64CFFEDB-FECB-42C5-9A82-BA3C0928DC8A}"/>
    <cellStyle name="Вывод 7 3 2 2" xfId="21658" xr:uid="{CDB06BC1-505C-4401-B4B1-8FA34541F58A}"/>
    <cellStyle name="Вывод 7 3 3" xfId="21659" xr:uid="{A80E6FC2-0D0A-4395-8E3C-88644D5ED3B4}"/>
    <cellStyle name="Вывод 7 3 3 2" xfId="21660" xr:uid="{A281B596-974B-4375-8B6A-9FD211F963FC}"/>
    <cellStyle name="Вывод 7 3 4" xfId="21661" xr:uid="{3A665540-14E1-46CA-AE82-9EAD1120082D}"/>
    <cellStyle name="Вывод 7 3 4 2" xfId="21662" xr:uid="{FEFBA6BD-FCDA-4A33-BB06-63D57F5F907C}"/>
    <cellStyle name="Вывод 7 3 5" xfId="21663" xr:uid="{D25BCBC3-8652-43B2-B905-8089954BC01B}"/>
    <cellStyle name="Вывод 7 3 5 2" xfId="21664" xr:uid="{9907D105-D83E-4B9D-8BC7-A5AAADF5B5FF}"/>
    <cellStyle name="Вывод 7 3 6" xfId="21665" xr:uid="{0BC7A985-5EC1-441C-8B6B-BE7DC796BE31}"/>
    <cellStyle name="Вывод 7 3 7" xfId="21666" xr:uid="{551F7BC2-D93A-4A0F-B313-87F41E698E2C}"/>
    <cellStyle name="Вывод 7 3 8" xfId="21667" xr:uid="{60974ED9-1CD7-4413-AD03-4356A9ACC431}"/>
    <cellStyle name="Вывод 7 3 9" xfId="21668" xr:uid="{41E1A540-E4A8-436D-947A-E41CFA249EC6}"/>
    <cellStyle name="Вывод 7 4" xfId="21669" xr:uid="{5C16A217-6FDC-4041-B2EC-EDD88DF4F224}"/>
    <cellStyle name="Вывод 7 4 10" xfId="21670" xr:uid="{569E840A-3E39-4657-A247-9B82B04D6920}"/>
    <cellStyle name="Вывод 7 4 11" xfId="21671" xr:uid="{18ABFD40-0522-478F-A12F-B0A5642B6C30}"/>
    <cellStyle name="Вывод 7 4 12" xfId="21672" xr:uid="{087735C2-FDE5-43FF-BBCA-732B3A7BFBF0}"/>
    <cellStyle name="Вывод 7 4 13" xfId="21673" xr:uid="{57684EF7-A8F3-4016-BC76-D0519E77CAE4}"/>
    <cellStyle name="Вывод 7 4 14" xfId="21674" xr:uid="{A5B55746-653D-4DB7-9407-148DC727C5C3}"/>
    <cellStyle name="Вывод 7 4 2" xfId="21675" xr:uid="{E3E30B8A-6064-4506-A028-07032B14C502}"/>
    <cellStyle name="Вывод 7 4 2 2" xfId="21676" xr:uid="{74154094-9EFD-41CA-B8F5-35077C97B7B7}"/>
    <cellStyle name="Вывод 7 4 3" xfId="21677" xr:uid="{57EB500D-D332-4A52-97F0-1D2AACF3A083}"/>
    <cellStyle name="Вывод 7 4 3 2" xfId="21678" xr:uid="{BD035228-7966-484F-BE67-9593DA0BC7C0}"/>
    <cellStyle name="Вывод 7 4 4" xfId="21679" xr:uid="{72B2EE45-3FB4-4A48-B426-98BC118A8B39}"/>
    <cellStyle name="Вывод 7 4 4 2" xfId="21680" xr:uid="{C9BE669C-EA0F-4441-B852-B6CD597A92EC}"/>
    <cellStyle name="Вывод 7 4 5" xfId="21681" xr:uid="{6232B59F-734E-4E70-A605-79D618C4C469}"/>
    <cellStyle name="Вывод 7 4 5 2" xfId="21682" xr:uid="{B082BA5F-78ED-47EF-8325-D0BDA9042A23}"/>
    <cellStyle name="Вывод 7 4 6" xfId="21683" xr:uid="{BA9852BF-AEAF-4FA2-8326-D38D9CB54072}"/>
    <cellStyle name="Вывод 7 4 7" xfId="21684" xr:uid="{EC47A3A3-2EE9-41CF-89D8-EDD537F54992}"/>
    <cellStyle name="Вывод 7 4 8" xfId="21685" xr:uid="{AF32EA2F-B4A3-49FD-9DE4-F54572AC2C2F}"/>
    <cellStyle name="Вывод 7 4 9" xfId="21686" xr:uid="{EC77A2CD-4BE7-404C-876F-0BD6778F2856}"/>
    <cellStyle name="Вывод 7 5" xfId="21687" xr:uid="{7C40F58E-E166-4003-B9C2-03CCFDDD39E5}"/>
    <cellStyle name="Вывод 7 5 2" xfId="21688" xr:uid="{472FC836-01A9-47FE-9012-F8F2597175FF}"/>
    <cellStyle name="Вывод 7 6" xfId="21689" xr:uid="{93A713F6-37F6-4E77-9821-AFD0DC897261}"/>
    <cellStyle name="Вывод 7 6 2" xfId="21690" xr:uid="{903A5AF5-8AD1-4779-BDD4-58711F9C81B8}"/>
    <cellStyle name="Вывод 7 7" xfId="21691" xr:uid="{19CFAB4A-E2FE-429A-B32D-071E0CB30865}"/>
    <cellStyle name="Вывод 7 7 2" xfId="21692" xr:uid="{B789652E-247B-4CEE-9B48-5FD17CB61B11}"/>
    <cellStyle name="Вывод 7 8" xfId="21693" xr:uid="{63C57286-EA3A-4BD0-8E45-0699B2DCFD61}"/>
    <cellStyle name="Вывод 7 8 2" xfId="21694" xr:uid="{3F30C85A-B0A6-430D-8207-3B00349A82DB}"/>
    <cellStyle name="Вывод 7 9" xfId="21695" xr:uid="{B037198E-1D5B-4361-B1BF-E31CA569BA3F}"/>
    <cellStyle name="Вывод 8" xfId="21696" xr:uid="{DFA5F391-8552-4159-976D-BD79776EE1FE}"/>
    <cellStyle name="Вывод 8 10" xfId="21697" xr:uid="{0F13E44C-BC0F-44C9-A410-9CE6471E9D98}"/>
    <cellStyle name="Вывод 8 11" xfId="21698" xr:uid="{84234AD2-305B-4FE5-B455-7E1D5644D1C6}"/>
    <cellStyle name="Вывод 8 12" xfId="21699" xr:uid="{58B32784-811B-4D95-A39F-532AE9ED8A82}"/>
    <cellStyle name="Вывод 8 13" xfId="21700" xr:uid="{D663AEFE-CAD3-4687-A957-67C17EBE8DE0}"/>
    <cellStyle name="Вывод 8 14" xfId="21701" xr:uid="{8E688274-00D4-45DD-B747-8F3B6C387AF7}"/>
    <cellStyle name="Вывод 8 15" xfId="21702" xr:uid="{13EAA0F2-3210-4B16-B5B0-93490EC9A9BE}"/>
    <cellStyle name="Вывод 8 16" xfId="21703" xr:uid="{EF1FCF20-6AFE-4B06-AB9A-FF0F71BD9128}"/>
    <cellStyle name="Вывод 8 17" xfId="21704" xr:uid="{5CAB13D2-E410-40E6-AB27-58B04B23E67C}"/>
    <cellStyle name="Вывод 8 2" xfId="21705" xr:uid="{5EF6874D-4325-491D-A07D-D50789A9655B}"/>
    <cellStyle name="Вывод 8 2 10" xfId="21706" xr:uid="{830562FC-6D08-42D7-A29D-37BCF3699B75}"/>
    <cellStyle name="Вывод 8 2 11" xfId="21707" xr:uid="{C72C9284-E5E9-432F-AB84-B2A9C2E49AAB}"/>
    <cellStyle name="Вывод 8 2 12" xfId="21708" xr:uid="{9D29CF92-CD80-4E6B-9160-2CD094EC52E2}"/>
    <cellStyle name="Вывод 8 2 13" xfId="21709" xr:uid="{D264D85A-D5B6-4719-A4D9-9E773A2DAAB8}"/>
    <cellStyle name="Вывод 8 2 14" xfId="21710" xr:uid="{AED56C9A-7449-4C67-B4B7-680420E9D1DA}"/>
    <cellStyle name="Вывод 8 2 2" xfId="21711" xr:uid="{8FDF4A64-FF42-4827-B7AE-BBEC17BA0EE7}"/>
    <cellStyle name="Вывод 8 2 2 2" xfId="21712" xr:uid="{FBB3786B-025A-40B4-92B2-53F5689D56EE}"/>
    <cellStyle name="Вывод 8 2 3" xfId="21713" xr:uid="{76940CAD-E0A1-4353-BE8F-4D2BE227375F}"/>
    <cellStyle name="Вывод 8 2 3 2" xfId="21714" xr:uid="{04560DAC-4EE3-4824-9ACC-04F7D5E4E9ED}"/>
    <cellStyle name="Вывод 8 2 4" xfId="21715" xr:uid="{16A2D603-C7AC-4850-B049-E085A7D9FB80}"/>
    <cellStyle name="Вывод 8 2 4 2" xfId="21716" xr:uid="{138069B7-4106-4D6B-91DC-5FAFAE7D7DFF}"/>
    <cellStyle name="Вывод 8 2 5" xfId="21717" xr:uid="{526A06C0-0B6E-4445-831F-3AD5930CA63B}"/>
    <cellStyle name="Вывод 8 2 5 2" xfId="21718" xr:uid="{0F65A2D6-8D3A-4246-8515-210225A13DE3}"/>
    <cellStyle name="Вывод 8 2 6" xfId="21719" xr:uid="{5F9EB2B3-85A5-4EAD-9E35-22B8278A280D}"/>
    <cellStyle name="Вывод 8 2 7" xfId="21720" xr:uid="{4A533055-7F74-46A7-BBD6-838827DD602D}"/>
    <cellStyle name="Вывод 8 2 8" xfId="21721" xr:uid="{1AC5B7DA-950E-45BD-97D8-FFFDAF8FBFED}"/>
    <cellStyle name="Вывод 8 2 9" xfId="21722" xr:uid="{B83AA589-15FB-49A9-A758-A7B0D31C6388}"/>
    <cellStyle name="Вывод 8 3" xfId="21723" xr:uid="{6CA14266-1DE7-4E7B-830E-152C0A31A658}"/>
    <cellStyle name="Вывод 8 3 10" xfId="21724" xr:uid="{A10D1573-BAD5-49B3-9EE6-5915DF464E33}"/>
    <cellStyle name="Вывод 8 3 11" xfId="21725" xr:uid="{63CC1D9F-C635-4741-8178-C7B183A7B122}"/>
    <cellStyle name="Вывод 8 3 12" xfId="21726" xr:uid="{DB862811-5FEF-43B9-8793-8F25F363B1ED}"/>
    <cellStyle name="Вывод 8 3 13" xfId="21727" xr:uid="{8F845361-CC3F-45F8-8513-3610740F5A7C}"/>
    <cellStyle name="Вывод 8 3 14" xfId="21728" xr:uid="{BD33AA65-A464-4D1C-BE51-3AEE8BE081BC}"/>
    <cellStyle name="Вывод 8 3 2" xfId="21729" xr:uid="{0471CBAF-F8CE-4561-A43F-058C7A6F5EDF}"/>
    <cellStyle name="Вывод 8 3 2 2" xfId="21730" xr:uid="{92C5D6AB-732E-46F1-8D0B-04DC98EF0B88}"/>
    <cellStyle name="Вывод 8 3 3" xfId="21731" xr:uid="{4C22CE20-067C-4765-B034-5157618D0743}"/>
    <cellStyle name="Вывод 8 3 3 2" xfId="21732" xr:uid="{B47EBF2F-AD31-48F1-AA36-83F170BFE460}"/>
    <cellStyle name="Вывод 8 3 4" xfId="21733" xr:uid="{C6C27CCC-06A0-46ED-BCA5-8A6AF2505042}"/>
    <cellStyle name="Вывод 8 3 4 2" xfId="21734" xr:uid="{A3371DD3-E162-437E-9E53-AB5F662D8395}"/>
    <cellStyle name="Вывод 8 3 5" xfId="21735" xr:uid="{025E6E84-BF1A-4CEC-B805-0226623239E8}"/>
    <cellStyle name="Вывод 8 3 5 2" xfId="21736" xr:uid="{1739220E-167D-45AA-A7EB-F31125919955}"/>
    <cellStyle name="Вывод 8 3 6" xfId="21737" xr:uid="{C5F68B5A-F60C-45D1-9B3A-3B117927AFEF}"/>
    <cellStyle name="Вывод 8 3 7" xfId="21738" xr:uid="{3E046150-1F94-49DE-B9EE-07F19CA4FCD2}"/>
    <cellStyle name="Вывод 8 3 8" xfId="21739" xr:uid="{EB06C3DD-C4AB-4876-8E0E-10F32546DC43}"/>
    <cellStyle name="Вывод 8 3 9" xfId="21740" xr:uid="{BE4FB25D-CEEC-4257-BA03-FC6B7E01FFBB}"/>
    <cellStyle name="Вывод 8 4" xfId="21741" xr:uid="{9DE8E21F-BB43-40C2-BB1A-F23A2CAAD14E}"/>
    <cellStyle name="Вывод 8 4 10" xfId="21742" xr:uid="{D336C244-58DE-4A44-8A8B-6E326119CC7B}"/>
    <cellStyle name="Вывод 8 4 11" xfId="21743" xr:uid="{D4899B06-7E04-4FAB-9FAB-427E440F7C27}"/>
    <cellStyle name="Вывод 8 4 12" xfId="21744" xr:uid="{8818C6BE-70BF-49C7-B5BC-06C591B1D8A8}"/>
    <cellStyle name="Вывод 8 4 13" xfId="21745" xr:uid="{7A958716-C5F5-4910-98D8-D3EBC8182CFF}"/>
    <cellStyle name="Вывод 8 4 14" xfId="21746" xr:uid="{E98BFDB2-89F4-44B2-803D-414BB4D84D4C}"/>
    <cellStyle name="Вывод 8 4 2" xfId="21747" xr:uid="{E800566B-827A-4812-9BB6-09C5012D3291}"/>
    <cellStyle name="Вывод 8 4 2 2" xfId="21748" xr:uid="{701377E0-D975-4BA5-AAF0-ECCD7F17665F}"/>
    <cellStyle name="Вывод 8 4 3" xfId="21749" xr:uid="{E7999D53-FBA8-4D91-9644-CDD80D55B22D}"/>
    <cellStyle name="Вывод 8 4 3 2" xfId="21750" xr:uid="{9101BFE2-EDE3-4590-912C-724A4E5B9EF1}"/>
    <cellStyle name="Вывод 8 4 4" xfId="21751" xr:uid="{F3006423-903C-4E3B-82E9-096C32780551}"/>
    <cellStyle name="Вывод 8 4 4 2" xfId="21752" xr:uid="{6BD13764-89F2-4361-9B54-01BDFF24A4B6}"/>
    <cellStyle name="Вывод 8 4 5" xfId="21753" xr:uid="{8F1F633B-CAD8-4AD5-BF63-1173B8FEB503}"/>
    <cellStyle name="Вывод 8 4 5 2" xfId="21754" xr:uid="{EAC84E55-A05C-427B-9CF1-2F1C4D10274A}"/>
    <cellStyle name="Вывод 8 4 6" xfId="21755" xr:uid="{ECF44816-B294-4490-9CEB-077B1FE13079}"/>
    <cellStyle name="Вывод 8 4 7" xfId="21756" xr:uid="{09A967D6-018F-4ED1-8018-66E61CD97B5C}"/>
    <cellStyle name="Вывод 8 4 8" xfId="21757" xr:uid="{A25C9B9B-054D-4004-AB1F-10D4D675BBB9}"/>
    <cellStyle name="Вывод 8 4 9" xfId="21758" xr:uid="{E37B0B9B-9F71-440E-9FE8-11D2128B4C21}"/>
    <cellStyle name="Вывод 8 5" xfId="21759" xr:uid="{42AB8FD7-16BB-4D58-B753-6F9AA42A56A9}"/>
    <cellStyle name="Вывод 8 5 2" xfId="21760" xr:uid="{55D32BC1-98EC-4A62-98FD-92B99619E7B6}"/>
    <cellStyle name="Вывод 8 6" xfId="21761" xr:uid="{6EAE4C16-9274-4781-B239-A4103DB69046}"/>
    <cellStyle name="Вывод 8 6 2" xfId="21762" xr:uid="{A44DC710-7C1C-469E-A4AB-F3BFFDB3C3D6}"/>
    <cellStyle name="Вывод 8 7" xfId="21763" xr:uid="{4AB145CE-D9EB-44CD-98FC-EC4429297614}"/>
    <cellStyle name="Вывод 8 7 2" xfId="21764" xr:uid="{F799D157-352A-44A4-A391-369D31240005}"/>
    <cellStyle name="Вывод 8 8" xfId="21765" xr:uid="{A2354D6E-4086-4016-A960-220ACC0D212D}"/>
    <cellStyle name="Вывод 8 8 2" xfId="21766" xr:uid="{20A4E5F5-78C9-4619-87B5-DDC63362A5C6}"/>
    <cellStyle name="Вывод 8 9" xfId="21767" xr:uid="{26821096-C2DF-41F4-8443-0EBD2F671F02}"/>
    <cellStyle name="Вывод 9" xfId="21768" xr:uid="{73830C45-3C94-4F46-A98A-80949768DF5D}"/>
    <cellStyle name="Вывод 9 10" xfId="21769" xr:uid="{C886A76B-0F79-4A75-9563-6EC4F4FBBAED}"/>
    <cellStyle name="Вывод 9 11" xfId="21770" xr:uid="{52CC0205-4A66-44A3-8370-E5CEBF54BC96}"/>
    <cellStyle name="Вывод 9 12" xfId="21771" xr:uid="{027C0CFE-805A-45AD-908C-30C10F7F8EF2}"/>
    <cellStyle name="Вывод 9 13" xfId="21772" xr:uid="{2F93A849-C6F9-415F-9978-25EF882D78DB}"/>
    <cellStyle name="Вывод 9 14" xfId="21773" xr:uid="{4CD02F1B-343E-4B34-9151-D09D39B64311}"/>
    <cellStyle name="Вывод 9 15" xfId="21774" xr:uid="{16167EE2-46E6-4F98-BAEB-1DBC99944DDA}"/>
    <cellStyle name="Вывод 9 16" xfId="21775" xr:uid="{F3E9824F-A9D3-4ED2-9D9D-BD264E439F80}"/>
    <cellStyle name="Вывод 9 17" xfId="21776" xr:uid="{E0F2F2B0-9B1F-48EB-AE9F-E8050099ACDA}"/>
    <cellStyle name="Вывод 9 2" xfId="21777" xr:uid="{A72576B6-67B8-4183-8085-C653C110A4B8}"/>
    <cellStyle name="Вывод 9 2 10" xfId="21778" xr:uid="{1261FB22-8A13-4242-92FF-E8F07C04C70F}"/>
    <cellStyle name="Вывод 9 2 11" xfId="21779" xr:uid="{8CC85748-D02B-403C-B9F1-896DF871ADD8}"/>
    <cellStyle name="Вывод 9 2 12" xfId="21780" xr:uid="{7910C5CF-5E80-4CEA-81A1-E15DE4D0C453}"/>
    <cellStyle name="Вывод 9 2 13" xfId="21781" xr:uid="{040D037E-15F2-4C97-AC47-AACE347C9AEF}"/>
    <cellStyle name="Вывод 9 2 14" xfId="21782" xr:uid="{80EA4183-17B7-470B-AFBA-04D8E0C11BBA}"/>
    <cellStyle name="Вывод 9 2 2" xfId="21783" xr:uid="{35A48E20-6F34-477A-ADB3-FECE358C4147}"/>
    <cellStyle name="Вывод 9 2 2 2" xfId="21784" xr:uid="{5732911A-CFF6-4126-9ADC-B17CD1A4805D}"/>
    <cellStyle name="Вывод 9 2 3" xfId="21785" xr:uid="{DF5D46C2-4A86-40DF-8209-194EF3EC4FF3}"/>
    <cellStyle name="Вывод 9 2 3 2" xfId="21786" xr:uid="{EF25FA93-B0D0-4CCF-BDEF-375C00A3CC55}"/>
    <cellStyle name="Вывод 9 2 4" xfId="21787" xr:uid="{0FC4D309-D40F-4142-9200-43178CA02991}"/>
    <cellStyle name="Вывод 9 2 4 2" xfId="21788" xr:uid="{739795A8-265C-4FFB-A7CC-2DACB783EA4F}"/>
    <cellStyle name="Вывод 9 2 5" xfId="21789" xr:uid="{E9AD56C8-49FC-4D85-996D-7778B37E020A}"/>
    <cellStyle name="Вывод 9 2 5 2" xfId="21790" xr:uid="{C9223CF2-6F1B-43D5-B46F-05A3637F429C}"/>
    <cellStyle name="Вывод 9 2 6" xfId="21791" xr:uid="{A4176BC6-DCFB-47D2-BDFD-F4C65FB95EFF}"/>
    <cellStyle name="Вывод 9 2 7" xfId="21792" xr:uid="{F9B846C8-6FC4-4D67-B7B0-B0C1E9F4674B}"/>
    <cellStyle name="Вывод 9 2 8" xfId="21793" xr:uid="{82471E96-CD55-4A78-A7B5-9969DBAE199B}"/>
    <cellStyle name="Вывод 9 2 9" xfId="21794" xr:uid="{E16A04CF-EFFB-4F79-A095-D90EBF24AFC7}"/>
    <cellStyle name="Вывод 9 3" xfId="21795" xr:uid="{2EE80304-E9C9-459B-84B7-19BFB21F106C}"/>
    <cellStyle name="Вывод 9 3 10" xfId="21796" xr:uid="{4DEADE9E-E37B-481F-BAE2-DCF1FAFB1029}"/>
    <cellStyle name="Вывод 9 3 11" xfId="21797" xr:uid="{70050D5D-18A6-437D-8619-DA3712F3D7BD}"/>
    <cellStyle name="Вывод 9 3 12" xfId="21798" xr:uid="{E2DA4809-7C39-40DE-B7A3-E4B358E2A66C}"/>
    <cellStyle name="Вывод 9 3 13" xfId="21799" xr:uid="{63323517-8617-4EF3-8A24-4273123DD9B3}"/>
    <cellStyle name="Вывод 9 3 14" xfId="21800" xr:uid="{6C1A61E5-FD00-4F74-9F0F-0853001FC0C7}"/>
    <cellStyle name="Вывод 9 3 2" xfId="21801" xr:uid="{4F02D393-D425-4613-AC96-FC574A02B2E2}"/>
    <cellStyle name="Вывод 9 3 2 2" xfId="21802" xr:uid="{70286570-2025-48E5-B39F-3A86B78BABA9}"/>
    <cellStyle name="Вывод 9 3 3" xfId="21803" xr:uid="{0E98C957-B3DC-4DCA-A504-E9B0F6CF5999}"/>
    <cellStyle name="Вывод 9 3 3 2" xfId="21804" xr:uid="{D026BC3A-CD9D-437E-A138-0039D9C51B9E}"/>
    <cellStyle name="Вывод 9 3 4" xfId="21805" xr:uid="{0DD37767-538D-4CD6-8D11-483515CC1656}"/>
    <cellStyle name="Вывод 9 3 4 2" xfId="21806" xr:uid="{E2CF4CE5-DE21-477A-9DA2-2CF71B44F6D8}"/>
    <cellStyle name="Вывод 9 3 5" xfId="21807" xr:uid="{0A3ECD6C-4C24-4E15-B55B-97BEF750F67A}"/>
    <cellStyle name="Вывод 9 3 5 2" xfId="21808" xr:uid="{9362F8EF-FF3C-4DE7-975B-F7390197D0B7}"/>
    <cellStyle name="Вывод 9 3 6" xfId="21809" xr:uid="{46C6870B-9FB0-4559-B28E-C4FA7D6D2243}"/>
    <cellStyle name="Вывод 9 3 7" xfId="21810" xr:uid="{27F900D3-B3DA-42EF-95BD-86BC217F6562}"/>
    <cellStyle name="Вывод 9 3 8" xfId="21811" xr:uid="{A86A8C08-9048-4E26-B9A5-86D10F6BCCA3}"/>
    <cellStyle name="Вывод 9 3 9" xfId="21812" xr:uid="{DD55B21D-0B6F-40CA-A4AA-155A5AC1D609}"/>
    <cellStyle name="Вывод 9 4" xfId="21813" xr:uid="{4FBC08B9-C2F2-4D5D-85F2-F18AA2EA598D}"/>
    <cellStyle name="Вывод 9 4 10" xfId="21814" xr:uid="{48F7AB0E-5925-42AF-9EE0-2B3CC8816944}"/>
    <cellStyle name="Вывод 9 4 11" xfId="21815" xr:uid="{1D055093-4DA3-4436-8E8D-BA856006F01C}"/>
    <cellStyle name="Вывод 9 4 12" xfId="21816" xr:uid="{E28AADF4-1334-44E9-8933-778BEFBA5C38}"/>
    <cellStyle name="Вывод 9 4 13" xfId="21817" xr:uid="{BD5E24BD-A7CA-4FFB-BDB9-CAE55CADCB4A}"/>
    <cellStyle name="Вывод 9 4 14" xfId="21818" xr:uid="{149D0EB4-D2B0-4A08-AA60-2E054D7E0DC8}"/>
    <cellStyle name="Вывод 9 4 2" xfId="21819" xr:uid="{CABD8DE6-FF92-4C4C-8CAC-A334B3C151CE}"/>
    <cellStyle name="Вывод 9 4 2 2" xfId="21820" xr:uid="{10845AE8-3E3D-48F2-BFD5-2ACE9BFCD5EB}"/>
    <cellStyle name="Вывод 9 4 3" xfId="21821" xr:uid="{ACEA552A-8444-453C-A552-849CBDA27974}"/>
    <cellStyle name="Вывод 9 4 3 2" xfId="21822" xr:uid="{8B3BCB1B-B98F-4E94-AEEC-54A504C0D233}"/>
    <cellStyle name="Вывод 9 4 4" xfId="21823" xr:uid="{7B6E508E-C04B-4913-94A7-590953DC325A}"/>
    <cellStyle name="Вывод 9 4 4 2" xfId="21824" xr:uid="{694257A1-7E62-4B89-9080-BFCE6FA9AA6E}"/>
    <cellStyle name="Вывод 9 4 5" xfId="21825" xr:uid="{3895D389-49CD-4FD1-AD23-C43FC2D79089}"/>
    <cellStyle name="Вывод 9 4 5 2" xfId="21826" xr:uid="{4A16CDC9-6E23-4715-A98E-0402F1331C20}"/>
    <cellStyle name="Вывод 9 4 6" xfId="21827" xr:uid="{B50E5D1F-6BC2-4062-B183-1E203A63EE48}"/>
    <cellStyle name="Вывод 9 4 7" xfId="21828" xr:uid="{5867B887-0E01-4E1C-AE4E-F4F305FC7D98}"/>
    <cellStyle name="Вывод 9 4 8" xfId="21829" xr:uid="{12A18CB9-D356-4726-91E0-987A1AAA3ACE}"/>
    <cellStyle name="Вывод 9 4 9" xfId="21830" xr:uid="{EDBC5038-D7F7-4B8E-AFA7-A28978D6541B}"/>
    <cellStyle name="Вывод 9 5" xfId="21831" xr:uid="{21E13A4E-B554-4563-85FC-134D153163B2}"/>
    <cellStyle name="Вывод 9 5 2" xfId="21832" xr:uid="{0D8FAD43-C36D-4DB6-A313-ED5151D08022}"/>
    <cellStyle name="Вывод 9 6" xfId="21833" xr:uid="{9F6F536C-7244-40FE-8B7A-15D9310AAEE6}"/>
    <cellStyle name="Вывод 9 6 2" xfId="21834" xr:uid="{02DBA68B-5938-438A-928A-D986129D21EC}"/>
    <cellStyle name="Вывод 9 7" xfId="21835" xr:uid="{1B370EE8-998E-4A69-B5B5-7918C63CE9A2}"/>
    <cellStyle name="Вывод 9 7 2" xfId="21836" xr:uid="{8E2C86A8-2C69-4768-8CE1-4BEE97577ECC}"/>
    <cellStyle name="Вывод 9 8" xfId="21837" xr:uid="{F0AB2588-389A-4268-B184-C242B76460E2}"/>
    <cellStyle name="Вывод 9 8 2" xfId="21838" xr:uid="{74C5D5C9-7429-49F6-8202-A212F5895ED1}"/>
    <cellStyle name="Вывод 9 9" xfId="21839" xr:uid="{093B8285-F6BA-403E-BCED-4F6177703E64}"/>
    <cellStyle name="Вычисление" xfId="21840" xr:uid="{D1FB7434-BAFA-4903-A99A-3465865646A9}"/>
    <cellStyle name="Вычисление 10" xfId="21841" xr:uid="{13C3616D-0024-4C4D-BD05-9EF37640DE79}"/>
    <cellStyle name="Вычисление 10 10" xfId="21842" xr:uid="{63B4F973-955E-447A-B41C-2CC5F5B702F9}"/>
    <cellStyle name="Вычисление 10 11" xfId="21843" xr:uid="{A802CAB4-BE55-429B-ADCA-CA7B69C610E6}"/>
    <cellStyle name="Вычисление 10 12" xfId="21844" xr:uid="{4374A69B-FAB0-42E0-9E11-77D1EB6B7151}"/>
    <cellStyle name="Вычисление 10 13" xfId="21845" xr:uid="{9D7AACD3-8FC1-4073-9597-F5BDC44715C1}"/>
    <cellStyle name="Вычисление 10 14" xfId="21846" xr:uid="{9051DC7E-2805-45F7-A6B1-5317B51BFDBE}"/>
    <cellStyle name="Вычисление 10 15" xfId="21847" xr:uid="{D45CE6A3-545B-46CD-AEDB-D67A68AF6843}"/>
    <cellStyle name="Вычисление 10 16" xfId="21848" xr:uid="{4D6EE0F1-B4F6-436B-BA91-203A55B8EDD1}"/>
    <cellStyle name="Вычисление 10 17" xfId="21849" xr:uid="{5EF8E884-FE51-4A69-B85B-2FC8FB9A04FD}"/>
    <cellStyle name="Вычисление 10 18" xfId="21850" xr:uid="{A0CB955C-AF1B-4940-A1DC-52B4D4138E8F}"/>
    <cellStyle name="Вычисление 10 2" xfId="21851" xr:uid="{5BC60A74-5EB9-4346-87A5-70E4C295757D}"/>
    <cellStyle name="Вычисление 10 2 10" xfId="21852" xr:uid="{3BBE92C2-529F-4343-9FF7-A2CAF821C29B}"/>
    <cellStyle name="Вычисление 10 2 11" xfId="21853" xr:uid="{DAC31CCE-BDBB-46A8-A8DB-9A2AC415724D}"/>
    <cellStyle name="Вычисление 10 2 12" xfId="21854" xr:uid="{32FB075E-8DAA-4E63-B442-009A57D3ACC0}"/>
    <cellStyle name="Вычисление 10 2 13" xfId="21855" xr:uid="{579D2DC4-A797-4FBC-AB56-36FFDCCB9E7D}"/>
    <cellStyle name="Вычисление 10 2 14" xfId="21856" xr:uid="{A24AC532-6952-4A2D-8B03-79CC3612F7AA}"/>
    <cellStyle name="Вычисление 10 2 15" xfId="21857" xr:uid="{B524BF27-0350-4D80-ABA0-9F16EB6508DA}"/>
    <cellStyle name="Вычисление 10 2 2" xfId="21858" xr:uid="{F17E2F15-B709-47DB-B739-D306BD59CC67}"/>
    <cellStyle name="Вычисление 10 2 2 2" xfId="21859" xr:uid="{A705E94A-5390-4922-B1C8-70550681F4AD}"/>
    <cellStyle name="Вычисление 10 2 3" xfId="21860" xr:uid="{0563A0D8-F4BC-4558-9133-2D537B482016}"/>
    <cellStyle name="Вычисление 10 2 3 2" xfId="21861" xr:uid="{EB1059BF-FBA3-42E4-BC5F-7AA623441849}"/>
    <cellStyle name="Вычисление 10 2 4" xfId="21862" xr:uid="{437F2F1D-D6DD-4F07-B0A9-7F58B4AD9DF5}"/>
    <cellStyle name="Вычисление 10 2 4 2" xfId="21863" xr:uid="{C52C0718-1F90-4818-86A6-40C1FD3E9362}"/>
    <cellStyle name="Вычисление 10 2 5" xfId="21864" xr:uid="{A1BD7858-D578-4DBB-8BA7-D7DA835924D5}"/>
    <cellStyle name="Вычисление 10 2 5 2" xfId="21865" xr:uid="{368BCD3B-A317-49B5-829F-356B543A9DBD}"/>
    <cellStyle name="Вычисление 10 2 6" xfId="21866" xr:uid="{50487DD3-082A-43FE-9B64-34CDBA5974F1}"/>
    <cellStyle name="Вычисление 10 2 7" xfId="21867" xr:uid="{A0ABECD1-5582-4A2E-A636-CCFE94597C42}"/>
    <cellStyle name="Вычисление 10 2 8" xfId="21868" xr:uid="{6577A418-133B-41EB-86EC-C3C498F73B52}"/>
    <cellStyle name="Вычисление 10 2 9" xfId="21869" xr:uid="{BDEA7068-719E-4114-9CF8-632469EC8A97}"/>
    <cellStyle name="Вычисление 10 3" xfId="21870" xr:uid="{7917518C-7756-4EFC-9B3C-952A78DFA44E}"/>
    <cellStyle name="Вычисление 10 3 10" xfId="21871" xr:uid="{9093F10F-A470-4297-972A-D7D306DB0EC3}"/>
    <cellStyle name="Вычисление 10 3 11" xfId="21872" xr:uid="{49E1F389-B592-4E20-A46A-74D49D916AC1}"/>
    <cellStyle name="Вычисление 10 3 12" xfId="21873" xr:uid="{1EB896AA-C037-4055-902D-0EE04AF244AE}"/>
    <cellStyle name="Вычисление 10 3 13" xfId="21874" xr:uid="{AAFB0132-B56D-4DAA-A598-08E738C2F2CF}"/>
    <cellStyle name="Вычисление 10 3 14" xfId="21875" xr:uid="{A960FF70-DD9F-4251-B6FD-F75BA29FD6C7}"/>
    <cellStyle name="Вычисление 10 3 15" xfId="21876" xr:uid="{9530DCA4-D562-4028-9FBB-88BAAE0FE873}"/>
    <cellStyle name="Вычисление 10 3 2" xfId="21877" xr:uid="{F16AE3CD-80BC-45D8-8FA7-35BF96E11E7B}"/>
    <cellStyle name="Вычисление 10 3 2 2" xfId="21878" xr:uid="{261756AE-8BEE-43C3-8CF7-196031B973D1}"/>
    <cellStyle name="Вычисление 10 3 3" xfId="21879" xr:uid="{C7E96529-FE34-4111-A9C6-710EDCC79705}"/>
    <cellStyle name="Вычисление 10 3 3 2" xfId="21880" xr:uid="{5A5C9AAB-271E-49AC-B569-3CEA48EB380F}"/>
    <cellStyle name="Вычисление 10 3 4" xfId="21881" xr:uid="{1A288457-D48A-41EE-ABEF-4AD02C34E91B}"/>
    <cellStyle name="Вычисление 10 3 4 2" xfId="21882" xr:uid="{95A11B0A-F736-40D5-B203-230242A5E8B1}"/>
    <cellStyle name="Вычисление 10 3 5" xfId="21883" xr:uid="{37E93469-8085-4C5E-8560-DC9AE729351D}"/>
    <cellStyle name="Вычисление 10 3 5 2" xfId="21884" xr:uid="{8008A83D-89B7-42E9-B301-6B3E277B0A96}"/>
    <cellStyle name="Вычисление 10 3 6" xfId="21885" xr:uid="{843A9785-BED9-4C88-A616-8FFE73F26726}"/>
    <cellStyle name="Вычисление 10 3 7" xfId="21886" xr:uid="{07C9AD9B-23F5-420A-BC50-2CDEB3158739}"/>
    <cellStyle name="Вычисление 10 3 8" xfId="21887" xr:uid="{57E3393C-0D82-4578-939D-D52E6D754A53}"/>
    <cellStyle name="Вычисление 10 3 9" xfId="21888" xr:uid="{882E68EC-87C9-43EC-8AE5-6373A134F622}"/>
    <cellStyle name="Вычисление 10 4" xfId="21889" xr:uid="{01F667D7-5049-4342-85B0-32227DD7F357}"/>
    <cellStyle name="Вычисление 10 4 10" xfId="21890" xr:uid="{DC7FAC0A-6C8E-4873-B501-E20CBB34466C}"/>
    <cellStyle name="Вычисление 10 4 11" xfId="21891" xr:uid="{84A49C5F-515A-4A60-81B6-709D7AFCD15A}"/>
    <cellStyle name="Вычисление 10 4 12" xfId="21892" xr:uid="{FD3EF353-ED73-4115-B7CA-981E457A9BE5}"/>
    <cellStyle name="Вычисление 10 4 13" xfId="21893" xr:uid="{261E88B0-A84C-401B-B47E-9C451DF8BAC1}"/>
    <cellStyle name="Вычисление 10 4 14" xfId="21894" xr:uid="{CF2487AB-6B72-4E20-8933-B64509A3309C}"/>
    <cellStyle name="Вычисление 10 4 15" xfId="21895" xr:uid="{FF9AB90B-6476-44BD-9C03-122F4C7779B9}"/>
    <cellStyle name="Вычисление 10 4 2" xfId="21896" xr:uid="{D796F28F-FACA-44E9-90AA-DD43D57556A6}"/>
    <cellStyle name="Вычисление 10 4 2 2" xfId="21897" xr:uid="{F4CBA3A6-3C89-4C54-8CDD-DBAE2AAED85F}"/>
    <cellStyle name="Вычисление 10 4 3" xfId="21898" xr:uid="{88CB1BE2-3449-4190-A458-2A373408D716}"/>
    <cellStyle name="Вычисление 10 4 3 2" xfId="21899" xr:uid="{013B9078-F1C3-4671-B670-169FBC529011}"/>
    <cellStyle name="Вычисление 10 4 4" xfId="21900" xr:uid="{4311F230-F3BF-4E76-964B-833B93C1D5FD}"/>
    <cellStyle name="Вычисление 10 4 4 2" xfId="21901" xr:uid="{490D79C6-DAFE-455E-ACBD-AB6F02C60712}"/>
    <cellStyle name="Вычисление 10 4 5" xfId="21902" xr:uid="{EDB4BC3E-492D-4DDC-942C-FE6C78C7FC87}"/>
    <cellStyle name="Вычисление 10 4 5 2" xfId="21903" xr:uid="{EECF6BA0-A79D-4737-BD6E-1F568B7D4872}"/>
    <cellStyle name="Вычисление 10 4 6" xfId="21904" xr:uid="{C9C113F3-9016-4774-893D-FF6EEAADF1CB}"/>
    <cellStyle name="Вычисление 10 4 7" xfId="21905" xr:uid="{7E2C0C52-165C-4749-8DAB-F1A9E3FAD875}"/>
    <cellStyle name="Вычисление 10 4 8" xfId="21906" xr:uid="{25CE8948-65C0-4700-BBA7-B68A5AAC049E}"/>
    <cellStyle name="Вычисление 10 4 9" xfId="21907" xr:uid="{2A796E30-F8F4-4C59-BCD2-F8AB7C4387D4}"/>
    <cellStyle name="Вычисление 10 5" xfId="21908" xr:uid="{1B8D833A-91C9-4C6C-95EF-376C1E28E7BF}"/>
    <cellStyle name="Вычисление 10 5 2" xfId="21909" xr:uid="{F9D2B842-92F5-4161-BFE6-8FE797A2FA2F}"/>
    <cellStyle name="Вычисление 10 6" xfId="21910" xr:uid="{DE69D183-F743-452B-9926-55E961A58735}"/>
    <cellStyle name="Вычисление 10 6 2" xfId="21911" xr:uid="{90985948-8A73-4811-B971-B48565A359E1}"/>
    <cellStyle name="Вычисление 10 7" xfId="21912" xr:uid="{E165ECEF-C5D0-47B2-844C-8AB5791065B3}"/>
    <cellStyle name="Вычисление 10 7 2" xfId="21913" xr:uid="{B0D74646-07B1-41ED-8956-D9799E7FC83A}"/>
    <cellStyle name="Вычисление 10 8" xfId="21914" xr:uid="{E6DF362B-3E05-4EFC-BB3C-578EF985FE04}"/>
    <cellStyle name="Вычисление 10 8 2" xfId="21915" xr:uid="{9153BC70-8013-4B88-BC8D-A63C4CED117B}"/>
    <cellStyle name="Вычисление 10 9" xfId="21916" xr:uid="{4E0641EE-AE9C-4920-8B64-674CC6C2CA96}"/>
    <cellStyle name="Вычисление 11" xfId="21917" xr:uid="{7B1B8EB6-3795-441D-AE17-987A1F89BA8E}"/>
    <cellStyle name="Вычисление 11 10" xfId="21918" xr:uid="{50E61A24-3A01-48BD-B396-E73315C42EFA}"/>
    <cellStyle name="Вычисление 11 11" xfId="21919" xr:uid="{0A1C9E51-D62E-46C9-B354-BA725786AB5C}"/>
    <cellStyle name="Вычисление 11 12" xfId="21920" xr:uid="{3B2562B5-FF8C-4DA0-B5A8-1CCD3BACD3A1}"/>
    <cellStyle name="Вычисление 11 13" xfId="21921" xr:uid="{1BE0F21B-3F5F-4AB5-96CB-6896EEF3D61D}"/>
    <cellStyle name="Вычисление 11 14" xfId="21922" xr:uid="{3CF1FE4E-7A93-4A34-9440-76564ED318E2}"/>
    <cellStyle name="Вычисление 11 15" xfId="21923" xr:uid="{0C4879D6-1BB7-4063-A730-211447947F2F}"/>
    <cellStyle name="Вычисление 11 16" xfId="21924" xr:uid="{180380F1-43EC-45C6-A18F-48C71DA39155}"/>
    <cellStyle name="Вычисление 11 17" xfId="21925" xr:uid="{599137AB-F5D8-4E65-B40B-DC2CB6BB7552}"/>
    <cellStyle name="Вычисление 11 18" xfId="21926" xr:uid="{832543F0-FE61-4CC5-A0EF-920A8F516842}"/>
    <cellStyle name="Вычисление 11 2" xfId="21927" xr:uid="{7620BE1B-8FF7-4C52-B811-59EA826D48CC}"/>
    <cellStyle name="Вычисление 11 2 10" xfId="21928" xr:uid="{7409617C-CCEE-4133-8120-CADB329A902F}"/>
    <cellStyle name="Вычисление 11 2 11" xfId="21929" xr:uid="{04AE3F4F-7703-4D0A-A773-61DB91B03C7D}"/>
    <cellStyle name="Вычисление 11 2 12" xfId="21930" xr:uid="{41CD6C3B-51BF-4D5C-B6CF-8DD6B32840BE}"/>
    <cellStyle name="Вычисление 11 2 13" xfId="21931" xr:uid="{F231E4F4-702C-4BF0-8060-1BC78B6186AB}"/>
    <cellStyle name="Вычисление 11 2 14" xfId="21932" xr:uid="{0EFEC98C-663C-4C04-98C5-3390535F0002}"/>
    <cellStyle name="Вычисление 11 2 15" xfId="21933" xr:uid="{975A93F4-B51F-4DAE-993A-D581CC9FE050}"/>
    <cellStyle name="Вычисление 11 2 2" xfId="21934" xr:uid="{72D99C87-5E4D-4A1A-8658-5EB6BC137053}"/>
    <cellStyle name="Вычисление 11 2 2 2" xfId="21935" xr:uid="{C903361E-7C47-45C0-988B-679F99710007}"/>
    <cellStyle name="Вычисление 11 2 3" xfId="21936" xr:uid="{F833CBEE-6E7B-417D-AC1D-E64A8296EDD6}"/>
    <cellStyle name="Вычисление 11 2 3 2" xfId="21937" xr:uid="{649C336A-0E32-439B-961E-37A65CBA977F}"/>
    <cellStyle name="Вычисление 11 2 4" xfId="21938" xr:uid="{467235EC-5267-4029-B012-1DED21243672}"/>
    <cellStyle name="Вычисление 11 2 4 2" xfId="21939" xr:uid="{C15B0EC2-063D-45F6-AE9C-AF9AA91B5DE2}"/>
    <cellStyle name="Вычисление 11 2 5" xfId="21940" xr:uid="{3A3461EC-32BC-48B2-BB06-3DE45A44F3BA}"/>
    <cellStyle name="Вычисление 11 2 5 2" xfId="21941" xr:uid="{C85EC35D-9A17-410C-A9BC-F3A5331E93FD}"/>
    <cellStyle name="Вычисление 11 2 6" xfId="21942" xr:uid="{68F1B361-388F-4CC7-831F-DFC5BEF7AF7D}"/>
    <cellStyle name="Вычисление 11 2 7" xfId="21943" xr:uid="{30B47FCB-6F3B-40EE-B012-5D91872668FA}"/>
    <cellStyle name="Вычисление 11 2 8" xfId="21944" xr:uid="{C6F91A0D-61D5-47BC-8D22-F74FE99159A8}"/>
    <cellStyle name="Вычисление 11 2 9" xfId="21945" xr:uid="{30DD059B-0200-484C-987B-DEFCB115CCCC}"/>
    <cellStyle name="Вычисление 11 3" xfId="21946" xr:uid="{2DAB942D-D5F6-455D-9686-F4AD2F1875D9}"/>
    <cellStyle name="Вычисление 11 3 10" xfId="21947" xr:uid="{B647EA52-2D96-44F1-9A6D-2B36D90FF64E}"/>
    <cellStyle name="Вычисление 11 3 11" xfId="21948" xr:uid="{85CBADEE-05CB-4606-8A9B-F20E6170946B}"/>
    <cellStyle name="Вычисление 11 3 12" xfId="21949" xr:uid="{423791D2-1899-4F3E-81BB-CBD3F64E1A93}"/>
    <cellStyle name="Вычисление 11 3 13" xfId="21950" xr:uid="{FD831916-CF90-4FE5-BAF7-3604F4B70687}"/>
    <cellStyle name="Вычисление 11 3 14" xfId="21951" xr:uid="{399E0B30-84E5-4CDC-9D8B-71441CB3A9F4}"/>
    <cellStyle name="Вычисление 11 3 15" xfId="21952" xr:uid="{223362B7-F433-448B-B012-DA6D7E6CA1C9}"/>
    <cellStyle name="Вычисление 11 3 2" xfId="21953" xr:uid="{E18A59A5-F89A-4A9B-A82C-AE30F5628598}"/>
    <cellStyle name="Вычисление 11 3 2 2" xfId="21954" xr:uid="{841AF719-74A9-4710-BFAA-FA29AE3BBCD6}"/>
    <cellStyle name="Вычисление 11 3 3" xfId="21955" xr:uid="{DD47325E-8699-4694-9E39-3C0A0F6938FC}"/>
    <cellStyle name="Вычисление 11 3 3 2" xfId="21956" xr:uid="{C4746AFC-A395-4FAD-A2D7-1CAE77175421}"/>
    <cellStyle name="Вычисление 11 3 4" xfId="21957" xr:uid="{5B06CBD9-6876-4705-833F-938DF20ECC2D}"/>
    <cellStyle name="Вычисление 11 3 4 2" xfId="21958" xr:uid="{8DB78B08-A498-497C-A080-C62ED4C28A83}"/>
    <cellStyle name="Вычисление 11 3 5" xfId="21959" xr:uid="{B8D4EF85-154F-4D21-9ABA-BBA6EC01F600}"/>
    <cellStyle name="Вычисление 11 3 5 2" xfId="21960" xr:uid="{94869B77-7EFE-427B-8544-DFFBE57C8711}"/>
    <cellStyle name="Вычисление 11 3 6" xfId="21961" xr:uid="{E35DAEBD-9ACF-45C6-9450-56EBBCA03B82}"/>
    <cellStyle name="Вычисление 11 3 7" xfId="21962" xr:uid="{0537A705-92DC-4231-8B20-E4EB38CFDF25}"/>
    <cellStyle name="Вычисление 11 3 8" xfId="21963" xr:uid="{7EED311F-5FFF-463C-A8D1-2F13BC98BC1E}"/>
    <cellStyle name="Вычисление 11 3 9" xfId="21964" xr:uid="{698DBC2B-D004-4644-8C98-41C1F700050E}"/>
    <cellStyle name="Вычисление 11 4" xfId="21965" xr:uid="{77E7F2FD-4635-449C-AAA5-61DCB47DBC34}"/>
    <cellStyle name="Вычисление 11 4 10" xfId="21966" xr:uid="{BDB7CD57-3E40-4B26-8EF0-F7B35C7D0754}"/>
    <cellStyle name="Вычисление 11 4 11" xfId="21967" xr:uid="{74F8DFDC-9297-4BDD-B51F-7577A5353486}"/>
    <cellStyle name="Вычисление 11 4 12" xfId="21968" xr:uid="{C3E7952D-F79B-4651-849F-B9EDEEA8437C}"/>
    <cellStyle name="Вычисление 11 4 13" xfId="21969" xr:uid="{BB4C2C77-51BD-4BF0-994C-671385AFF935}"/>
    <cellStyle name="Вычисление 11 4 14" xfId="21970" xr:uid="{2015F8C1-F97A-4941-93E4-D05334AD01F9}"/>
    <cellStyle name="Вычисление 11 4 15" xfId="21971" xr:uid="{89CB46DB-1C46-4411-A79A-866E5EF4A471}"/>
    <cellStyle name="Вычисление 11 4 2" xfId="21972" xr:uid="{7D69A4B8-1DDF-48BC-B899-D2DBD046D794}"/>
    <cellStyle name="Вычисление 11 4 2 2" xfId="21973" xr:uid="{EF623FED-3038-4B4A-BF31-C6D5923413B5}"/>
    <cellStyle name="Вычисление 11 4 3" xfId="21974" xr:uid="{F4AF6082-F26D-49EE-B867-65E38C6DE217}"/>
    <cellStyle name="Вычисление 11 4 3 2" xfId="21975" xr:uid="{9A3A47A6-7BB2-448E-9E30-39EB025F231C}"/>
    <cellStyle name="Вычисление 11 4 4" xfId="21976" xr:uid="{CF4B26EF-1F50-4A2B-8AF3-2B84D65B08DD}"/>
    <cellStyle name="Вычисление 11 4 4 2" xfId="21977" xr:uid="{40F06CFB-225D-4937-A013-047268F5A0D4}"/>
    <cellStyle name="Вычисление 11 4 5" xfId="21978" xr:uid="{4A261D09-8E87-4783-9086-E98AE08A43CA}"/>
    <cellStyle name="Вычисление 11 4 5 2" xfId="21979" xr:uid="{5D37B5E6-3DA5-4AD2-AD03-B01BAF2B9980}"/>
    <cellStyle name="Вычисление 11 4 6" xfId="21980" xr:uid="{0278F1E8-F13A-48E5-ABD9-906F53F5B374}"/>
    <cellStyle name="Вычисление 11 4 7" xfId="21981" xr:uid="{348B9F2D-4D08-4FEA-B49F-C022079F4BED}"/>
    <cellStyle name="Вычисление 11 4 8" xfId="21982" xr:uid="{D0467D95-300C-4971-BC74-ED626286FBF8}"/>
    <cellStyle name="Вычисление 11 4 9" xfId="21983" xr:uid="{8406090B-E79B-4896-AD2F-F9769671F214}"/>
    <cellStyle name="Вычисление 11 5" xfId="21984" xr:uid="{B7EBA5FD-B47B-4C65-94B3-FDAF1A7BC64F}"/>
    <cellStyle name="Вычисление 11 5 2" xfId="21985" xr:uid="{2BBA0E62-663A-4E36-82B9-B7CABFE89F16}"/>
    <cellStyle name="Вычисление 11 6" xfId="21986" xr:uid="{222F347A-DDAE-4EB6-87E0-F7C953CDA387}"/>
    <cellStyle name="Вычисление 11 6 2" xfId="21987" xr:uid="{8FBF2C14-95C2-41FD-BE2F-D620C7A57B20}"/>
    <cellStyle name="Вычисление 11 7" xfId="21988" xr:uid="{5322EF0B-3AFC-46B1-9718-6EDAFD2FFBB6}"/>
    <cellStyle name="Вычисление 11 7 2" xfId="21989" xr:uid="{0E31D7E7-4FA8-49C7-B70B-69C42C7DF3CE}"/>
    <cellStyle name="Вычисление 11 8" xfId="21990" xr:uid="{49F4E118-0774-4867-B266-1EFAE8207D18}"/>
    <cellStyle name="Вычисление 11 8 2" xfId="21991" xr:uid="{68A84942-B17C-4571-AAA8-D50F655C08CB}"/>
    <cellStyle name="Вычисление 11 9" xfId="21992" xr:uid="{780CEF51-1D32-4131-9E97-B7EF4918E4BF}"/>
    <cellStyle name="Вычисление 12" xfId="21993" xr:uid="{1A7AEAE0-444B-4973-B893-2F2DF1C95B46}"/>
    <cellStyle name="Вычисление 12 10" xfId="21994" xr:uid="{8D04802D-1909-42AD-989D-95459B145CF2}"/>
    <cellStyle name="Вычисление 12 11" xfId="21995" xr:uid="{F29851FA-A8C8-42C4-A83E-FB12F53130C2}"/>
    <cellStyle name="Вычисление 12 12" xfId="21996" xr:uid="{B400BC07-4524-4CAC-99FE-4B0DBCAEA9D9}"/>
    <cellStyle name="Вычисление 12 13" xfId="21997" xr:uid="{DBC268EE-1BDE-4F05-A579-80B8D53EA134}"/>
    <cellStyle name="Вычисление 12 14" xfId="21998" xr:uid="{8F7235B2-F080-45DD-93D6-C866BCDDB821}"/>
    <cellStyle name="Вычисление 12 15" xfId="21999" xr:uid="{E2DA5B6C-11BB-4660-A2F4-B73315505493}"/>
    <cellStyle name="Вычисление 12 16" xfId="22000" xr:uid="{7DCC4B5D-2AE1-4AE9-9865-F38BE2BC6828}"/>
    <cellStyle name="Вычисление 12 17" xfId="22001" xr:uid="{CAB3AAE7-501B-4DE3-9183-A8BD02D294D3}"/>
    <cellStyle name="Вычисление 12 18" xfId="22002" xr:uid="{EDE0D02C-0AAE-4F02-93DB-E15578626F5C}"/>
    <cellStyle name="Вычисление 12 2" xfId="22003" xr:uid="{55EEC82A-7636-4FDD-886E-013F93F72E48}"/>
    <cellStyle name="Вычисление 12 2 10" xfId="22004" xr:uid="{7A0D1B9B-79BA-4351-B3E0-CE6E691B8C26}"/>
    <cellStyle name="Вычисление 12 2 11" xfId="22005" xr:uid="{6E9364AD-82F9-4B5B-9830-E9D6740467A3}"/>
    <cellStyle name="Вычисление 12 2 12" xfId="22006" xr:uid="{C6E37BB6-51C5-42AA-8FCB-A5517EDF5932}"/>
    <cellStyle name="Вычисление 12 2 13" xfId="22007" xr:uid="{BAF1C4CC-152D-49CA-BDD0-8306C7E3201E}"/>
    <cellStyle name="Вычисление 12 2 14" xfId="22008" xr:uid="{80411F97-A7F6-4755-8807-9003C2D4B3F1}"/>
    <cellStyle name="Вычисление 12 2 15" xfId="22009" xr:uid="{0DBCA3F0-18FB-4C6A-9040-B8CD55034C6A}"/>
    <cellStyle name="Вычисление 12 2 2" xfId="22010" xr:uid="{4CBBAAD7-AB10-4BFB-9065-9ECFA97E1AB4}"/>
    <cellStyle name="Вычисление 12 2 2 2" xfId="22011" xr:uid="{FE31E037-F921-4C21-84F0-79692F2797D0}"/>
    <cellStyle name="Вычисление 12 2 3" xfId="22012" xr:uid="{2D858CAE-A410-455A-8B20-1493F08DC66F}"/>
    <cellStyle name="Вычисление 12 2 3 2" xfId="22013" xr:uid="{AB1BE0C6-3B8E-4890-8412-DFD28A89B6B8}"/>
    <cellStyle name="Вычисление 12 2 4" xfId="22014" xr:uid="{3B0255F9-6E32-435E-8E99-56C2F5D507CF}"/>
    <cellStyle name="Вычисление 12 2 4 2" xfId="22015" xr:uid="{3AC36C70-00EE-4E10-BEE6-D1E11675719C}"/>
    <cellStyle name="Вычисление 12 2 5" xfId="22016" xr:uid="{8FF21CA2-0F81-4074-AAD8-C9AE84556148}"/>
    <cellStyle name="Вычисление 12 2 5 2" xfId="22017" xr:uid="{7EDD15E7-99BD-4E19-B2C6-018120FBAEE5}"/>
    <cellStyle name="Вычисление 12 2 6" xfId="22018" xr:uid="{E62D3CBF-DE98-42A4-B145-650DA1A0842D}"/>
    <cellStyle name="Вычисление 12 2 7" xfId="22019" xr:uid="{17E6BF60-3506-4728-9CB7-F0E9E62508F0}"/>
    <cellStyle name="Вычисление 12 2 8" xfId="22020" xr:uid="{25B5B662-3787-4B02-9DD8-0749F4604435}"/>
    <cellStyle name="Вычисление 12 2 9" xfId="22021" xr:uid="{C9A42D3A-E7EB-4625-9BA6-C6EDCD945C2E}"/>
    <cellStyle name="Вычисление 12 3" xfId="22022" xr:uid="{92201885-8D99-48DA-B00B-424D574AA1B1}"/>
    <cellStyle name="Вычисление 12 3 10" xfId="22023" xr:uid="{54000366-BA5E-4823-B0C2-6ED9294E5474}"/>
    <cellStyle name="Вычисление 12 3 11" xfId="22024" xr:uid="{F51F7216-1555-43B5-A8B8-B6C2091E026F}"/>
    <cellStyle name="Вычисление 12 3 12" xfId="22025" xr:uid="{E7C46997-44CB-46A0-A833-ACBE1B86C9F3}"/>
    <cellStyle name="Вычисление 12 3 13" xfId="22026" xr:uid="{909B1F49-45B6-43F0-8095-9274F44941D5}"/>
    <cellStyle name="Вычисление 12 3 14" xfId="22027" xr:uid="{A020C74D-BC79-4826-BE69-1A4FCF73BB5C}"/>
    <cellStyle name="Вычисление 12 3 15" xfId="22028" xr:uid="{50295008-35D4-4D9C-B223-564B155EB26E}"/>
    <cellStyle name="Вычисление 12 3 2" xfId="22029" xr:uid="{C254B686-263F-4FE0-9E0B-64EAF3EA88F3}"/>
    <cellStyle name="Вычисление 12 3 2 2" xfId="22030" xr:uid="{300B24BF-7F78-4449-936D-4394FC136DF7}"/>
    <cellStyle name="Вычисление 12 3 3" xfId="22031" xr:uid="{B637692A-626B-49A3-8E55-E27ABB270A42}"/>
    <cellStyle name="Вычисление 12 3 3 2" xfId="22032" xr:uid="{145FDAC9-FD28-43DE-991E-52136203E206}"/>
    <cellStyle name="Вычисление 12 3 4" xfId="22033" xr:uid="{754AE97D-E2BC-4A27-B464-CF6037B425F0}"/>
    <cellStyle name="Вычисление 12 3 4 2" xfId="22034" xr:uid="{288D1255-4051-42E4-8978-49AAF951927E}"/>
    <cellStyle name="Вычисление 12 3 5" xfId="22035" xr:uid="{B65F66CB-8598-45B7-A094-1211841EB11C}"/>
    <cellStyle name="Вычисление 12 3 5 2" xfId="22036" xr:uid="{0BD7F4B1-8B88-4CE0-BB4B-260E83C6B7C3}"/>
    <cellStyle name="Вычисление 12 3 6" xfId="22037" xr:uid="{F79E228C-4CAA-4491-8F11-5F5A8052D7C8}"/>
    <cellStyle name="Вычисление 12 3 7" xfId="22038" xr:uid="{0702FBC1-7328-4400-9935-E4280DBCF105}"/>
    <cellStyle name="Вычисление 12 3 8" xfId="22039" xr:uid="{609CBED7-636C-4C3D-8932-4AE0C2F358FF}"/>
    <cellStyle name="Вычисление 12 3 9" xfId="22040" xr:uid="{A9C9F6AE-3688-4C29-A4E2-299CEB49CA9E}"/>
    <cellStyle name="Вычисление 12 4" xfId="22041" xr:uid="{E1AB37C5-AA20-4275-8B89-616822E20E65}"/>
    <cellStyle name="Вычисление 12 4 10" xfId="22042" xr:uid="{4075C632-9115-4BC0-AE52-95BF643A8788}"/>
    <cellStyle name="Вычисление 12 4 11" xfId="22043" xr:uid="{B7CC1DD3-F809-462C-8758-BD47C2A15E94}"/>
    <cellStyle name="Вычисление 12 4 12" xfId="22044" xr:uid="{7303F208-ED4D-4243-B6E3-87A0B92E1C26}"/>
    <cellStyle name="Вычисление 12 4 13" xfId="22045" xr:uid="{5F1DE851-0181-4B35-ACE3-A9A3875765DC}"/>
    <cellStyle name="Вычисление 12 4 14" xfId="22046" xr:uid="{B872331B-32DE-4B27-9ECD-C0FC3F88ED5C}"/>
    <cellStyle name="Вычисление 12 4 15" xfId="22047" xr:uid="{F29BF3CB-5034-412E-8C8A-019FAD83C1E4}"/>
    <cellStyle name="Вычисление 12 4 2" xfId="22048" xr:uid="{54D9A890-B7E1-4436-AD91-88E650A62738}"/>
    <cellStyle name="Вычисление 12 4 2 2" xfId="22049" xr:uid="{C4F30731-4C98-4178-BB14-67267B322F36}"/>
    <cellStyle name="Вычисление 12 4 3" xfId="22050" xr:uid="{4CD79D40-BBA2-4513-8719-A5981979041E}"/>
    <cellStyle name="Вычисление 12 4 3 2" xfId="22051" xr:uid="{82CC6286-DADB-4693-A2CC-47EB6DD486AB}"/>
    <cellStyle name="Вычисление 12 4 4" xfId="22052" xr:uid="{6B66ACD8-86E8-44E1-A6BE-300C3E46DBEF}"/>
    <cellStyle name="Вычисление 12 4 4 2" xfId="22053" xr:uid="{1B60F8E9-6AF0-422C-9279-74FEDDD9FEEB}"/>
    <cellStyle name="Вычисление 12 4 5" xfId="22054" xr:uid="{7F5B068F-0266-4ACC-94E8-F1F4D4D7BEFD}"/>
    <cellStyle name="Вычисление 12 4 5 2" xfId="22055" xr:uid="{26147EA6-184A-4D78-9E38-B7911E317807}"/>
    <cellStyle name="Вычисление 12 4 6" xfId="22056" xr:uid="{FFC5213B-8261-4BAB-9766-A2BC7B40FC8C}"/>
    <cellStyle name="Вычисление 12 4 7" xfId="22057" xr:uid="{D92D5EFD-7B23-466D-947E-5194DBB8F888}"/>
    <cellStyle name="Вычисление 12 4 8" xfId="22058" xr:uid="{EB8400B9-D59D-4AF3-AACD-DF7B646D8759}"/>
    <cellStyle name="Вычисление 12 4 9" xfId="22059" xr:uid="{9AECE328-7D2B-4D9E-9E6B-EE8A0ECE0168}"/>
    <cellStyle name="Вычисление 12 5" xfId="22060" xr:uid="{B6A4BFD2-702D-41A1-88DF-3FD69BDA502B}"/>
    <cellStyle name="Вычисление 12 5 2" xfId="22061" xr:uid="{159387D2-DAF4-494C-A765-E4034CB2DEF2}"/>
    <cellStyle name="Вычисление 12 6" xfId="22062" xr:uid="{7DCD1A60-654C-4FC2-B2D6-C1F8F7BA765D}"/>
    <cellStyle name="Вычисление 12 6 2" xfId="22063" xr:uid="{413A04BE-D535-4DA7-887E-20CEC18FA199}"/>
    <cellStyle name="Вычисление 12 7" xfId="22064" xr:uid="{01B3D65E-E38F-4AAC-81B3-45A8D2CC7E2F}"/>
    <cellStyle name="Вычисление 12 7 2" xfId="22065" xr:uid="{5BA4F57D-23B9-4C25-81C8-6907541F7A0F}"/>
    <cellStyle name="Вычисление 12 8" xfId="22066" xr:uid="{E5E89F11-3FA1-463A-B2B4-B4E22CE53337}"/>
    <cellStyle name="Вычисление 12 8 2" xfId="22067" xr:uid="{194D6037-298E-4AC5-A688-F900952F7895}"/>
    <cellStyle name="Вычисление 12 9" xfId="22068" xr:uid="{DC7B3D97-5BB5-474D-8A55-6B2985830E81}"/>
    <cellStyle name="Вычисление 13" xfId="22069" xr:uid="{4B081FC5-9B69-4F84-BCDA-A8B4DC92590D}"/>
    <cellStyle name="Вычисление 13 10" xfId="22070" xr:uid="{B34EA6BB-CD3F-4486-AA8B-A825E2764EFD}"/>
    <cellStyle name="Вычисление 13 11" xfId="22071" xr:uid="{7A773B85-F8D6-4024-AA06-9A3FA18533B1}"/>
    <cellStyle name="Вычисление 13 12" xfId="22072" xr:uid="{08B60F1E-474D-4145-ADC3-9D59833C6E27}"/>
    <cellStyle name="Вычисление 13 13" xfId="22073" xr:uid="{8F6C8C62-1316-463A-8247-64B671398989}"/>
    <cellStyle name="Вычисление 13 14" xfId="22074" xr:uid="{9B327D7E-E6B4-4DCB-85C6-D7EB98CB96CD}"/>
    <cellStyle name="Вычисление 13 15" xfId="22075" xr:uid="{EEA93A0A-EA11-446A-AEAD-55AD3BA71622}"/>
    <cellStyle name="Вычисление 13 16" xfId="22076" xr:uid="{46622B75-34EB-4ED7-BC67-E507EFAC56BB}"/>
    <cellStyle name="Вычисление 13 17" xfId="22077" xr:uid="{FA356ED9-3EA9-4C92-A777-F9DE3A087C19}"/>
    <cellStyle name="Вычисление 13 18" xfId="22078" xr:uid="{0640B878-FF8D-42C1-A087-FDC1B64AA980}"/>
    <cellStyle name="Вычисление 13 2" xfId="22079" xr:uid="{804A638B-5FAE-4FDB-A3DE-39D6D72A8DA1}"/>
    <cellStyle name="Вычисление 13 2 10" xfId="22080" xr:uid="{F8BCE6E2-1514-42EA-8709-8932FEE29912}"/>
    <cellStyle name="Вычисление 13 2 11" xfId="22081" xr:uid="{373AC083-6240-4ABD-A7C2-082D359002AC}"/>
    <cellStyle name="Вычисление 13 2 12" xfId="22082" xr:uid="{A900474A-2C48-4586-B528-6A3738DADFB4}"/>
    <cellStyle name="Вычисление 13 2 13" xfId="22083" xr:uid="{498A4AA7-0C71-4F95-AEFE-11B19D5C8C39}"/>
    <cellStyle name="Вычисление 13 2 14" xfId="22084" xr:uid="{8CE58B02-1B28-4DEB-8634-32DA422A1A9D}"/>
    <cellStyle name="Вычисление 13 2 15" xfId="22085" xr:uid="{748F3C35-9F7A-4D35-ACEC-A67ADCA017B5}"/>
    <cellStyle name="Вычисление 13 2 2" xfId="22086" xr:uid="{E0AB3125-2CAA-4F6B-A92F-9D0DC80EFCB1}"/>
    <cellStyle name="Вычисление 13 2 2 2" xfId="22087" xr:uid="{DD2292BE-6A00-4CB3-BC06-2A0D732A89D0}"/>
    <cellStyle name="Вычисление 13 2 3" xfId="22088" xr:uid="{862260F2-AD73-426B-B3EC-31A5B909D563}"/>
    <cellStyle name="Вычисление 13 2 3 2" xfId="22089" xr:uid="{FEA8E5BF-7016-4BFE-83CF-B0CFD1E6407B}"/>
    <cellStyle name="Вычисление 13 2 4" xfId="22090" xr:uid="{020A55F8-48C9-4000-9FF3-B5C6B9FB3C1E}"/>
    <cellStyle name="Вычисление 13 2 4 2" xfId="22091" xr:uid="{63AF5584-137B-4DE7-AE7C-53EA8939C479}"/>
    <cellStyle name="Вычисление 13 2 5" xfId="22092" xr:uid="{4ABB1866-6EF6-4BB4-AD90-04AA9A2A7FA9}"/>
    <cellStyle name="Вычисление 13 2 5 2" xfId="22093" xr:uid="{891B53CA-B8C5-4CC8-84C7-448FEE68B492}"/>
    <cellStyle name="Вычисление 13 2 6" xfId="22094" xr:uid="{AC9DFABC-ADEF-4B2E-ABD0-91F2AA1A5917}"/>
    <cellStyle name="Вычисление 13 2 7" xfId="22095" xr:uid="{3EB424BF-9FF4-474B-BB86-E0AC79BA9C42}"/>
    <cellStyle name="Вычисление 13 2 8" xfId="22096" xr:uid="{1B2A8F44-726E-41CD-A7CA-90A4D44C6B42}"/>
    <cellStyle name="Вычисление 13 2 9" xfId="22097" xr:uid="{11C4FD05-1D7C-4F13-94AE-A4B662C4817B}"/>
    <cellStyle name="Вычисление 13 3" xfId="22098" xr:uid="{1A72E2F5-A25A-48B2-8288-2C69BD2997FE}"/>
    <cellStyle name="Вычисление 13 3 10" xfId="22099" xr:uid="{949FD549-CCB1-4D4E-9F36-9B2F4C7BE846}"/>
    <cellStyle name="Вычисление 13 3 11" xfId="22100" xr:uid="{90C52266-7D3C-4929-B218-E18AFD661AD9}"/>
    <cellStyle name="Вычисление 13 3 12" xfId="22101" xr:uid="{A0B89EC6-AA99-4EE6-8F6C-865543BE2643}"/>
    <cellStyle name="Вычисление 13 3 13" xfId="22102" xr:uid="{95B73AFE-0125-4072-8FB1-FB4991E5D822}"/>
    <cellStyle name="Вычисление 13 3 14" xfId="22103" xr:uid="{EFAB0CBD-0524-4FE9-9C78-8BE9ADC734CB}"/>
    <cellStyle name="Вычисление 13 3 15" xfId="22104" xr:uid="{7FAAAA4F-E49B-4B14-B2AE-19468B2DE8B8}"/>
    <cellStyle name="Вычисление 13 3 2" xfId="22105" xr:uid="{48AC34F6-B526-457E-BC02-46BB439CEF14}"/>
    <cellStyle name="Вычисление 13 3 2 2" xfId="22106" xr:uid="{7F690C4E-1A23-4D00-BE7C-173DFC443B20}"/>
    <cellStyle name="Вычисление 13 3 3" xfId="22107" xr:uid="{DFD5390F-E133-4BBC-AEA2-D147DAB92C5F}"/>
    <cellStyle name="Вычисление 13 3 3 2" xfId="22108" xr:uid="{08593355-41ED-4847-BC3A-E58E057C723F}"/>
    <cellStyle name="Вычисление 13 3 4" xfId="22109" xr:uid="{24BF9883-7508-481E-B2B9-C25B72738D79}"/>
    <cellStyle name="Вычисление 13 3 4 2" xfId="22110" xr:uid="{348B9DBD-E9D7-46E2-A78E-7206EEC84AF0}"/>
    <cellStyle name="Вычисление 13 3 5" xfId="22111" xr:uid="{32FA8B34-07C2-4418-A6BF-73E28B78C01A}"/>
    <cellStyle name="Вычисление 13 3 5 2" xfId="22112" xr:uid="{5D055228-170F-4E57-8BDC-BDD97CAA0AB3}"/>
    <cellStyle name="Вычисление 13 3 6" xfId="22113" xr:uid="{C8551445-C557-4921-B279-4605BCC6E6A1}"/>
    <cellStyle name="Вычисление 13 3 7" xfId="22114" xr:uid="{027E6FFC-6636-4C8F-8873-7986D81CB43F}"/>
    <cellStyle name="Вычисление 13 3 8" xfId="22115" xr:uid="{6689BB63-53DC-4ACB-9868-1A9CBD803EC0}"/>
    <cellStyle name="Вычисление 13 3 9" xfId="22116" xr:uid="{03E37099-6E91-41DE-94BD-4DA2CFDE225F}"/>
    <cellStyle name="Вычисление 13 4" xfId="22117" xr:uid="{7F79DB8E-90A1-4514-B312-647ECAAA6FB4}"/>
    <cellStyle name="Вычисление 13 4 10" xfId="22118" xr:uid="{1ACDF173-3C31-439C-9BD4-0752BB5BA8BB}"/>
    <cellStyle name="Вычисление 13 4 11" xfId="22119" xr:uid="{35CA2225-D157-4975-AA24-2A70C9A75DCD}"/>
    <cellStyle name="Вычисление 13 4 12" xfId="22120" xr:uid="{84E28A92-1209-43F8-8873-9B7A358DD1DE}"/>
    <cellStyle name="Вычисление 13 4 13" xfId="22121" xr:uid="{336E92EC-0BC5-4BC5-AA7B-42B63F0E64F5}"/>
    <cellStyle name="Вычисление 13 4 14" xfId="22122" xr:uid="{34046F1A-63BD-47DA-BE2A-4CBD9FDD71B8}"/>
    <cellStyle name="Вычисление 13 4 15" xfId="22123" xr:uid="{5EE74CC4-B6F6-4DFE-9B9D-FC7FFD5AC0D0}"/>
    <cellStyle name="Вычисление 13 4 2" xfId="22124" xr:uid="{A7F8EFC2-2BA2-44DA-925E-29CF399B1874}"/>
    <cellStyle name="Вычисление 13 4 2 2" xfId="22125" xr:uid="{5180EA0D-E972-4F51-A22C-0C60C65559B1}"/>
    <cellStyle name="Вычисление 13 4 3" xfId="22126" xr:uid="{C47F2359-C04E-4345-A915-52CC334A33EE}"/>
    <cellStyle name="Вычисление 13 4 3 2" xfId="22127" xr:uid="{E1FE644E-A54B-4A39-ABDC-3460798EE671}"/>
    <cellStyle name="Вычисление 13 4 4" xfId="22128" xr:uid="{4AE4C5EC-5AD8-4AA3-8F30-520C14584DC5}"/>
    <cellStyle name="Вычисление 13 4 4 2" xfId="22129" xr:uid="{BEE4D72B-973E-44E4-9CE4-0497558F4F52}"/>
    <cellStyle name="Вычисление 13 4 5" xfId="22130" xr:uid="{D4C7A93A-4A83-41AC-9C17-A1839F7631A6}"/>
    <cellStyle name="Вычисление 13 4 5 2" xfId="22131" xr:uid="{20F26E32-5182-4B4A-8534-510EC911840B}"/>
    <cellStyle name="Вычисление 13 4 6" xfId="22132" xr:uid="{B5BFB15F-4423-4F0E-8DB7-FF61D96A72B3}"/>
    <cellStyle name="Вычисление 13 4 7" xfId="22133" xr:uid="{2BDEAF2F-AA2C-47F8-9B67-5873F214C128}"/>
    <cellStyle name="Вычисление 13 4 8" xfId="22134" xr:uid="{040510B7-C7D0-4F45-A7D3-32EE11E30584}"/>
    <cellStyle name="Вычисление 13 4 9" xfId="22135" xr:uid="{153D8089-312E-499F-97F3-6C3692972E96}"/>
    <cellStyle name="Вычисление 13 5" xfId="22136" xr:uid="{9B8332AA-8B32-48B8-85FE-84D38CE98898}"/>
    <cellStyle name="Вычисление 13 5 2" xfId="22137" xr:uid="{9C9E21CC-A1AE-49B2-B938-81CE9917BA18}"/>
    <cellStyle name="Вычисление 13 6" xfId="22138" xr:uid="{976BD3BF-77EB-40BA-87A4-C72196CF777B}"/>
    <cellStyle name="Вычисление 13 6 2" xfId="22139" xr:uid="{DC54045C-56A0-41E2-B549-9E58C25030E2}"/>
    <cellStyle name="Вычисление 13 7" xfId="22140" xr:uid="{AB15A8C1-9865-4675-9C12-C08D4B7F9D5A}"/>
    <cellStyle name="Вычисление 13 7 2" xfId="22141" xr:uid="{78A6A88F-304C-4FF1-B73E-06947C621C98}"/>
    <cellStyle name="Вычисление 13 8" xfId="22142" xr:uid="{D7ED86C3-1660-4F4C-9DB1-0490E06E80AB}"/>
    <cellStyle name="Вычисление 13 8 2" xfId="22143" xr:uid="{7363606F-07EF-42C9-82BC-EC9846695626}"/>
    <cellStyle name="Вычисление 13 9" xfId="22144" xr:uid="{C8D3BFF8-9809-4979-B1EB-BD61BBFFA2E1}"/>
    <cellStyle name="Вычисление 14" xfId="22145" xr:uid="{6D63576D-9864-4C21-9740-A75E33ABBF22}"/>
    <cellStyle name="Вычисление 14 10" xfId="22146" xr:uid="{EEA0BD8A-2E6B-4B5E-B884-7F5A989708E2}"/>
    <cellStyle name="Вычисление 14 11" xfId="22147" xr:uid="{C37587CE-FFC7-498A-A95D-9B4F714E65D1}"/>
    <cellStyle name="Вычисление 14 12" xfId="22148" xr:uid="{E92366F9-9375-478D-A7FD-8DF00DE97E44}"/>
    <cellStyle name="Вычисление 14 13" xfId="22149" xr:uid="{AAE3BD62-35CD-4EFF-91C1-40AB8D3D4EF6}"/>
    <cellStyle name="Вычисление 14 14" xfId="22150" xr:uid="{517552F6-80F6-4C3F-8ACC-DE00DF973983}"/>
    <cellStyle name="Вычисление 14 15" xfId="22151" xr:uid="{27C5B329-12D0-4501-BA10-298C004575BE}"/>
    <cellStyle name="Вычисление 14 16" xfId="22152" xr:uid="{6EB8313D-FDFA-4DFB-8EC3-58B888F0C510}"/>
    <cellStyle name="Вычисление 14 17" xfId="22153" xr:uid="{1B8E712F-A8D7-4968-A854-EC5462A8AA22}"/>
    <cellStyle name="Вычисление 14 18" xfId="22154" xr:uid="{7B5934B6-77CF-454A-9363-6707D5754EA5}"/>
    <cellStyle name="Вычисление 14 2" xfId="22155" xr:uid="{4F695825-27FB-4C59-8D75-E619750F1A8B}"/>
    <cellStyle name="Вычисление 14 2 10" xfId="22156" xr:uid="{C039ABCC-8CB9-4305-A44E-02FC548737B9}"/>
    <cellStyle name="Вычисление 14 2 11" xfId="22157" xr:uid="{860AD4FC-5522-4CE7-8AAE-F4C498A54578}"/>
    <cellStyle name="Вычисление 14 2 12" xfId="22158" xr:uid="{495C3FCD-E852-4ECA-A8E5-30658D24D668}"/>
    <cellStyle name="Вычисление 14 2 13" xfId="22159" xr:uid="{EE325D9A-4030-413E-B372-A3E093783F96}"/>
    <cellStyle name="Вычисление 14 2 14" xfId="22160" xr:uid="{FE1CAE47-755B-481A-BF0A-ABC0A7094F43}"/>
    <cellStyle name="Вычисление 14 2 15" xfId="22161" xr:uid="{89E63C60-2C23-4FF8-867C-6C9AA1EECF6E}"/>
    <cellStyle name="Вычисление 14 2 2" xfId="22162" xr:uid="{BADE974D-0998-4785-955B-842C9477EA08}"/>
    <cellStyle name="Вычисление 14 2 2 2" xfId="22163" xr:uid="{EC67CC51-4092-4210-8971-C3AF83A76660}"/>
    <cellStyle name="Вычисление 14 2 3" xfId="22164" xr:uid="{B304F6A5-9A46-4148-A2CD-E851150E9B86}"/>
    <cellStyle name="Вычисление 14 2 3 2" xfId="22165" xr:uid="{9BFFF776-A9FB-4886-AACE-154631AA0D49}"/>
    <cellStyle name="Вычисление 14 2 4" xfId="22166" xr:uid="{8259F889-3910-46B9-B85E-119C2D96899F}"/>
    <cellStyle name="Вычисление 14 2 4 2" xfId="22167" xr:uid="{3C0CE865-8C4B-4F5B-970A-16A111F3FA8A}"/>
    <cellStyle name="Вычисление 14 2 5" xfId="22168" xr:uid="{15768D1A-49E2-4CE7-8161-ED85B9AB78D3}"/>
    <cellStyle name="Вычисление 14 2 5 2" xfId="22169" xr:uid="{0BAC00BB-3774-4775-A990-3BCBE8D94A27}"/>
    <cellStyle name="Вычисление 14 2 6" xfId="22170" xr:uid="{1C2A4EBD-C3C9-4A07-A36C-B001D0AEED97}"/>
    <cellStyle name="Вычисление 14 2 7" xfId="22171" xr:uid="{BB5020FE-A331-453A-97AC-575355FB8D36}"/>
    <cellStyle name="Вычисление 14 2 8" xfId="22172" xr:uid="{4A3016C6-2125-44F0-8A64-A5CE676129CE}"/>
    <cellStyle name="Вычисление 14 2 9" xfId="22173" xr:uid="{49252195-46F5-44D5-BBB9-F16E623591F8}"/>
    <cellStyle name="Вычисление 14 3" xfId="22174" xr:uid="{6018DD2F-F2DB-4EF4-BF83-5770EA0A6DEB}"/>
    <cellStyle name="Вычисление 14 3 10" xfId="22175" xr:uid="{5BBC162C-6CE3-45E1-A60E-DFA0D9393234}"/>
    <cellStyle name="Вычисление 14 3 11" xfId="22176" xr:uid="{15358786-78AA-4AAD-8582-8E4DA43D0AC2}"/>
    <cellStyle name="Вычисление 14 3 12" xfId="22177" xr:uid="{0F026DA5-2865-4CA0-95E1-17F865C87CD5}"/>
    <cellStyle name="Вычисление 14 3 13" xfId="22178" xr:uid="{84FA7DA6-1051-446C-A62F-DEF02BC1FD78}"/>
    <cellStyle name="Вычисление 14 3 14" xfId="22179" xr:uid="{83944401-2ED8-48CC-9F79-E9391EE38A2B}"/>
    <cellStyle name="Вычисление 14 3 15" xfId="22180" xr:uid="{E5B4DE35-CB01-4DDD-8F87-8C9E4EA7E3E8}"/>
    <cellStyle name="Вычисление 14 3 2" xfId="22181" xr:uid="{ECC57F34-F9DE-4B0C-B4E3-F111A4C1EF95}"/>
    <cellStyle name="Вычисление 14 3 2 2" xfId="22182" xr:uid="{FA16C10E-62E7-4811-A28B-8E3666D04F7B}"/>
    <cellStyle name="Вычисление 14 3 3" xfId="22183" xr:uid="{FC6A0B9B-6432-431A-8AA1-201C7A31CB03}"/>
    <cellStyle name="Вычисление 14 3 3 2" xfId="22184" xr:uid="{AF6284AA-FFC8-4324-BCE1-597054AB5624}"/>
    <cellStyle name="Вычисление 14 3 4" xfId="22185" xr:uid="{1DE82A49-3AE1-4FAA-BB87-EE69E9FA9EDD}"/>
    <cellStyle name="Вычисление 14 3 4 2" xfId="22186" xr:uid="{19F04929-F745-4BC7-A9C4-AC1043330D47}"/>
    <cellStyle name="Вычисление 14 3 5" xfId="22187" xr:uid="{CBBF43D1-4B66-4BBD-AE47-2003B385713B}"/>
    <cellStyle name="Вычисление 14 3 5 2" xfId="22188" xr:uid="{50A18F68-05DC-4009-B518-68F364E0FEC8}"/>
    <cellStyle name="Вычисление 14 3 6" xfId="22189" xr:uid="{294B4E7A-06C5-466A-9AC9-D3BD307FE4E9}"/>
    <cellStyle name="Вычисление 14 3 7" xfId="22190" xr:uid="{F871E296-14D7-4B86-8330-931236C53CFE}"/>
    <cellStyle name="Вычисление 14 3 8" xfId="22191" xr:uid="{7AB7A1A7-51B4-4215-B331-1EDCDD58DA29}"/>
    <cellStyle name="Вычисление 14 3 9" xfId="22192" xr:uid="{E15754E2-E8AB-4B08-831C-7508B7B0BE11}"/>
    <cellStyle name="Вычисление 14 4" xfId="22193" xr:uid="{AEEF8D0A-6C78-4D46-909D-F75D1D9CBA18}"/>
    <cellStyle name="Вычисление 14 4 10" xfId="22194" xr:uid="{E6968BF2-A490-4084-947A-A7725335C6CB}"/>
    <cellStyle name="Вычисление 14 4 11" xfId="22195" xr:uid="{1E3B6D1D-66C1-48E8-BFD2-229F18A7F6F5}"/>
    <cellStyle name="Вычисление 14 4 12" xfId="22196" xr:uid="{F6F82100-CB5C-4A40-A920-3D91DD655E5E}"/>
    <cellStyle name="Вычисление 14 4 13" xfId="22197" xr:uid="{13E94922-52E3-4827-8E12-6C68E85F64B7}"/>
    <cellStyle name="Вычисление 14 4 14" xfId="22198" xr:uid="{F7D237E4-B01A-452B-AE22-9483D7B0957C}"/>
    <cellStyle name="Вычисление 14 4 15" xfId="22199" xr:uid="{32758569-434D-4C05-8DA5-F5AAF688D242}"/>
    <cellStyle name="Вычисление 14 4 2" xfId="22200" xr:uid="{4E207938-AC85-4E4C-88FC-4FB98CA047F0}"/>
    <cellStyle name="Вычисление 14 4 2 2" xfId="22201" xr:uid="{26AAD0B3-045D-4F38-A45D-9675A71AAF63}"/>
    <cellStyle name="Вычисление 14 4 3" xfId="22202" xr:uid="{38DDF3CA-6D4C-4C3F-B3D3-1A99F09B70F0}"/>
    <cellStyle name="Вычисление 14 4 3 2" xfId="22203" xr:uid="{993DE4B0-E333-43E1-9941-BCAE09428AC7}"/>
    <cellStyle name="Вычисление 14 4 4" xfId="22204" xr:uid="{B6434751-68B9-4CCB-BA51-B8C5ADEE703C}"/>
    <cellStyle name="Вычисление 14 4 4 2" xfId="22205" xr:uid="{70B925A8-3C4A-4201-A179-CF541523B439}"/>
    <cellStyle name="Вычисление 14 4 5" xfId="22206" xr:uid="{E7E1136C-7DDE-4DAA-B2EC-DCB04621DAAE}"/>
    <cellStyle name="Вычисление 14 4 5 2" xfId="22207" xr:uid="{03040E38-64F2-4E60-BC7E-79C95A14F396}"/>
    <cellStyle name="Вычисление 14 4 6" xfId="22208" xr:uid="{44F03376-9E88-47FD-A90F-61D9C9EE8CAD}"/>
    <cellStyle name="Вычисление 14 4 7" xfId="22209" xr:uid="{47EBA1A0-1670-44F1-A4D0-8C9357A05D48}"/>
    <cellStyle name="Вычисление 14 4 8" xfId="22210" xr:uid="{60AC1289-9CCC-4FB6-93AB-C32D2963F656}"/>
    <cellStyle name="Вычисление 14 4 9" xfId="22211" xr:uid="{61C8D871-5C7C-4038-A4AA-C223F462FD73}"/>
    <cellStyle name="Вычисление 14 5" xfId="22212" xr:uid="{17A4847F-E3E4-463B-B92D-3ECCF08F297D}"/>
    <cellStyle name="Вычисление 14 5 2" xfId="22213" xr:uid="{A1C772F3-5094-422C-9D87-1D2C907AD2DB}"/>
    <cellStyle name="Вычисление 14 6" xfId="22214" xr:uid="{AF7B324F-AA99-4DBB-9DC4-741FEFC9BD57}"/>
    <cellStyle name="Вычисление 14 6 2" xfId="22215" xr:uid="{2A75F117-6D81-4CD0-A0C0-2859871FC43A}"/>
    <cellStyle name="Вычисление 14 7" xfId="22216" xr:uid="{8E8769CA-926E-4F60-8004-18660A39C0CC}"/>
    <cellStyle name="Вычисление 14 7 2" xfId="22217" xr:uid="{1D67BA72-C7C6-4BF7-9D84-EA92968BEFF8}"/>
    <cellStyle name="Вычисление 14 8" xfId="22218" xr:uid="{BB8F9837-7A0D-4E4F-9E7B-017BAD6FBBC3}"/>
    <cellStyle name="Вычисление 14 8 2" xfId="22219" xr:uid="{28F22AE6-F7F4-4F17-9EC9-39E1D7BBBCC1}"/>
    <cellStyle name="Вычисление 14 9" xfId="22220" xr:uid="{9672EF75-3E7F-4176-A44B-18162A3B34A9}"/>
    <cellStyle name="Вычисление 15" xfId="22221" xr:uid="{770DDD17-202E-44FA-B539-459D1496FBB6}"/>
    <cellStyle name="Вычисление 15 10" xfId="22222" xr:uid="{7442A3F6-1FB8-44CF-A966-1063C3015C3D}"/>
    <cellStyle name="Вычисление 15 11" xfId="22223" xr:uid="{942F5889-ABB4-42F4-B7A0-462ABC915150}"/>
    <cellStyle name="Вычисление 15 12" xfId="22224" xr:uid="{09C55DFF-5E67-4E12-8FEE-61EF309F1F09}"/>
    <cellStyle name="Вычисление 15 13" xfId="22225" xr:uid="{43411C5E-7A66-444D-9307-1269D34E9DC1}"/>
    <cellStyle name="Вычисление 15 14" xfId="22226" xr:uid="{A1752C6C-9259-45E3-8648-BEDD607C4139}"/>
    <cellStyle name="Вычисление 15 15" xfId="22227" xr:uid="{E25D78C0-FAB7-435E-BFE5-7EB93ACF8A2B}"/>
    <cellStyle name="Вычисление 15 2" xfId="22228" xr:uid="{3832A4A0-8508-4655-877B-3FED33F16F64}"/>
    <cellStyle name="Вычисление 15 2 2" xfId="22229" xr:uid="{6861661A-E6C1-439E-94F1-E7CDDCE23F8E}"/>
    <cellStyle name="Вычисление 15 3" xfId="22230" xr:uid="{E66FED28-D359-4044-86F5-E35161D6E751}"/>
    <cellStyle name="Вычисление 15 3 2" xfId="22231" xr:uid="{04DFF4FB-93F3-43D9-AE4C-F5556570FF9A}"/>
    <cellStyle name="Вычисление 15 4" xfId="22232" xr:uid="{10873D5D-1333-40CB-AD7E-EF5E1CB90CC2}"/>
    <cellStyle name="Вычисление 15 4 2" xfId="22233" xr:uid="{A2C7218E-DA5D-4CA0-A6E9-92B2CE7DBC42}"/>
    <cellStyle name="Вычисление 15 5" xfId="22234" xr:uid="{C72DCD36-B95D-454A-8A62-CA8F809CFE56}"/>
    <cellStyle name="Вычисление 15 5 2" xfId="22235" xr:uid="{9E2F7268-387E-43A8-8699-CF3802CE6764}"/>
    <cellStyle name="Вычисление 15 6" xfId="22236" xr:uid="{B4FC8B03-4F35-4ECD-9C76-059279EA795F}"/>
    <cellStyle name="Вычисление 15 7" xfId="22237" xr:uid="{3EB81A21-7AA7-42DF-B11E-51C3947897B0}"/>
    <cellStyle name="Вычисление 15 8" xfId="22238" xr:uid="{AAD1A83C-D036-4E6F-AD23-F7D939B3756D}"/>
    <cellStyle name="Вычисление 15 9" xfId="22239" xr:uid="{0A8CC093-BDC4-4AC1-96D9-65C36D8C4258}"/>
    <cellStyle name="Вычисление 16" xfId="22240" xr:uid="{EAD4CE8D-7276-4E3E-8644-5C7818BFE714}"/>
    <cellStyle name="Вычисление 16 10" xfId="22241" xr:uid="{EE9E467A-97E2-4D06-B6B1-7DF82C386543}"/>
    <cellStyle name="Вычисление 16 11" xfId="22242" xr:uid="{34EF5C25-276B-4D22-A37A-C9BAFD2DF46B}"/>
    <cellStyle name="Вычисление 16 12" xfId="22243" xr:uid="{027D89AE-28EC-4F9E-A444-4714EB67D46D}"/>
    <cellStyle name="Вычисление 16 13" xfId="22244" xr:uid="{4373653B-B966-4468-AFCC-EA7043C6D48B}"/>
    <cellStyle name="Вычисление 16 14" xfId="22245" xr:uid="{D2DA81CD-571E-4324-8406-8F9BAB7564F7}"/>
    <cellStyle name="Вычисление 16 15" xfId="22246" xr:uid="{19B66663-DDE4-4889-B97D-A159B61EE693}"/>
    <cellStyle name="Вычисление 16 2" xfId="22247" xr:uid="{D105DAB9-BFFB-49CB-ADD0-EF04CB653D93}"/>
    <cellStyle name="Вычисление 16 2 2" xfId="22248" xr:uid="{ECDD2539-E1E2-4E5E-8B17-85D451058C60}"/>
    <cellStyle name="Вычисление 16 3" xfId="22249" xr:uid="{1347D1DD-8493-4D61-B2AF-F7AAC11D60AC}"/>
    <cellStyle name="Вычисление 16 3 2" xfId="22250" xr:uid="{1876066D-5E45-4223-9179-D365671789B1}"/>
    <cellStyle name="Вычисление 16 4" xfId="22251" xr:uid="{E171F889-8A9A-4FE6-89D0-AD90479C2C90}"/>
    <cellStyle name="Вычисление 16 4 2" xfId="22252" xr:uid="{7054F3B5-93EA-469A-8A1E-E66F23C63567}"/>
    <cellStyle name="Вычисление 16 5" xfId="22253" xr:uid="{9D0D2D85-8C5A-4AAD-8E6B-B261B4D8C647}"/>
    <cellStyle name="Вычисление 16 5 2" xfId="22254" xr:uid="{62C1A8F3-E67A-486C-9DD5-5D120247D6C6}"/>
    <cellStyle name="Вычисление 16 6" xfId="22255" xr:uid="{8B44892C-4AB6-40B8-9413-2428EC7516C3}"/>
    <cellStyle name="Вычисление 16 7" xfId="22256" xr:uid="{C6AA2B61-16B1-40AA-AB79-CD2B52244D35}"/>
    <cellStyle name="Вычисление 16 8" xfId="22257" xr:uid="{43198D6C-05AA-48A6-B06B-3035CAC9B348}"/>
    <cellStyle name="Вычисление 16 9" xfId="22258" xr:uid="{9619AF9E-9644-41A3-A59F-7769890130AD}"/>
    <cellStyle name="Вычисление 17" xfId="22259" xr:uid="{7BD08C91-46FA-439F-BE69-2A80271B772F}"/>
    <cellStyle name="Вычисление 17 2" xfId="22260" xr:uid="{F44334AC-BD8A-4661-B715-88A3C84CB980}"/>
    <cellStyle name="Вычисление 18" xfId="22261" xr:uid="{5F5BE57F-1259-40D6-9412-9E633B03F451}"/>
    <cellStyle name="Вычисление 18 2" xfId="22262" xr:uid="{2586701C-5F7B-4BE9-9C27-0A4E08F15649}"/>
    <cellStyle name="Вычисление 19" xfId="22263" xr:uid="{C5A4070B-D4BE-4746-BA71-BBCEE1B75B31}"/>
    <cellStyle name="Вычисление 19 2" xfId="22264" xr:uid="{E68F877A-72B0-4FCB-9A28-1C2224978DAD}"/>
    <cellStyle name="Вычисление 2" xfId="22265" xr:uid="{0B1F3A92-0FAA-4E29-8391-A3509006E071}"/>
    <cellStyle name="Вычисление 2 10" xfId="22266" xr:uid="{245CC781-B80A-4D8A-BBB6-645CB89C09BC}"/>
    <cellStyle name="Вычисление 2 11" xfId="22267" xr:uid="{A4C3A544-CAAB-4880-8B5F-0921A169386C}"/>
    <cellStyle name="Вычисление 2 12" xfId="22268" xr:uid="{4D302A07-6BEC-4F09-8B91-9C73B987D39C}"/>
    <cellStyle name="Вычисление 2 13" xfId="22269" xr:uid="{24B575D5-ED97-4FE1-A45C-4B55333CA417}"/>
    <cellStyle name="Вычисление 2 14" xfId="22270" xr:uid="{99D3B185-D1E6-4F15-B0BF-3B516A95DEDF}"/>
    <cellStyle name="Вычисление 2 15" xfId="22271" xr:uid="{7A677571-AB6D-49AB-9B5F-BC2B4C1FE4FE}"/>
    <cellStyle name="Вычисление 2 16" xfId="22272" xr:uid="{C8BB49FE-D74E-4D2B-B4BD-FA566F8DD11A}"/>
    <cellStyle name="Вычисление 2 17" xfId="22273" xr:uid="{5F148CB7-A6E8-480F-B786-319399EF633C}"/>
    <cellStyle name="Вычисление 2 18" xfId="22274" xr:uid="{351947F1-1357-4BD6-ADF7-0C146B47CF5A}"/>
    <cellStyle name="Вычисление 2 2" xfId="22275" xr:uid="{D6491305-7538-469F-8C3E-9361CADE7EBE}"/>
    <cellStyle name="Вычисление 2 2 10" xfId="22276" xr:uid="{D5AF3952-67BB-4FAD-96C9-FF4BF2BC8397}"/>
    <cellStyle name="Вычисление 2 2 11" xfId="22277" xr:uid="{7681E629-A957-4CDA-8FBE-CC3C2EF943C1}"/>
    <cellStyle name="Вычисление 2 2 12" xfId="22278" xr:uid="{1AD0B5CE-E147-4B6B-950F-4C1C6379D700}"/>
    <cellStyle name="Вычисление 2 2 13" xfId="22279" xr:uid="{0D366506-72FE-4810-B5EE-17A3E3F20D1C}"/>
    <cellStyle name="Вычисление 2 2 14" xfId="22280" xr:uid="{3819DB9E-C50D-49AF-98AF-B140AF55999A}"/>
    <cellStyle name="Вычисление 2 2 15" xfId="22281" xr:uid="{445C9BB9-2B8F-4533-8FA3-CED0DF333DEA}"/>
    <cellStyle name="Вычисление 2 2 16" xfId="22282" xr:uid="{60F3E214-9EE3-40CE-B23B-4CD22F6D65A4}"/>
    <cellStyle name="Вычисление 2 2 17" xfId="22283" xr:uid="{5D0919CF-0FD1-4051-B338-CD9A7198A3BE}"/>
    <cellStyle name="Вычисление 2 2 2" xfId="22284" xr:uid="{0D2AAE96-4B50-43F1-B217-BF4EA8E0ED29}"/>
    <cellStyle name="Вычисление 2 2 2 10" xfId="22285" xr:uid="{A469D985-842B-4EDF-9B13-8922DA295056}"/>
    <cellStyle name="Вычисление 2 2 2 11" xfId="22286" xr:uid="{2C4DE51E-55B3-44EF-A72C-DDD99BAE0285}"/>
    <cellStyle name="Вычисление 2 2 2 12" xfId="22287" xr:uid="{3C9619C8-06AB-4A71-956F-4CB191C2CCDA}"/>
    <cellStyle name="Вычисление 2 2 2 13" xfId="22288" xr:uid="{0725F8E8-A762-4252-A512-3A3F9ECD3FCE}"/>
    <cellStyle name="Вычисление 2 2 2 14" xfId="22289" xr:uid="{2E9747BC-7B08-493B-862B-D7BB6E1673B6}"/>
    <cellStyle name="Вычисление 2 2 2 15" xfId="22290" xr:uid="{075F7146-840E-4D26-9ED0-4F629FA73948}"/>
    <cellStyle name="Вычисление 2 2 2 2" xfId="22291" xr:uid="{4E98E4F9-3882-40C5-8415-D91968DF4ABF}"/>
    <cellStyle name="Вычисление 2 2 2 2 2" xfId="22292" xr:uid="{CC4E9B6C-3BA9-46B9-B404-8BB27B1F2670}"/>
    <cellStyle name="Вычисление 2 2 2 3" xfId="22293" xr:uid="{550CD2ED-0638-43B7-882C-8BE176DBA674}"/>
    <cellStyle name="Вычисление 2 2 2 3 2" xfId="22294" xr:uid="{E812B0FF-1CE6-413C-9356-D1409D77970C}"/>
    <cellStyle name="Вычисление 2 2 2 4" xfId="22295" xr:uid="{1C12F3E7-FCC5-4CB9-ABD3-82B530FBECEB}"/>
    <cellStyle name="Вычисление 2 2 2 4 2" xfId="22296" xr:uid="{DA8B88EC-416B-4AB1-9BB3-D8405254560B}"/>
    <cellStyle name="Вычисление 2 2 2 5" xfId="22297" xr:uid="{B69BE63E-AD29-4A43-9DC3-BD50E95FF4E6}"/>
    <cellStyle name="Вычисление 2 2 2 5 2" xfId="22298" xr:uid="{2FE457AB-DBB0-4D50-8B09-CE542340FCCE}"/>
    <cellStyle name="Вычисление 2 2 2 6" xfId="22299" xr:uid="{F421E169-0CA9-44DD-B4A1-46D97E0E9384}"/>
    <cellStyle name="Вычисление 2 2 2 7" xfId="22300" xr:uid="{E08CE7A9-CC9E-446A-9F31-A04FE6040D24}"/>
    <cellStyle name="Вычисление 2 2 2 8" xfId="22301" xr:uid="{84216553-3E6C-48A4-B123-A6E202446CF7}"/>
    <cellStyle name="Вычисление 2 2 2 9" xfId="22302" xr:uid="{138E9FC4-1E3C-462E-A6EF-C374D742257B}"/>
    <cellStyle name="Вычисление 2 2 3" xfId="22303" xr:uid="{A0D7AA97-504B-4A5B-847B-4D885759D2BA}"/>
    <cellStyle name="Вычисление 2 2 3 10" xfId="22304" xr:uid="{23C03291-0385-48C6-AB48-151924D75599}"/>
    <cellStyle name="Вычисление 2 2 3 11" xfId="22305" xr:uid="{724AC2C0-D338-4D40-95C1-C21EB6544DAD}"/>
    <cellStyle name="Вычисление 2 2 3 12" xfId="22306" xr:uid="{E1AE22AD-6701-44E3-983D-1BD99CA5DF9F}"/>
    <cellStyle name="Вычисление 2 2 3 13" xfId="22307" xr:uid="{44954B7B-F866-4497-B903-2C5F06B50ADF}"/>
    <cellStyle name="Вычисление 2 2 3 14" xfId="22308" xr:uid="{7A475D2E-F5A0-4613-B5FB-C25C94C6EE50}"/>
    <cellStyle name="Вычисление 2 2 3 15" xfId="22309" xr:uid="{0EC01088-02C5-4902-BA52-C59126981532}"/>
    <cellStyle name="Вычисление 2 2 3 2" xfId="22310" xr:uid="{CF39C32C-70DA-44A8-B663-668606B4DA27}"/>
    <cellStyle name="Вычисление 2 2 3 2 2" xfId="22311" xr:uid="{818D8843-784C-4D5E-B861-44214F34B174}"/>
    <cellStyle name="Вычисление 2 2 3 3" xfId="22312" xr:uid="{EE4A92DF-72D9-4B55-A376-E2B437DBEFFB}"/>
    <cellStyle name="Вычисление 2 2 3 3 2" xfId="22313" xr:uid="{F5BFE218-C74C-456D-B145-A0DF86F1367F}"/>
    <cellStyle name="Вычисление 2 2 3 4" xfId="22314" xr:uid="{C9D20C67-11B5-41B9-A9AF-73690D213E09}"/>
    <cellStyle name="Вычисление 2 2 3 4 2" xfId="22315" xr:uid="{940009BD-F6A0-4C08-92C9-4ADCF208A7C0}"/>
    <cellStyle name="Вычисление 2 2 3 5" xfId="22316" xr:uid="{D2DE9AD6-1E1E-4E38-8DF4-AB0AFB416C36}"/>
    <cellStyle name="Вычисление 2 2 3 5 2" xfId="22317" xr:uid="{AFE49581-3411-485A-B6DC-8E72F616B2DB}"/>
    <cellStyle name="Вычисление 2 2 3 6" xfId="22318" xr:uid="{08EDE8F4-2CFD-464F-903E-2691FC8AEEBE}"/>
    <cellStyle name="Вычисление 2 2 3 7" xfId="22319" xr:uid="{5DEB81A1-BA15-494B-9B6C-52AD03A9FAD5}"/>
    <cellStyle name="Вычисление 2 2 3 8" xfId="22320" xr:uid="{2777515D-DB94-4DE2-8318-F1C8D7A485C8}"/>
    <cellStyle name="Вычисление 2 2 3 9" xfId="22321" xr:uid="{B30BA357-6406-4422-96BE-E150AA26440C}"/>
    <cellStyle name="Вычисление 2 2 4" xfId="22322" xr:uid="{DE2C6712-03EF-400E-9B0F-D003FD1A72F3}"/>
    <cellStyle name="Вычисление 2 2 4 2" xfId="22323" xr:uid="{4B938A00-DD2D-412B-9080-5EF7D336BB01}"/>
    <cellStyle name="Вычисление 2 2 5" xfId="22324" xr:uid="{DADA26EF-7F89-450B-8178-BDF4E2896D87}"/>
    <cellStyle name="Вычисление 2 2 5 2" xfId="22325" xr:uid="{CE20A6D4-74A4-4A8F-8E4B-27411F53B61B}"/>
    <cellStyle name="Вычисление 2 2 6" xfId="22326" xr:uid="{A6B54701-50BD-4AEB-BAE3-5804F0DCB297}"/>
    <cellStyle name="Вычисление 2 2 6 2" xfId="22327" xr:uid="{6637D4CB-E460-4A06-A997-E534121653DE}"/>
    <cellStyle name="Вычисление 2 2 7" xfId="22328" xr:uid="{25C4AE2F-8C83-447F-8743-B22B03A91986}"/>
    <cellStyle name="Вычисление 2 2 7 2" xfId="22329" xr:uid="{C9B04F65-25D0-413E-8156-BBE379338E5B}"/>
    <cellStyle name="Вычисление 2 2 8" xfId="22330" xr:uid="{A397F501-51AC-4E81-BD02-B21B9A9C3953}"/>
    <cellStyle name="Вычисление 2 2 9" xfId="22331" xr:uid="{ECAB3127-168D-4667-8DEE-BFA1E88FAFA9}"/>
    <cellStyle name="Вычисление 2 3" xfId="22332" xr:uid="{E0C0627D-9A45-4278-83CD-81F0E5914D22}"/>
    <cellStyle name="Вычисление 2 3 10" xfId="22333" xr:uid="{EC419FCD-3A4E-4C0B-B025-0627C352F6E3}"/>
    <cellStyle name="Вычисление 2 3 11" xfId="22334" xr:uid="{B21EE57B-15AD-4561-963B-5D55CE524BE4}"/>
    <cellStyle name="Вычисление 2 3 12" xfId="22335" xr:uid="{97B1150A-6C65-4524-8E2B-D69D024F7DEC}"/>
    <cellStyle name="Вычисление 2 3 13" xfId="22336" xr:uid="{998B5AE1-7680-4185-8F6A-0CC17C88838C}"/>
    <cellStyle name="Вычисление 2 3 14" xfId="22337" xr:uid="{98DE90D6-7973-4183-B3A0-80993C2F8654}"/>
    <cellStyle name="Вычисление 2 3 15" xfId="22338" xr:uid="{1E6F9182-997D-4C26-928F-6DEDEBF72901}"/>
    <cellStyle name="Вычисление 2 3 2" xfId="22339" xr:uid="{825D7D08-A12A-445F-BE3C-8933DDDF9CF9}"/>
    <cellStyle name="Вычисление 2 3 2 2" xfId="22340" xr:uid="{22D98B1F-34C5-47A9-A56C-F76BB2799A42}"/>
    <cellStyle name="Вычисление 2 3 3" xfId="22341" xr:uid="{49B5BF2A-BAB2-43DB-8DAD-6F11975B09FF}"/>
    <cellStyle name="Вычисление 2 3 3 2" xfId="22342" xr:uid="{0C8C5D22-90D3-40C7-95D3-A3F0A2836F31}"/>
    <cellStyle name="Вычисление 2 3 4" xfId="22343" xr:uid="{C5499295-C26E-4F3A-9055-CA7130E57334}"/>
    <cellStyle name="Вычисление 2 3 4 2" xfId="22344" xr:uid="{FF84A5AD-0DEF-4DA0-9EF0-809020A25F3D}"/>
    <cellStyle name="Вычисление 2 3 5" xfId="22345" xr:uid="{229B739A-8942-47FC-BF87-4AD665464B8C}"/>
    <cellStyle name="Вычисление 2 3 5 2" xfId="22346" xr:uid="{929225C5-DF68-4431-BD09-3334D5C43129}"/>
    <cellStyle name="Вычисление 2 3 6" xfId="22347" xr:uid="{1DBD1DA2-0DE8-4414-9B28-54294B559E6B}"/>
    <cellStyle name="Вычисление 2 3 7" xfId="22348" xr:uid="{3AAB03F6-9C4D-43F6-8BD2-13CD59AAE920}"/>
    <cellStyle name="Вычисление 2 3 8" xfId="22349" xr:uid="{FF6D8E87-97D4-4661-88F6-C9C88B00209C}"/>
    <cellStyle name="Вычисление 2 3 9" xfId="22350" xr:uid="{BED9E200-CB49-4DE0-9BA6-7E4D22FB5277}"/>
    <cellStyle name="Вычисление 2 4" xfId="22351" xr:uid="{BA38301F-3BF5-41BA-8D6F-57F8CCB3E255}"/>
    <cellStyle name="Вычисление 2 4 10" xfId="22352" xr:uid="{C136A5F5-347F-412C-A66D-9631479328BE}"/>
    <cellStyle name="Вычисление 2 4 11" xfId="22353" xr:uid="{CD78C25F-918B-4369-8602-936D57FE2CC7}"/>
    <cellStyle name="Вычисление 2 4 12" xfId="22354" xr:uid="{2B2CBCD5-59BE-4F48-9256-39E3A7553C08}"/>
    <cellStyle name="Вычисление 2 4 13" xfId="22355" xr:uid="{910B4115-AB83-4655-8392-9270B51BA414}"/>
    <cellStyle name="Вычисление 2 4 14" xfId="22356" xr:uid="{CBAB927D-4CB2-4C9B-B245-3924553A025B}"/>
    <cellStyle name="Вычисление 2 4 15" xfId="22357" xr:uid="{7E866D5D-3464-4922-983D-2DAF7DF4D0B0}"/>
    <cellStyle name="Вычисление 2 4 2" xfId="22358" xr:uid="{0F24EEC3-A1D2-41FE-88D4-760299BDD1A9}"/>
    <cellStyle name="Вычисление 2 4 2 2" xfId="22359" xr:uid="{E839FBA6-6EFE-48EA-9642-2B32210A9BB4}"/>
    <cellStyle name="Вычисление 2 4 3" xfId="22360" xr:uid="{1190BD46-8AE7-4A89-91E6-4442A044D892}"/>
    <cellStyle name="Вычисление 2 4 3 2" xfId="22361" xr:uid="{4DAF95A2-73D4-4C03-AE1C-7CA9FC64729D}"/>
    <cellStyle name="Вычисление 2 4 4" xfId="22362" xr:uid="{021617FB-A6BD-4DDF-84B3-06C8A65C8C3A}"/>
    <cellStyle name="Вычисление 2 4 4 2" xfId="22363" xr:uid="{F7E5F6BF-6DCA-43BA-BBEE-911F7DFA9D51}"/>
    <cellStyle name="Вычисление 2 4 5" xfId="22364" xr:uid="{93AF8C76-0371-42AA-96CC-1A75550C9206}"/>
    <cellStyle name="Вычисление 2 4 5 2" xfId="22365" xr:uid="{FC5FA458-0871-47B1-ADB9-809F5EB1F102}"/>
    <cellStyle name="Вычисление 2 4 6" xfId="22366" xr:uid="{8DF8E3D2-C32B-4D0E-8EA7-93E9A6262858}"/>
    <cellStyle name="Вычисление 2 4 7" xfId="22367" xr:uid="{08497A69-C231-462B-90E1-BF3A8CA2ADFA}"/>
    <cellStyle name="Вычисление 2 4 8" xfId="22368" xr:uid="{586EA9E6-1C98-4E00-BB98-0B79CC1986C5}"/>
    <cellStyle name="Вычисление 2 4 9" xfId="22369" xr:uid="{FBFDD311-749E-4E43-A395-1DBC8381D24C}"/>
    <cellStyle name="Вычисление 2 5" xfId="22370" xr:uid="{D1EF5A62-B606-4DCE-B92A-E4961CAF54E0}"/>
    <cellStyle name="Вычисление 2 5 2" xfId="22371" xr:uid="{279CEB33-FE54-440E-A6FF-520903E76BDB}"/>
    <cellStyle name="Вычисление 2 6" xfId="22372" xr:uid="{44276DA9-3054-49D6-8B73-71E0395CF3D0}"/>
    <cellStyle name="Вычисление 2 6 2" xfId="22373" xr:uid="{499AD083-4FE5-4485-BDF1-64DFF4D7296F}"/>
    <cellStyle name="Вычисление 2 7" xfId="22374" xr:uid="{8E0E8246-A4E5-48E7-8D1E-D29374EAC789}"/>
    <cellStyle name="Вычисление 2 7 2" xfId="22375" xr:uid="{93CBE9A1-C323-4AE4-9671-3D7A2763AADD}"/>
    <cellStyle name="Вычисление 2 8" xfId="22376" xr:uid="{9CBBBF35-6BC1-4C09-99CD-4FA95BCCAE08}"/>
    <cellStyle name="Вычисление 2 8 2" xfId="22377" xr:uid="{C792D52F-02D6-4DBC-A1C4-48974FC343E9}"/>
    <cellStyle name="Вычисление 2 9" xfId="22378" xr:uid="{3FF4112F-8E45-4038-A8DE-37C7F3429F67}"/>
    <cellStyle name="Вычисление 20" xfId="22379" xr:uid="{06D20DF9-1067-4F57-8C7D-1ED2E764A35D}"/>
    <cellStyle name="Вычисление 20 2" xfId="22380" xr:uid="{E104C790-533B-462C-95D4-896797B1AB9F}"/>
    <cellStyle name="Вычисление 21" xfId="22381" xr:uid="{AF4F6173-AF7E-4D01-B66A-546F388C6428}"/>
    <cellStyle name="Вычисление 22" xfId="22382" xr:uid="{0C628EAE-C07F-4288-A4AC-03DD14091EA7}"/>
    <cellStyle name="Вычисление 23" xfId="22383" xr:uid="{D62272C3-DA85-4B3A-AEDE-5C7C4376A50F}"/>
    <cellStyle name="Вычисление 24" xfId="22384" xr:uid="{FC1BC02B-A3A7-438E-8BA8-EE315D3648A8}"/>
    <cellStyle name="Вычисление 25" xfId="22385" xr:uid="{93E09C61-ED4A-4444-B15E-5C505CC543FA}"/>
    <cellStyle name="Вычисление 26" xfId="22386" xr:uid="{80C89D99-E479-48A2-A7CD-AFC274513D81}"/>
    <cellStyle name="Вычисление 27" xfId="22387" xr:uid="{A8BEC5DD-FD45-4335-9E6D-27BF429741C8}"/>
    <cellStyle name="Вычисление 28" xfId="22388" xr:uid="{ACD263F4-FB27-4E48-A7B9-7877C34A802A}"/>
    <cellStyle name="Вычисление 29" xfId="22389" xr:uid="{F52B829C-2D7D-4517-89D7-ABFF36260D3E}"/>
    <cellStyle name="Вычисление 3" xfId="22390" xr:uid="{9D3BF965-1F0D-43E0-99B0-AF0245B0EF16}"/>
    <cellStyle name="Вычисление 3 10" xfId="22391" xr:uid="{46A383A6-7392-4C6D-A87E-3A1D2D244164}"/>
    <cellStyle name="Вычисление 3 11" xfId="22392" xr:uid="{2B9F426E-312B-425D-B94B-F5BA88DC2F5C}"/>
    <cellStyle name="Вычисление 3 12" xfId="22393" xr:uid="{2FFAF674-090F-47B9-B9F0-79A2A83F5A32}"/>
    <cellStyle name="Вычисление 3 13" xfId="22394" xr:uid="{445A7B77-A755-402E-92ED-A8BFB6421EE8}"/>
    <cellStyle name="Вычисление 3 14" xfId="22395" xr:uid="{A7862BB6-04B0-4404-B9E9-99F0AA3EED57}"/>
    <cellStyle name="Вычисление 3 15" xfId="22396" xr:uid="{7030CB81-8C71-4F6E-A814-5F4115C78101}"/>
    <cellStyle name="Вычисление 3 16" xfId="22397" xr:uid="{ED2A0A33-666E-444D-979F-FA4BD285B69E}"/>
    <cellStyle name="Вычисление 3 17" xfId="22398" xr:uid="{A6A2149B-C4DA-4DD2-B30E-08A11677658B}"/>
    <cellStyle name="Вычисление 3 2" xfId="22399" xr:uid="{F460D673-49E7-4F26-8AEC-36AFCCBA01D0}"/>
    <cellStyle name="Вычисление 3 2 10" xfId="22400" xr:uid="{BED6C4F8-6090-40B2-8DDB-301DFBC77DDE}"/>
    <cellStyle name="Вычисление 3 2 11" xfId="22401" xr:uid="{9B420C39-FD0F-4A54-A2C9-B585C750AD15}"/>
    <cellStyle name="Вычисление 3 2 12" xfId="22402" xr:uid="{3EC2B813-FEF3-41FC-BBF1-5DFDF513A0B4}"/>
    <cellStyle name="Вычисление 3 2 13" xfId="22403" xr:uid="{CCCF40B1-C056-409A-B5C0-5B6270219784}"/>
    <cellStyle name="Вычисление 3 2 14" xfId="22404" xr:uid="{EBF1A64C-4220-45CD-BCA8-D4848C377656}"/>
    <cellStyle name="Вычисление 3 2 15" xfId="22405" xr:uid="{FCA8C56B-B897-4FE4-B607-98471AE1E736}"/>
    <cellStyle name="Вычисление 3 2 2" xfId="22406" xr:uid="{9C600A9C-806D-482A-B3DF-17A386D23731}"/>
    <cellStyle name="Вычисление 3 2 2 2" xfId="22407" xr:uid="{E9E2289B-1986-4718-8860-9CD0ECE187EA}"/>
    <cellStyle name="Вычисление 3 2 3" xfId="22408" xr:uid="{6C434C7F-0ED2-4BCA-9C8E-AC7A567AC365}"/>
    <cellStyle name="Вычисление 3 2 3 2" xfId="22409" xr:uid="{4A0A5239-8C93-4A30-8A8A-0047E5A3267F}"/>
    <cellStyle name="Вычисление 3 2 4" xfId="22410" xr:uid="{395E13BE-A56C-46E6-9FD1-DFCE2C3A139D}"/>
    <cellStyle name="Вычисление 3 2 4 2" xfId="22411" xr:uid="{A997E7CB-BC0B-49B2-8F43-7BC2AB5822F2}"/>
    <cellStyle name="Вычисление 3 2 5" xfId="22412" xr:uid="{D15767DC-0E5E-4190-867F-8D3DF205A1AF}"/>
    <cellStyle name="Вычисление 3 2 5 2" xfId="22413" xr:uid="{F5B3C66B-65D1-4778-81B2-2D1B6328F45D}"/>
    <cellStyle name="Вычисление 3 2 6" xfId="22414" xr:uid="{693E4611-A850-486B-8DFD-8BB8DE9AEDB4}"/>
    <cellStyle name="Вычисление 3 2 7" xfId="22415" xr:uid="{0BE601A3-DAB3-4F0A-912A-3EF966D5AD0A}"/>
    <cellStyle name="Вычисление 3 2 8" xfId="22416" xr:uid="{CE849935-6275-44E8-9427-FCE58AF87900}"/>
    <cellStyle name="Вычисление 3 2 9" xfId="22417" xr:uid="{D61DBE63-5E36-4BB3-ABD1-73B1E68FB901}"/>
    <cellStyle name="Вычисление 3 3" xfId="22418" xr:uid="{0A4E9526-8982-4002-8683-07600637792B}"/>
    <cellStyle name="Вычисление 3 3 10" xfId="22419" xr:uid="{3FE5C859-2BE9-461D-A1F1-E5AA4072551B}"/>
    <cellStyle name="Вычисление 3 3 11" xfId="22420" xr:uid="{5EC3D525-8816-42B5-8F65-2D15307BCFF9}"/>
    <cellStyle name="Вычисление 3 3 12" xfId="22421" xr:uid="{30E8E421-0EAC-44F7-BB6E-7063503C57FE}"/>
    <cellStyle name="Вычисление 3 3 13" xfId="22422" xr:uid="{5A870CFB-27EB-48D6-A4BD-97D3F37CECD2}"/>
    <cellStyle name="Вычисление 3 3 14" xfId="22423" xr:uid="{FEC0612C-678A-41D0-82CD-C180FD47F0CC}"/>
    <cellStyle name="Вычисление 3 3 15" xfId="22424" xr:uid="{FDA3FE60-413E-4664-89CA-9CD5F9ECDF57}"/>
    <cellStyle name="Вычисление 3 3 2" xfId="22425" xr:uid="{7982700E-44F9-4DAF-B1A4-FF333F4196B0}"/>
    <cellStyle name="Вычисление 3 3 2 2" xfId="22426" xr:uid="{09531AEB-867E-4373-99C7-BDC3D1E202D0}"/>
    <cellStyle name="Вычисление 3 3 3" xfId="22427" xr:uid="{208C6F5E-88FD-43CF-B069-405298FBF90F}"/>
    <cellStyle name="Вычисление 3 3 3 2" xfId="22428" xr:uid="{0472DF39-8F57-48FC-87B0-2F5601C7FD85}"/>
    <cellStyle name="Вычисление 3 3 4" xfId="22429" xr:uid="{2F7EDE4B-63BF-44F4-8ADD-096AFAC92BFA}"/>
    <cellStyle name="Вычисление 3 3 4 2" xfId="22430" xr:uid="{4D8AF993-CE77-445D-9BCB-4141DF8BA72E}"/>
    <cellStyle name="Вычисление 3 3 5" xfId="22431" xr:uid="{EB5D3C68-F9A2-47C1-B006-591D5CAD80B8}"/>
    <cellStyle name="Вычисление 3 3 5 2" xfId="22432" xr:uid="{64FB0892-114B-49A1-ABFB-A3462FF594C2}"/>
    <cellStyle name="Вычисление 3 3 6" xfId="22433" xr:uid="{B6E030F1-77DF-4D2F-BD1E-87C980BFFE5E}"/>
    <cellStyle name="Вычисление 3 3 7" xfId="22434" xr:uid="{B7836E15-A4C7-46A8-B452-56A4950437BD}"/>
    <cellStyle name="Вычисление 3 3 8" xfId="22435" xr:uid="{188EE7D5-927C-439E-833D-6BE31E3986A9}"/>
    <cellStyle name="Вычисление 3 3 9" xfId="22436" xr:uid="{9610A2DE-8EBB-4EA2-ACFF-493E7D56E972}"/>
    <cellStyle name="Вычисление 3 4" xfId="22437" xr:uid="{8C1757CF-5BF0-4A84-8FC1-C93908527C81}"/>
    <cellStyle name="Вычисление 3 4 2" xfId="22438" xr:uid="{5E39F20C-A7D1-4FE2-B282-49C7B1A21016}"/>
    <cellStyle name="Вычисление 3 5" xfId="22439" xr:uid="{7C26D251-E76E-4B3E-A8B0-C37FACE1C766}"/>
    <cellStyle name="Вычисление 3 5 2" xfId="22440" xr:uid="{ED443181-FE7D-46B9-A457-3E5AED28AEFF}"/>
    <cellStyle name="Вычисление 3 6" xfId="22441" xr:uid="{0F81D207-65D5-4604-AA47-59419E498D97}"/>
    <cellStyle name="Вычисление 3 6 2" xfId="22442" xr:uid="{15664428-009F-40CA-8F32-E2FB247F4677}"/>
    <cellStyle name="Вычисление 3 7" xfId="22443" xr:uid="{B6B9490E-938A-4D37-83E9-FC89E66251DB}"/>
    <cellStyle name="Вычисление 3 7 2" xfId="22444" xr:uid="{2FCE80E7-D93C-4303-8B3E-7C8D5A76F5BF}"/>
    <cellStyle name="Вычисление 3 8" xfId="22445" xr:uid="{831EEEF3-ACF3-4BFC-B5FD-BEDCD3AE1325}"/>
    <cellStyle name="Вычисление 3 9" xfId="22446" xr:uid="{2173A14A-5B65-441C-AA2A-6ECB7571A631}"/>
    <cellStyle name="Вычисление 30" xfId="22447" xr:uid="{CEAF570F-1FF1-4044-B6FC-C3D80D1D3B1E}"/>
    <cellStyle name="Вычисление 4" xfId="22448" xr:uid="{9186BE3B-FD4D-45F6-A6CF-AC8EDE1F22DC}"/>
    <cellStyle name="Вычисление 4 10" xfId="22449" xr:uid="{0E0146E8-7E0A-4D94-884C-CF762126EA0E}"/>
    <cellStyle name="Вычисление 4 11" xfId="22450" xr:uid="{D38EA50E-20DC-449B-BFC8-ECB84080FF97}"/>
    <cellStyle name="Вычисление 4 12" xfId="22451" xr:uid="{064EFE84-1F90-4FC0-B258-E3C16ABDE1D7}"/>
    <cellStyle name="Вычисление 4 13" xfId="22452" xr:uid="{2D48FF73-FF07-432A-8586-EDB885E3C49A}"/>
    <cellStyle name="Вычисление 4 14" xfId="22453" xr:uid="{AFE10717-36F9-4062-BD64-EF41B6CDF962}"/>
    <cellStyle name="Вычисление 4 15" xfId="22454" xr:uid="{3457DABB-F680-45EF-9B1F-277E6E306AE1}"/>
    <cellStyle name="Вычисление 4 16" xfId="22455" xr:uid="{FE548FF2-E485-4B7C-9A14-11241CB18AA9}"/>
    <cellStyle name="Вычисление 4 17" xfId="22456" xr:uid="{AFA2A3A7-A61F-493D-9F05-11968FE25932}"/>
    <cellStyle name="Вычисление 4 18" xfId="22457" xr:uid="{9588C82C-4FEC-4196-A385-599E26AAC4DA}"/>
    <cellStyle name="Вычисление 4 2" xfId="22458" xr:uid="{4503F484-6CD6-49A2-BF25-4E616AA52455}"/>
    <cellStyle name="Вычисление 4 2 10" xfId="22459" xr:uid="{148C61B4-ED4D-4B1E-BAA2-6A507F10BC95}"/>
    <cellStyle name="Вычисление 4 2 11" xfId="22460" xr:uid="{A765DCDB-AE61-4AC2-8226-7FCDED6B8986}"/>
    <cellStyle name="Вычисление 4 2 12" xfId="22461" xr:uid="{683CC1F1-0AED-4B6D-9B46-BE6DE686E40B}"/>
    <cellStyle name="Вычисление 4 2 13" xfId="22462" xr:uid="{2705BA08-891D-4E1E-B554-D766FD6BA29B}"/>
    <cellStyle name="Вычисление 4 2 14" xfId="22463" xr:uid="{7CF0A268-01F3-4A22-80A7-6548ED820E61}"/>
    <cellStyle name="Вычисление 4 2 15" xfId="22464" xr:uid="{2B80AA6C-854C-4690-A8F2-636409FCCE6A}"/>
    <cellStyle name="Вычисление 4 2 2" xfId="22465" xr:uid="{416225E0-C7FE-4DDB-9AEE-F79537473D57}"/>
    <cellStyle name="Вычисление 4 2 2 2" xfId="22466" xr:uid="{37C6A79B-829A-4F85-BB18-9CF57531A6D2}"/>
    <cellStyle name="Вычисление 4 2 3" xfId="22467" xr:uid="{010FB150-A2EB-480A-8AC6-8DD1685FCFAE}"/>
    <cellStyle name="Вычисление 4 2 3 2" xfId="22468" xr:uid="{B0779823-347F-4721-AEA1-9A2900BE5C6F}"/>
    <cellStyle name="Вычисление 4 2 4" xfId="22469" xr:uid="{3E724797-0041-439B-B0D8-D24375DD23F9}"/>
    <cellStyle name="Вычисление 4 2 4 2" xfId="22470" xr:uid="{ABC6BF65-E9E3-47B7-BFE3-B674A3E510F7}"/>
    <cellStyle name="Вычисление 4 2 5" xfId="22471" xr:uid="{54446C42-6CCE-4AA8-8511-5F5C672BA5EA}"/>
    <cellStyle name="Вычисление 4 2 5 2" xfId="22472" xr:uid="{80B9755E-E365-4520-8A70-20E251FC15B7}"/>
    <cellStyle name="Вычисление 4 2 6" xfId="22473" xr:uid="{D7DE01BF-B20A-4D7E-89D6-08AFE51DF81A}"/>
    <cellStyle name="Вычисление 4 2 7" xfId="22474" xr:uid="{9CF3DB7A-2A83-4A65-80AD-226D034CB318}"/>
    <cellStyle name="Вычисление 4 2 8" xfId="22475" xr:uid="{4E29579D-ED44-4862-A4C3-047A189240EF}"/>
    <cellStyle name="Вычисление 4 2 9" xfId="22476" xr:uid="{FE49D3BE-B665-401F-A92C-FCC5BE128E1C}"/>
    <cellStyle name="Вычисление 4 3" xfId="22477" xr:uid="{4C260A71-CA75-46C4-84A6-1604B1581B4A}"/>
    <cellStyle name="Вычисление 4 3 10" xfId="22478" xr:uid="{9D04FFFB-DAC1-43DB-94FD-7BC666B62894}"/>
    <cellStyle name="Вычисление 4 3 11" xfId="22479" xr:uid="{2796898C-D0E4-469E-ADA7-5FB1C1918F05}"/>
    <cellStyle name="Вычисление 4 3 12" xfId="22480" xr:uid="{44D80231-FC86-470A-949E-ABD0245DF389}"/>
    <cellStyle name="Вычисление 4 3 13" xfId="22481" xr:uid="{940A793F-04D8-4EED-91DF-AC8B0A25836D}"/>
    <cellStyle name="Вычисление 4 3 14" xfId="22482" xr:uid="{72E3FFB6-2297-4F7B-A0B4-E45682D887B6}"/>
    <cellStyle name="Вычисление 4 3 15" xfId="22483" xr:uid="{A7093880-4C34-47E6-B6B7-3451DB2CADDF}"/>
    <cellStyle name="Вычисление 4 3 2" xfId="22484" xr:uid="{8AB3C774-B869-4F35-957A-422F67EF1730}"/>
    <cellStyle name="Вычисление 4 3 2 2" xfId="22485" xr:uid="{5408B857-D73E-4151-88DD-8969A238E701}"/>
    <cellStyle name="Вычисление 4 3 3" xfId="22486" xr:uid="{0D7F683E-D68A-4234-9191-301711D550D8}"/>
    <cellStyle name="Вычисление 4 3 3 2" xfId="22487" xr:uid="{516D9255-D7D0-4160-82B3-B2377C8DD648}"/>
    <cellStyle name="Вычисление 4 3 4" xfId="22488" xr:uid="{616771E9-010D-4B7C-B446-E0FDB44F0B81}"/>
    <cellStyle name="Вычисление 4 3 4 2" xfId="22489" xr:uid="{AC933325-A3F5-4DF1-B20A-B5CAB7D664DA}"/>
    <cellStyle name="Вычисление 4 3 5" xfId="22490" xr:uid="{075E6F5B-7C70-4C41-AA80-3D6600E99CE9}"/>
    <cellStyle name="Вычисление 4 3 5 2" xfId="22491" xr:uid="{659D584B-E448-49F6-97DA-BC1A20272475}"/>
    <cellStyle name="Вычисление 4 3 6" xfId="22492" xr:uid="{FA515CF8-B2C4-4AD4-B209-6F4EAE4D8EDB}"/>
    <cellStyle name="Вычисление 4 3 7" xfId="22493" xr:uid="{A07A41E7-A55A-4424-B2EF-D762FDDB678B}"/>
    <cellStyle name="Вычисление 4 3 8" xfId="22494" xr:uid="{E38FA10D-64AD-41E0-8ED3-55E918175A77}"/>
    <cellStyle name="Вычисление 4 3 9" xfId="22495" xr:uid="{3412ED07-DD67-4CA4-9D86-22E333792AEE}"/>
    <cellStyle name="Вычисление 4 4" xfId="22496" xr:uid="{08DD3C24-C076-418C-97E4-82DD7D635566}"/>
    <cellStyle name="Вычисление 4 4 10" xfId="22497" xr:uid="{95597994-A78B-4CB4-B69A-04CE6C3C5E50}"/>
    <cellStyle name="Вычисление 4 4 11" xfId="22498" xr:uid="{2F9576AB-4CE1-4E66-9C3D-0E676CC5B09B}"/>
    <cellStyle name="Вычисление 4 4 12" xfId="22499" xr:uid="{6CBBB0E9-EA5F-459C-964A-C0C3AA5A91A9}"/>
    <cellStyle name="Вычисление 4 4 13" xfId="22500" xr:uid="{50D5C774-AB6B-4846-94E3-7B6944E42AB9}"/>
    <cellStyle name="Вычисление 4 4 14" xfId="22501" xr:uid="{CCE31285-514B-4222-8605-2B647D322D8D}"/>
    <cellStyle name="Вычисление 4 4 15" xfId="22502" xr:uid="{0205ADD4-710B-4D0A-8060-8AA7C8807704}"/>
    <cellStyle name="Вычисление 4 4 2" xfId="22503" xr:uid="{FA766DDD-4B8C-4C9A-B954-494659074049}"/>
    <cellStyle name="Вычисление 4 4 2 2" xfId="22504" xr:uid="{8E9AFEDF-6B1A-483D-87FF-36F26D5CDC92}"/>
    <cellStyle name="Вычисление 4 4 3" xfId="22505" xr:uid="{96FADA9A-0E7B-4BA7-A5D2-766D2570BA05}"/>
    <cellStyle name="Вычисление 4 4 3 2" xfId="22506" xr:uid="{75B4563E-8751-4343-B6F4-C00BC49D1B12}"/>
    <cellStyle name="Вычисление 4 4 4" xfId="22507" xr:uid="{81620F57-FDC2-4694-BB82-8834EF831D4F}"/>
    <cellStyle name="Вычисление 4 4 4 2" xfId="22508" xr:uid="{19BAA964-50E9-41C1-8E1E-B69F85AA0172}"/>
    <cellStyle name="Вычисление 4 4 5" xfId="22509" xr:uid="{E572DDA9-B1BA-41CB-A8CF-CD395F7A51B1}"/>
    <cellStyle name="Вычисление 4 4 5 2" xfId="22510" xr:uid="{97FCE6F8-67E9-4373-B37E-753D18493262}"/>
    <cellStyle name="Вычисление 4 4 6" xfId="22511" xr:uid="{9F47C3CE-D767-4674-88C5-885CA552DC51}"/>
    <cellStyle name="Вычисление 4 4 7" xfId="22512" xr:uid="{29FFC7F9-3DAA-4EF9-A5AC-FD7FE85BE876}"/>
    <cellStyle name="Вычисление 4 4 8" xfId="22513" xr:uid="{D0BDF5CC-4FBD-42D6-BAD2-705F4D9551D7}"/>
    <cellStyle name="Вычисление 4 4 9" xfId="22514" xr:uid="{B415703C-CF1F-491F-91D1-1709EC469586}"/>
    <cellStyle name="Вычисление 4 5" xfId="22515" xr:uid="{1F5E1B96-1426-4E1C-919F-CC143BC02B4A}"/>
    <cellStyle name="Вычисление 4 5 2" xfId="22516" xr:uid="{3DE5974A-4F34-4D38-AD76-2C6722FDFD1E}"/>
    <cellStyle name="Вычисление 4 6" xfId="22517" xr:uid="{059C742E-FDC9-44B4-B709-B2445C59A71D}"/>
    <cellStyle name="Вычисление 4 6 2" xfId="22518" xr:uid="{CD5A0BFB-9B43-4284-A2AA-FABD4D90F03E}"/>
    <cellStyle name="Вычисление 4 7" xfId="22519" xr:uid="{85214AC9-6DE2-4BDD-BB5C-0B38014EB233}"/>
    <cellStyle name="Вычисление 4 7 2" xfId="22520" xr:uid="{6862F7C5-6CCE-4393-A973-56C2A02F9070}"/>
    <cellStyle name="Вычисление 4 8" xfId="22521" xr:uid="{CB5463BE-C04E-4B5D-9C99-3F280B519702}"/>
    <cellStyle name="Вычисление 4 8 2" xfId="22522" xr:uid="{097F7269-D93E-4D48-BD78-2D4EE3B75815}"/>
    <cellStyle name="Вычисление 4 9" xfId="22523" xr:uid="{21C22F9D-B905-4C17-BCBB-8C13BB9E2D3D}"/>
    <cellStyle name="Вычисление 5" xfId="22524" xr:uid="{4B3C9D8A-8222-462E-9DD5-0E6979AF4182}"/>
    <cellStyle name="Вычисление 5 10" xfId="22525" xr:uid="{5D328935-60ED-4A73-B518-324B2D4D3730}"/>
    <cellStyle name="Вычисление 5 11" xfId="22526" xr:uid="{0C4A495C-6E15-4A6A-A73D-09C1E2A9BDE9}"/>
    <cellStyle name="Вычисление 5 12" xfId="22527" xr:uid="{ED5EB465-B304-4C88-BA86-E6E0BB9BCF03}"/>
    <cellStyle name="Вычисление 5 13" xfId="22528" xr:uid="{3AAF12C0-7E8E-451B-BF4C-9B348A7B62A6}"/>
    <cellStyle name="Вычисление 5 14" xfId="22529" xr:uid="{10A9A70C-A00E-433B-82D9-1E1069F21E84}"/>
    <cellStyle name="Вычисление 5 15" xfId="22530" xr:uid="{6531F10A-B020-48EB-A0A0-C474967AE574}"/>
    <cellStyle name="Вычисление 5 16" xfId="22531" xr:uid="{53CA3EF3-4781-43CF-9B87-8A1EF7672914}"/>
    <cellStyle name="Вычисление 5 17" xfId="22532" xr:uid="{D1D9E77B-8545-4DDC-85B1-9B7F3745C662}"/>
    <cellStyle name="Вычисление 5 18" xfId="22533" xr:uid="{2B829812-C5CA-404A-AA0B-DEF822EAD7D0}"/>
    <cellStyle name="Вычисление 5 2" xfId="22534" xr:uid="{23E0E3D0-0CEA-46F3-A089-0056C3D74D09}"/>
    <cellStyle name="Вычисление 5 2 10" xfId="22535" xr:uid="{3A0CFA18-E9DF-4485-96C5-78C6F7497145}"/>
    <cellStyle name="Вычисление 5 2 11" xfId="22536" xr:uid="{83DA6AC6-655D-4F9D-A829-C988495C170D}"/>
    <cellStyle name="Вычисление 5 2 12" xfId="22537" xr:uid="{EFB54A48-9879-4F9B-8A61-93F9F4B7592F}"/>
    <cellStyle name="Вычисление 5 2 13" xfId="22538" xr:uid="{D04E3242-AD7D-4181-877C-AC7EDFEFFFDC}"/>
    <cellStyle name="Вычисление 5 2 14" xfId="22539" xr:uid="{C1C5BDE9-8ED1-4494-97B6-23DAE675928A}"/>
    <cellStyle name="Вычисление 5 2 15" xfId="22540" xr:uid="{53337F5F-F707-46AD-AEDA-28237E0AE612}"/>
    <cellStyle name="Вычисление 5 2 2" xfId="22541" xr:uid="{B071EE46-05EA-4E4D-931B-267D62730B83}"/>
    <cellStyle name="Вычисление 5 2 2 2" xfId="22542" xr:uid="{9B50D717-7A4F-489E-B9BC-D684F6C82E8F}"/>
    <cellStyle name="Вычисление 5 2 3" xfId="22543" xr:uid="{6CEEAB30-93C9-490C-9C54-8CCB50DF4B17}"/>
    <cellStyle name="Вычисление 5 2 3 2" xfId="22544" xr:uid="{097A2B05-9103-4E91-A78C-C452A87885D8}"/>
    <cellStyle name="Вычисление 5 2 4" xfId="22545" xr:uid="{8C60F42B-8D47-4826-B076-4C423C8A36B1}"/>
    <cellStyle name="Вычисление 5 2 4 2" xfId="22546" xr:uid="{6545F819-DAEC-4FE5-A2AC-0A9948B98CF0}"/>
    <cellStyle name="Вычисление 5 2 5" xfId="22547" xr:uid="{9B84812F-12F7-4D5D-86B6-14129F18A79B}"/>
    <cellStyle name="Вычисление 5 2 5 2" xfId="22548" xr:uid="{9942E361-DAE5-4781-A27E-7F0CEF75EEFF}"/>
    <cellStyle name="Вычисление 5 2 6" xfId="22549" xr:uid="{B67431C9-A121-4FBF-A464-285251410CB0}"/>
    <cellStyle name="Вычисление 5 2 7" xfId="22550" xr:uid="{643B9A1D-638C-4CC6-8904-3AE4BAD64181}"/>
    <cellStyle name="Вычисление 5 2 8" xfId="22551" xr:uid="{8D197D93-5929-4955-BC03-517BEABE437B}"/>
    <cellStyle name="Вычисление 5 2 9" xfId="22552" xr:uid="{CAA332A8-FF68-499A-BEA0-540DA92ED9E4}"/>
    <cellStyle name="Вычисление 5 3" xfId="22553" xr:uid="{B56BEED9-03A6-4AE3-9684-65525053D567}"/>
    <cellStyle name="Вычисление 5 3 10" xfId="22554" xr:uid="{41EBE6EB-5BAF-4B54-87B7-2234969D14D8}"/>
    <cellStyle name="Вычисление 5 3 11" xfId="22555" xr:uid="{B00A4613-D791-4F85-B4D2-352652B1DA9F}"/>
    <cellStyle name="Вычисление 5 3 12" xfId="22556" xr:uid="{11151B32-8AFC-4E7E-9AAB-15DDCFE63395}"/>
    <cellStyle name="Вычисление 5 3 13" xfId="22557" xr:uid="{471722DE-6479-4BA0-9BC2-2CC7384A2FF5}"/>
    <cellStyle name="Вычисление 5 3 14" xfId="22558" xr:uid="{F4A32339-8818-40DA-8924-0730E68ADA45}"/>
    <cellStyle name="Вычисление 5 3 15" xfId="22559" xr:uid="{25B3CA3B-6568-4FFE-900E-A03556CDC101}"/>
    <cellStyle name="Вычисление 5 3 2" xfId="22560" xr:uid="{D10EEDBB-C1BB-40E0-9484-70F8A7D17008}"/>
    <cellStyle name="Вычисление 5 3 2 2" xfId="22561" xr:uid="{D5294E35-2B38-47E1-A068-74CDA08EFA1A}"/>
    <cellStyle name="Вычисление 5 3 3" xfId="22562" xr:uid="{E7EA69E0-CEA6-4270-9CC8-15982CB800FC}"/>
    <cellStyle name="Вычисление 5 3 3 2" xfId="22563" xr:uid="{9D4AEA57-C0E6-4FAC-BE08-124987906872}"/>
    <cellStyle name="Вычисление 5 3 4" xfId="22564" xr:uid="{13F30CF8-0ADA-4151-BDE2-B280B2857D9F}"/>
    <cellStyle name="Вычисление 5 3 4 2" xfId="22565" xr:uid="{C9CD175C-E07B-41C3-B8C1-1D59BCB2020B}"/>
    <cellStyle name="Вычисление 5 3 5" xfId="22566" xr:uid="{E834147D-4EEC-4B58-83D9-F1BD8A0C0003}"/>
    <cellStyle name="Вычисление 5 3 5 2" xfId="22567" xr:uid="{FB146A17-56E5-4E64-8B9C-AEC5E3C8755C}"/>
    <cellStyle name="Вычисление 5 3 6" xfId="22568" xr:uid="{2E8E20BE-AF08-4862-981E-50CAD4EB32B7}"/>
    <cellStyle name="Вычисление 5 3 7" xfId="22569" xr:uid="{B1166794-B97D-40D5-8EDC-8DE219C69929}"/>
    <cellStyle name="Вычисление 5 3 8" xfId="22570" xr:uid="{AD910A7B-F6D0-4638-ACC9-60ECCCECC1FB}"/>
    <cellStyle name="Вычисление 5 3 9" xfId="22571" xr:uid="{2482BE9A-3A3B-4023-8E8E-E177F9C7E93C}"/>
    <cellStyle name="Вычисление 5 4" xfId="22572" xr:uid="{650D8D57-EB87-45D8-AC6C-CFA0711E61C5}"/>
    <cellStyle name="Вычисление 5 4 10" xfId="22573" xr:uid="{DBF58C08-1707-4650-9014-48B14641C525}"/>
    <cellStyle name="Вычисление 5 4 11" xfId="22574" xr:uid="{5F7F913A-CDE6-4FE9-952A-E5AF3817A8C8}"/>
    <cellStyle name="Вычисление 5 4 12" xfId="22575" xr:uid="{EB9DB528-9D0C-4762-BB4C-51B94D63A319}"/>
    <cellStyle name="Вычисление 5 4 13" xfId="22576" xr:uid="{5FCC8DDC-3EE0-48E9-BA06-30E2FF08D694}"/>
    <cellStyle name="Вычисление 5 4 14" xfId="22577" xr:uid="{CE7E9511-B97F-436C-BF5B-1C80F82CEFF7}"/>
    <cellStyle name="Вычисление 5 4 15" xfId="22578" xr:uid="{A7F8928A-7713-435D-B428-F5528F4E3127}"/>
    <cellStyle name="Вычисление 5 4 2" xfId="22579" xr:uid="{024E9897-1F75-42FE-9355-8C43FF1CD73B}"/>
    <cellStyle name="Вычисление 5 4 2 2" xfId="22580" xr:uid="{B3A17EDF-622C-4EFB-B561-E36AF6F38A7B}"/>
    <cellStyle name="Вычисление 5 4 3" xfId="22581" xr:uid="{906562A0-3CC7-4DAA-8F72-B78652D8D066}"/>
    <cellStyle name="Вычисление 5 4 3 2" xfId="22582" xr:uid="{D5636583-709B-4196-9857-A96B319692F5}"/>
    <cellStyle name="Вычисление 5 4 4" xfId="22583" xr:uid="{4B774AAD-1210-40E0-81AF-E5B487D6F10D}"/>
    <cellStyle name="Вычисление 5 4 4 2" xfId="22584" xr:uid="{1BB085AD-2547-4396-86E2-7F4CE160F4E0}"/>
    <cellStyle name="Вычисление 5 4 5" xfId="22585" xr:uid="{BF70276C-4CEC-4E68-971B-FE63377F573E}"/>
    <cellStyle name="Вычисление 5 4 5 2" xfId="22586" xr:uid="{1F80679D-D43D-4482-9C0A-F7729DFC65C4}"/>
    <cellStyle name="Вычисление 5 4 6" xfId="22587" xr:uid="{5C3E3B89-5A67-4AD9-8511-2E0D37A28EC6}"/>
    <cellStyle name="Вычисление 5 4 7" xfId="22588" xr:uid="{FEC25378-CA98-410D-9A92-EDFD2BF29F28}"/>
    <cellStyle name="Вычисление 5 4 8" xfId="22589" xr:uid="{7E1C0D58-9314-461E-82AB-91E1C94BB4A0}"/>
    <cellStyle name="Вычисление 5 4 9" xfId="22590" xr:uid="{D959DAA1-2A0F-48C6-A417-3AB926D7E731}"/>
    <cellStyle name="Вычисление 5 5" xfId="22591" xr:uid="{A21A0812-97B4-49CD-B289-3FB2F7B63AC9}"/>
    <cellStyle name="Вычисление 5 5 2" xfId="22592" xr:uid="{9A983E47-5588-4FDC-9E94-0AFC893858CA}"/>
    <cellStyle name="Вычисление 5 6" xfId="22593" xr:uid="{16CD32A8-CC1E-4D8B-BF1B-57A91829D472}"/>
    <cellStyle name="Вычисление 5 6 2" xfId="22594" xr:uid="{412041AB-52D2-4DE8-9A1A-13106E1E20F1}"/>
    <cellStyle name="Вычисление 5 7" xfId="22595" xr:uid="{EB4B4BAA-83AB-49E6-81B6-9EE6E88CB0EF}"/>
    <cellStyle name="Вычисление 5 7 2" xfId="22596" xr:uid="{DBA4A2CD-157A-456B-8424-77F9105F4753}"/>
    <cellStyle name="Вычисление 5 8" xfId="22597" xr:uid="{7C8EC529-24AA-41D3-AA12-E783B345F579}"/>
    <cellStyle name="Вычисление 5 8 2" xfId="22598" xr:uid="{AD1E5D17-57C7-4223-9D8D-E9E55F1CDAF3}"/>
    <cellStyle name="Вычисление 5 9" xfId="22599" xr:uid="{63F37075-9B6F-4FAC-B409-95CF0749D8D9}"/>
    <cellStyle name="Вычисление 6" xfId="22600" xr:uid="{B26B6FAA-B22A-432F-8A8C-2C397A61F675}"/>
    <cellStyle name="Вычисление 6 10" xfId="22601" xr:uid="{70DBB5E4-4272-4670-92B5-91B19833221B}"/>
    <cellStyle name="Вычисление 6 11" xfId="22602" xr:uid="{AB28CEF1-980F-4D48-A42A-27DC05742A8A}"/>
    <cellStyle name="Вычисление 6 12" xfId="22603" xr:uid="{644AE2CB-896B-47B4-97F1-D42B1C8E9885}"/>
    <cellStyle name="Вычисление 6 13" xfId="22604" xr:uid="{70EB7EFF-518C-4D78-8DC8-A9866816A527}"/>
    <cellStyle name="Вычисление 6 14" xfId="22605" xr:uid="{098148D3-A521-4C8A-8723-EF2C8B0CA8D9}"/>
    <cellStyle name="Вычисление 6 15" xfId="22606" xr:uid="{CD1E5705-96B1-48E3-9CED-8D2DBA83C169}"/>
    <cellStyle name="Вычисление 6 16" xfId="22607" xr:uid="{7014C19C-C5FB-446F-8C39-373C3E61E898}"/>
    <cellStyle name="Вычисление 6 17" xfId="22608" xr:uid="{72F2FD40-92A3-4CDF-88AE-175C9C3464B9}"/>
    <cellStyle name="Вычисление 6 18" xfId="22609" xr:uid="{125EB3E9-5F39-44B5-A653-384D30973AE6}"/>
    <cellStyle name="Вычисление 6 2" xfId="22610" xr:uid="{C5BB6EAD-1ABF-4F87-9531-D0D66C150F96}"/>
    <cellStyle name="Вычисление 6 2 10" xfId="22611" xr:uid="{EB6FFB3D-887F-4B83-AEE0-0F27FE9E113D}"/>
    <cellStyle name="Вычисление 6 2 11" xfId="22612" xr:uid="{6A8C4081-0298-43BE-BF4E-7F12E2782603}"/>
    <cellStyle name="Вычисление 6 2 12" xfId="22613" xr:uid="{DB372F05-4AD4-492B-9329-233FA817B2BE}"/>
    <cellStyle name="Вычисление 6 2 13" xfId="22614" xr:uid="{A93DE461-4225-4EB5-B19C-ACAF0F8FA7F2}"/>
    <cellStyle name="Вычисление 6 2 14" xfId="22615" xr:uid="{929CFCFE-3CE5-4E59-969E-EE1EF288F72C}"/>
    <cellStyle name="Вычисление 6 2 15" xfId="22616" xr:uid="{1252ED89-4B61-40D4-9FD6-FB0F9C53E9CB}"/>
    <cellStyle name="Вычисление 6 2 2" xfId="22617" xr:uid="{DFFCD76C-21D5-473C-91C3-338241C8119A}"/>
    <cellStyle name="Вычисление 6 2 2 2" xfId="22618" xr:uid="{60EB8FD2-2E82-4BD8-8703-5778AB999D29}"/>
    <cellStyle name="Вычисление 6 2 3" xfId="22619" xr:uid="{419A4C3B-94CD-41A0-8D07-D0DEDC3D30D4}"/>
    <cellStyle name="Вычисление 6 2 3 2" xfId="22620" xr:uid="{F78F3F67-D619-451F-A7F8-0CCA43E399B6}"/>
    <cellStyle name="Вычисление 6 2 4" xfId="22621" xr:uid="{4EE4FF82-5BE0-4D18-9FAA-58C0D9B2717C}"/>
    <cellStyle name="Вычисление 6 2 4 2" xfId="22622" xr:uid="{6A88EC47-9643-413F-BA4A-FB59ACF26A27}"/>
    <cellStyle name="Вычисление 6 2 5" xfId="22623" xr:uid="{6B757069-6DA4-4869-AA57-E637F87DCA79}"/>
    <cellStyle name="Вычисление 6 2 5 2" xfId="22624" xr:uid="{ADF0B5E8-6816-4D64-B3E5-6FDA15339908}"/>
    <cellStyle name="Вычисление 6 2 6" xfId="22625" xr:uid="{7D8A4DFA-3490-44E0-8E44-39D62FEC2A7C}"/>
    <cellStyle name="Вычисление 6 2 7" xfId="22626" xr:uid="{CBBADA9C-C622-4165-9A02-A0117C0DE9C3}"/>
    <cellStyle name="Вычисление 6 2 8" xfId="22627" xr:uid="{602BFD7A-F343-4B3E-8E53-0BA40BAC11B6}"/>
    <cellStyle name="Вычисление 6 2 9" xfId="22628" xr:uid="{5AD54881-98E1-4557-8ACC-704FEB4CA7E3}"/>
    <cellStyle name="Вычисление 6 3" xfId="22629" xr:uid="{4D082D96-15E5-4106-93D7-51B614DECE30}"/>
    <cellStyle name="Вычисление 6 3 10" xfId="22630" xr:uid="{86939F9E-E737-47BE-B3EF-3F085688503A}"/>
    <cellStyle name="Вычисление 6 3 11" xfId="22631" xr:uid="{6B47DEC4-3C50-4534-93F1-6091A00A7BF1}"/>
    <cellStyle name="Вычисление 6 3 12" xfId="22632" xr:uid="{241D2AED-27D0-4E36-8B99-0A9B47EB64E9}"/>
    <cellStyle name="Вычисление 6 3 13" xfId="22633" xr:uid="{703D291F-AD46-49A8-B5E8-D4CA4175C776}"/>
    <cellStyle name="Вычисление 6 3 14" xfId="22634" xr:uid="{89995F38-A47E-4AA7-AD8D-63DE5AFC512F}"/>
    <cellStyle name="Вычисление 6 3 15" xfId="22635" xr:uid="{8616988C-2AEC-44E3-8918-50B7BC6E347A}"/>
    <cellStyle name="Вычисление 6 3 2" xfId="22636" xr:uid="{9B260763-3475-4ED7-8BFA-F36226040D39}"/>
    <cellStyle name="Вычисление 6 3 2 2" xfId="22637" xr:uid="{B8968D54-02BF-4E00-AE12-916A70A47B0E}"/>
    <cellStyle name="Вычисление 6 3 3" xfId="22638" xr:uid="{36C488E1-4A52-4A76-83D0-9E7264D3F5FE}"/>
    <cellStyle name="Вычисление 6 3 3 2" xfId="22639" xr:uid="{4B2EC9E5-FF01-4F31-A02E-65A99C31AB11}"/>
    <cellStyle name="Вычисление 6 3 4" xfId="22640" xr:uid="{DD1295AC-3F08-4BFA-A87A-4EE23709A4B6}"/>
    <cellStyle name="Вычисление 6 3 4 2" xfId="22641" xr:uid="{03B03680-CD90-4151-9F5A-FB7E5E6C45A4}"/>
    <cellStyle name="Вычисление 6 3 5" xfId="22642" xr:uid="{0BB5EE1E-DDA9-4DBC-AC07-B01EF6125085}"/>
    <cellStyle name="Вычисление 6 3 5 2" xfId="22643" xr:uid="{2A9EDF26-FAE6-4F91-A1A1-BD5BE10DB9DC}"/>
    <cellStyle name="Вычисление 6 3 6" xfId="22644" xr:uid="{DD7FFD31-BEC7-4E97-8AD3-4985B74B6346}"/>
    <cellStyle name="Вычисление 6 3 7" xfId="22645" xr:uid="{C02D0F5D-9BE0-4F3A-B4E9-301A38EEBFD9}"/>
    <cellStyle name="Вычисление 6 3 8" xfId="22646" xr:uid="{E6CBDBC9-7973-4102-B1BD-EF586F0ECDDD}"/>
    <cellStyle name="Вычисление 6 3 9" xfId="22647" xr:uid="{1385A23E-19EF-4D6B-B8F7-120C5BC3C996}"/>
    <cellStyle name="Вычисление 6 4" xfId="22648" xr:uid="{D453C874-B3EE-4086-A5F4-CD6067BA7964}"/>
    <cellStyle name="Вычисление 6 4 10" xfId="22649" xr:uid="{1BA35D81-08F7-47F9-9C5C-0896511D0E91}"/>
    <cellStyle name="Вычисление 6 4 11" xfId="22650" xr:uid="{935078B0-293C-43CD-8F77-E5809DDCB818}"/>
    <cellStyle name="Вычисление 6 4 12" xfId="22651" xr:uid="{2005B586-1FE3-4216-8AB7-58C9CA49397C}"/>
    <cellStyle name="Вычисление 6 4 13" xfId="22652" xr:uid="{2561AC2C-7E8C-41F4-8D28-83F739E14B3F}"/>
    <cellStyle name="Вычисление 6 4 14" xfId="22653" xr:uid="{481F61C8-B6E3-425F-8D41-1BF7946B33B3}"/>
    <cellStyle name="Вычисление 6 4 15" xfId="22654" xr:uid="{A5675CC9-7669-402F-9E98-84680B396335}"/>
    <cellStyle name="Вычисление 6 4 2" xfId="22655" xr:uid="{6ADF6B6E-CF09-4BF3-91A1-EB0A033C6107}"/>
    <cellStyle name="Вычисление 6 4 2 2" xfId="22656" xr:uid="{798C2BA8-7FDD-4964-B907-EFF0457569B1}"/>
    <cellStyle name="Вычисление 6 4 3" xfId="22657" xr:uid="{5082D104-C641-4776-A9AF-BA848694FD65}"/>
    <cellStyle name="Вычисление 6 4 3 2" xfId="22658" xr:uid="{B1FBA7BA-AEFF-4609-B085-DD3EF8090F01}"/>
    <cellStyle name="Вычисление 6 4 4" xfId="22659" xr:uid="{65F79642-22E1-4956-B243-54E8123B1AA4}"/>
    <cellStyle name="Вычисление 6 4 4 2" xfId="22660" xr:uid="{4B55050C-5A2A-478F-BBD4-13982C74A7B5}"/>
    <cellStyle name="Вычисление 6 4 5" xfId="22661" xr:uid="{E282CE26-F860-425B-ACDC-B8566578B9B9}"/>
    <cellStyle name="Вычисление 6 4 5 2" xfId="22662" xr:uid="{42F540B2-6FD1-488E-AB5D-56651D850975}"/>
    <cellStyle name="Вычисление 6 4 6" xfId="22663" xr:uid="{B210EDD3-192E-474B-AF8B-BFBD5519C0A0}"/>
    <cellStyle name="Вычисление 6 4 7" xfId="22664" xr:uid="{4A8CEA0A-6548-4CFA-A0BB-B2C12D8929B1}"/>
    <cellStyle name="Вычисление 6 4 8" xfId="22665" xr:uid="{68313CC1-F895-4C7F-B349-9510F5F1782F}"/>
    <cellStyle name="Вычисление 6 4 9" xfId="22666" xr:uid="{89803232-3FC9-4B3B-9F29-3E78D69791F2}"/>
    <cellStyle name="Вычисление 6 5" xfId="22667" xr:uid="{926E5BDB-E172-4B9C-A060-E8C386EACE14}"/>
    <cellStyle name="Вычисление 6 5 2" xfId="22668" xr:uid="{ED9E6A1C-A2E6-4786-B71D-64A6B2A633CD}"/>
    <cellStyle name="Вычисление 6 6" xfId="22669" xr:uid="{8D38FF08-4E40-4815-BF08-964362F55A75}"/>
    <cellStyle name="Вычисление 6 6 2" xfId="22670" xr:uid="{735583D9-B6A4-4DDD-8B2F-B3557B0855F3}"/>
    <cellStyle name="Вычисление 6 7" xfId="22671" xr:uid="{D2582BD1-DC41-492E-8718-3BDD134EDFA0}"/>
    <cellStyle name="Вычисление 6 7 2" xfId="22672" xr:uid="{C600DDB6-773B-4F9D-A30D-FD3EC701B4C9}"/>
    <cellStyle name="Вычисление 6 8" xfId="22673" xr:uid="{74AC478C-3965-4931-94C3-4C4923878B21}"/>
    <cellStyle name="Вычисление 6 8 2" xfId="22674" xr:uid="{218189A2-536B-411B-9E42-4D7E0AD68AEE}"/>
    <cellStyle name="Вычисление 6 9" xfId="22675" xr:uid="{E3AE561F-6986-42D0-AF54-8EF179927097}"/>
    <cellStyle name="Вычисление 7" xfId="22676" xr:uid="{02B2D8CA-3761-4E0F-8BFD-AFD13F2D2ECB}"/>
    <cellStyle name="Вычисление 7 10" xfId="22677" xr:uid="{707A5DE2-6CDE-4240-A328-C74EEBBA3EC4}"/>
    <cellStyle name="Вычисление 7 11" xfId="22678" xr:uid="{F313E7F3-A980-41C8-8806-7C6439C94F41}"/>
    <cellStyle name="Вычисление 7 12" xfId="22679" xr:uid="{D85E5DA2-0CC9-495F-9753-AD0ECD02F6C4}"/>
    <cellStyle name="Вычисление 7 13" xfId="22680" xr:uid="{CAB678D2-14AD-4BDD-B26E-E8716D3F4CDD}"/>
    <cellStyle name="Вычисление 7 14" xfId="22681" xr:uid="{B4534F64-54E3-4603-ADF0-47EE96C0D7BD}"/>
    <cellStyle name="Вычисление 7 15" xfId="22682" xr:uid="{5512DB46-53F9-45ED-BEA5-54813649B164}"/>
    <cellStyle name="Вычисление 7 16" xfId="22683" xr:uid="{D460A6FF-2B7D-4BBB-9315-19E7EAAFC6FB}"/>
    <cellStyle name="Вычисление 7 17" xfId="22684" xr:uid="{9A9F18C4-10EB-4508-A873-F897C9E0D489}"/>
    <cellStyle name="Вычисление 7 18" xfId="22685" xr:uid="{D8033DB8-E556-478C-9DA7-50029BCC497C}"/>
    <cellStyle name="Вычисление 7 2" xfId="22686" xr:uid="{68F68609-39B8-4250-9920-A0D69D645C14}"/>
    <cellStyle name="Вычисление 7 2 10" xfId="22687" xr:uid="{73ECEA77-2B13-4ABD-A7A0-C0BB51092E7E}"/>
    <cellStyle name="Вычисление 7 2 11" xfId="22688" xr:uid="{D1447D5F-52BF-4B51-8E85-7FBEB8F68AD2}"/>
    <cellStyle name="Вычисление 7 2 12" xfId="22689" xr:uid="{95DD5D83-D0BE-4321-BBD2-22F193E32692}"/>
    <cellStyle name="Вычисление 7 2 13" xfId="22690" xr:uid="{62AA6D35-8E35-4426-9F82-C2DE3F8742BB}"/>
    <cellStyle name="Вычисление 7 2 14" xfId="22691" xr:uid="{94857B13-E1B8-4B39-88B2-01C629F88307}"/>
    <cellStyle name="Вычисление 7 2 15" xfId="22692" xr:uid="{34A74887-E897-4AFA-BAAA-BF940195D674}"/>
    <cellStyle name="Вычисление 7 2 2" xfId="22693" xr:uid="{2EC33588-82A2-418F-8C3E-D9D5E430BAF1}"/>
    <cellStyle name="Вычисление 7 2 2 2" xfId="22694" xr:uid="{3CF903A5-C550-4D58-A7AE-71C7389AB838}"/>
    <cellStyle name="Вычисление 7 2 3" xfId="22695" xr:uid="{CCDE9423-B5D0-4BE5-AD59-5CD36A4A4CCD}"/>
    <cellStyle name="Вычисление 7 2 3 2" xfId="22696" xr:uid="{7B719CE3-10AF-4AEC-8FB1-CBAB0A22BB12}"/>
    <cellStyle name="Вычисление 7 2 4" xfId="22697" xr:uid="{3B68A796-84FC-40E6-B989-0F298FCFBB53}"/>
    <cellStyle name="Вычисление 7 2 4 2" xfId="22698" xr:uid="{72A45276-48B7-4460-B6E7-77A9C2BD01B8}"/>
    <cellStyle name="Вычисление 7 2 5" xfId="22699" xr:uid="{EBF2FA42-BDCE-46DC-8604-08027F362D7E}"/>
    <cellStyle name="Вычисление 7 2 5 2" xfId="22700" xr:uid="{8AF4CEE7-19D1-4BB8-B048-8239C87F6B74}"/>
    <cellStyle name="Вычисление 7 2 6" xfId="22701" xr:uid="{D7002ECB-897D-4C0C-A613-2B461C3F84A0}"/>
    <cellStyle name="Вычисление 7 2 7" xfId="22702" xr:uid="{F6CF4EEB-E4E0-4FDA-9157-2E0DFC1A4249}"/>
    <cellStyle name="Вычисление 7 2 8" xfId="22703" xr:uid="{E7625DCD-FD6C-4A8F-8B42-757C21060B76}"/>
    <cellStyle name="Вычисление 7 2 9" xfId="22704" xr:uid="{5EABE497-BCF0-4950-8074-D209AAE410CA}"/>
    <cellStyle name="Вычисление 7 3" xfId="22705" xr:uid="{6FF94A65-884C-4372-9B36-D02D9800450E}"/>
    <cellStyle name="Вычисление 7 3 10" xfId="22706" xr:uid="{BB0896CC-C2F2-4855-B704-AFD55CC3473B}"/>
    <cellStyle name="Вычисление 7 3 11" xfId="22707" xr:uid="{297B5DD1-16F5-4DE3-9820-C52960237777}"/>
    <cellStyle name="Вычисление 7 3 12" xfId="22708" xr:uid="{44F24DB0-0CEE-41AF-A70E-7114106CA973}"/>
    <cellStyle name="Вычисление 7 3 13" xfId="22709" xr:uid="{4DC5C74F-B0E5-43E9-86FB-CB82106E6067}"/>
    <cellStyle name="Вычисление 7 3 14" xfId="22710" xr:uid="{9EEC8723-9F4E-4B1E-9124-42A2C322915A}"/>
    <cellStyle name="Вычисление 7 3 15" xfId="22711" xr:uid="{038BCF2D-B166-4101-9A46-7217712FAF23}"/>
    <cellStyle name="Вычисление 7 3 2" xfId="22712" xr:uid="{06398C65-0D22-4801-8F4B-55C22A858F93}"/>
    <cellStyle name="Вычисление 7 3 2 2" xfId="22713" xr:uid="{5A96BBD1-1C56-4781-9E06-136C2606F481}"/>
    <cellStyle name="Вычисление 7 3 3" xfId="22714" xr:uid="{D79ADBC0-435D-4CBC-BB39-C8C630C2CE74}"/>
    <cellStyle name="Вычисление 7 3 3 2" xfId="22715" xr:uid="{2B58ECB0-FABE-4E63-87FD-52C955D3A0DA}"/>
    <cellStyle name="Вычисление 7 3 4" xfId="22716" xr:uid="{08C57B30-D950-498D-A5F0-494EC546A80E}"/>
    <cellStyle name="Вычисление 7 3 4 2" xfId="22717" xr:uid="{BA062617-D6B2-429E-A7B7-A4ACD7B34374}"/>
    <cellStyle name="Вычисление 7 3 5" xfId="22718" xr:uid="{03A825B6-A92B-4C7E-839C-0E054FE1E29D}"/>
    <cellStyle name="Вычисление 7 3 5 2" xfId="22719" xr:uid="{2DFC7D32-D67F-4776-B2FE-B32583A2E062}"/>
    <cellStyle name="Вычисление 7 3 6" xfId="22720" xr:uid="{1A8DC1F9-D1C7-4049-8438-7D11CB138BFC}"/>
    <cellStyle name="Вычисление 7 3 7" xfId="22721" xr:uid="{C372415C-BD4E-4924-B7EB-94DBFC4F6FCE}"/>
    <cellStyle name="Вычисление 7 3 8" xfId="22722" xr:uid="{394BCA5B-20F0-4278-8E1E-BA5F98A79E51}"/>
    <cellStyle name="Вычисление 7 3 9" xfId="22723" xr:uid="{484E0980-FF5F-42D0-A53C-95D8ECA14B14}"/>
    <cellStyle name="Вычисление 7 4" xfId="22724" xr:uid="{E92D9962-9C2C-4446-97F6-412BC0F27DD3}"/>
    <cellStyle name="Вычисление 7 4 10" xfId="22725" xr:uid="{DF115BE4-EB77-41CD-A6BA-23FF1B918EC8}"/>
    <cellStyle name="Вычисление 7 4 11" xfId="22726" xr:uid="{A3E6A2A3-54E8-4183-9105-3086EEB069D6}"/>
    <cellStyle name="Вычисление 7 4 12" xfId="22727" xr:uid="{806E3BBF-0095-46FA-BC51-F1A1CA1629B9}"/>
    <cellStyle name="Вычисление 7 4 13" xfId="22728" xr:uid="{0A5CC096-B1C2-4315-BFA4-35133FC8A621}"/>
    <cellStyle name="Вычисление 7 4 14" xfId="22729" xr:uid="{34B4309A-E9B4-4453-B53D-22824D266C93}"/>
    <cellStyle name="Вычисление 7 4 15" xfId="22730" xr:uid="{CC1B98EF-EA97-47DE-8CFB-CAEAF1366547}"/>
    <cellStyle name="Вычисление 7 4 2" xfId="22731" xr:uid="{EB27A733-EF0E-4107-B9E7-56D6B4005D93}"/>
    <cellStyle name="Вычисление 7 4 2 2" xfId="22732" xr:uid="{5535D0F4-4A92-4871-BC59-EBAC0C96BE82}"/>
    <cellStyle name="Вычисление 7 4 3" xfId="22733" xr:uid="{67386775-C54C-433E-A7BD-08C7A81CEA7F}"/>
    <cellStyle name="Вычисление 7 4 3 2" xfId="22734" xr:uid="{3340B846-EE06-4F8C-B37D-68241BE97A93}"/>
    <cellStyle name="Вычисление 7 4 4" xfId="22735" xr:uid="{E7DA498E-0982-4E56-B451-2590135D60F7}"/>
    <cellStyle name="Вычисление 7 4 4 2" xfId="22736" xr:uid="{827561C9-8A2F-4024-824F-124B074F2BF5}"/>
    <cellStyle name="Вычисление 7 4 5" xfId="22737" xr:uid="{016EFDCE-8A61-41FE-AAAA-A53F557BE3B1}"/>
    <cellStyle name="Вычисление 7 4 5 2" xfId="22738" xr:uid="{61948AD4-201A-4528-9246-A67B0B098A12}"/>
    <cellStyle name="Вычисление 7 4 6" xfId="22739" xr:uid="{5232275F-6B45-4FDB-851F-B9887EA08432}"/>
    <cellStyle name="Вычисление 7 4 7" xfId="22740" xr:uid="{AF589354-EAEB-45E5-A708-B64478695FB6}"/>
    <cellStyle name="Вычисление 7 4 8" xfId="22741" xr:uid="{E0CDC3BA-4A58-4461-889B-6CF7B538D3E5}"/>
    <cellStyle name="Вычисление 7 4 9" xfId="22742" xr:uid="{652C697A-16E0-4527-8EF2-0117AA87565D}"/>
    <cellStyle name="Вычисление 7 5" xfId="22743" xr:uid="{DA33269A-ECE8-408B-9178-1CC5E73A589E}"/>
    <cellStyle name="Вычисление 7 5 2" xfId="22744" xr:uid="{615842D2-F313-414C-ACF2-2DE8E2B1A425}"/>
    <cellStyle name="Вычисление 7 6" xfId="22745" xr:uid="{00CFC936-F652-4332-BB10-226A67E469F3}"/>
    <cellStyle name="Вычисление 7 6 2" xfId="22746" xr:uid="{5122EF6F-E57B-463C-A0AD-E873D290B8B0}"/>
    <cellStyle name="Вычисление 7 7" xfId="22747" xr:uid="{AAAB95E3-C1CE-4AB3-8BF4-775845AF7296}"/>
    <cellStyle name="Вычисление 7 7 2" xfId="22748" xr:uid="{2DF28388-E9BA-4D2B-8180-382A2AEF16B7}"/>
    <cellStyle name="Вычисление 7 8" xfId="22749" xr:uid="{75388974-2A41-4AD8-8A15-4F6C6E230A80}"/>
    <cellStyle name="Вычисление 7 8 2" xfId="22750" xr:uid="{B536029F-1A15-4DF0-B586-04BD9EA93BEC}"/>
    <cellStyle name="Вычисление 7 9" xfId="22751" xr:uid="{94865F5B-29ED-43B8-82AE-1A2EFAF6EE50}"/>
    <cellStyle name="Вычисление 8" xfId="22752" xr:uid="{0ED07F31-0EE5-48F1-B3E0-645F577FAF30}"/>
    <cellStyle name="Вычисление 8 10" xfId="22753" xr:uid="{8D9BB43D-DDC7-4189-8020-70AA19ED15D2}"/>
    <cellStyle name="Вычисление 8 11" xfId="22754" xr:uid="{113D0DC8-B14D-465B-8A88-5CE28C8BC38E}"/>
    <cellStyle name="Вычисление 8 12" xfId="22755" xr:uid="{67A1AB2B-A044-40EB-92FE-1734E37EFAA1}"/>
    <cellStyle name="Вычисление 8 13" xfId="22756" xr:uid="{FB5456C8-926C-4EC3-AB72-C65AFF1E56B9}"/>
    <cellStyle name="Вычисление 8 14" xfId="22757" xr:uid="{293E1450-5BA6-473C-BF01-7F33B8843758}"/>
    <cellStyle name="Вычисление 8 15" xfId="22758" xr:uid="{0F8F4A1B-DE26-45B3-862B-CDDAB09D0FD0}"/>
    <cellStyle name="Вычисление 8 16" xfId="22759" xr:uid="{FCD6E752-C922-4522-A2A3-A1B9F42DD4AB}"/>
    <cellStyle name="Вычисление 8 17" xfId="22760" xr:uid="{E1425DC0-38D7-46A4-8610-D65300941263}"/>
    <cellStyle name="Вычисление 8 18" xfId="22761" xr:uid="{32D52CEF-C17D-45FC-96FD-4E431F670DC3}"/>
    <cellStyle name="Вычисление 8 2" xfId="22762" xr:uid="{A27BB331-5F56-4692-BCBA-EEADBC0F0D84}"/>
    <cellStyle name="Вычисление 8 2 10" xfId="22763" xr:uid="{572EAB44-B8AB-479C-81DF-D453301947E8}"/>
    <cellStyle name="Вычисление 8 2 11" xfId="22764" xr:uid="{EC67E3A8-7A18-4E29-B049-CF56EDE324F1}"/>
    <cellStyle name="Вычисление 8 2 12" xfId="22765" xr:uid="{0636DA5E-9C39-4292-8ADA-9E9A78EFAF80}"/>
    <cellStyle name="Вычисление 8 2 13" xfId="22766" xr:uid="{87C0C0BC-7C09-412C-96BA-A47A0EE4AF9B}"/>
    <cellStyle name="Вычисление 8 2 14" xfId="22767" xr:uid="{391BC07B-9809-49E3-9021-884296E9ED70}"/>
    <cellStyle name="Вычисление 8 2 15" xfId="22768" xr:uid="{2089D131-BD22-40AD-91AA-68EB3D9213F0}"/>
    <cellStyle name="Вычисление 8 2 2" xfId="22769" xr:uid="{8BF53611-3A93-441E-BE14-4D4ED354F815}"/>
    <cellStyle name="Вычисление 8 2 2 2" xfId="22770" xr:uid="{02FA194F-B480-401D-9E1C-109487C508B2}"/>
    <cellStyle name="Вычисление 8 2 3" xfId="22771" xr:uid="{FEE61DFD-F064-40DD-997E-AF1185EE34C5}"/>
    <cellStyle name="Вычисление 8 2 3 2" xfId="22772" xr:uid="{FCC2619C-4D1C-4669-ACCD-67FFC16372F0}"/>
    <cellStyle name="Вычисление 8 2 4" xfId="22773" xr:uid="{6429FDCF-EDDE-4EC1-9DEC-332A20446065}"/>
    <cellStyle name="Вычисление 8 2 4 2" xfId="22774" xr:uid="{642EB8D3-832B-4479-9DB7-3BFD4A5EE22C}"/>
    <cellStyle name="Вычисление 8 2 5" xfId="22775" xr:uid="{8A034C14-B6E9-4FDF-8CB5-2AC57C5B59DA}"/>
    <cellStyle name="Вычисление 8 2 5 2" xfId="22776" xr:uid="{C6F7AEEA-D791-49AE-8F82-F4A0379BCFD6}"/>
    <cellStyle name="Вычисление 8 2 6" xfId="22777" xr:uid="{142B572E-CF3E-40B1-8234-E4574AC45302}"/>
    <cellStyle name="Вычисление 8 2 7" xfId="22778" xr:uid="{7225BBF2-2538-4761-A018-35640C4C7373}"/>
    <cellStyle name="Вычисление 8 2 8" xfId="22779" xr:uid="{C33F1649-19F8-4D6F-A408-B83FDD827DF2}"/>
    <cellStyle name="Вычисление 8 2 9" xfId="22780" xr:uid="{491B2E6A-3F15-4F6E-B40F-4F83A3CB427D}"/>
    <cellStyle name="Вычисление 8 3" xfId="22781" xr:uid="{CCF64E20-AB70-4518-83F8-926079427309}"/>
    <cellStyle name="Вычисление 8 3 10" xfId="22782" xr:uid="{E2F10ED4-5422-4454-AE60-13F793249D59}"/>
    <cellStyle name="Вычисление 8 3 11" xfId="22783" xr:uid="{B18C2F07-34A0-4381-A739-6300F644F27F}"/>
    <cellStyle name="Вычисление 8 3 12" xfId="22784" xr:uid="{386404AE-3159-4435-9029-9297CB9A41BE}"/>
    <cellStyle name="Вычисление 8 3 13" xfId="22785" xr:uid="{75071BAA-4BAB-44EA-B60A-E2E679472651}"/>
    <cellStyle name="Вычисление 8 3 14" xfId="22786" xr:uid="{67B27E90-1621-42C4-B6DF-26E24A172403}"/>
    <cellStyle name="Вычисление 8 3 15" xfId="22787" xr:uid="{E20D6251-5009-4FC5-B39C-71A9AF772E9C}"/>
    <cellStyle name="Вычисление 8 3 2" xfId="22788" xr:uid="{EDDD192B-481D-43B3-AE9E-46EAF8349D7A}"/>
    <cellStyle name="Вычисление 8 3 2 2" xfId="22789" xr:uid="{DFF76EDE-877F-4D62-B082-AA351268F2A6}"/>
    <cellStyle name="Вычисление 8 3 3" xfId="22790" xr:uid="{635E97B2-3D24-4F6E-A7FF-97EC17D3A756}"/>
    <cellStyle name="Вычисление 8 3 3 2" xfId="22791" xr:uid="{4339DF9C-2F41-4BAF-BE30-D6F4FA1AE749}"/>
    <cellStyle name="Вычисление 8 3 4" xfId="22792" xr:uid="{966C4574-C791-4B26-A57A-A53D699A31E7}"/>
    <cellStyle name="Вычисление 8 3 4 2" xfId="22793" xr:uid="{EE3D0A66-DD2F-43CA-914E-F30055707484}"/>
    <cellStyle name="Вычисление 8 3 5" xfId="22794" xr:uid="{F1472EF3-4380-4EBB-9D50-2244CBBC4A75}"/>
    <cellStyle name="Вычисление 8 3 5 2" xfId="22795" xr:uid="{02C119B1-F6F8-4658-9A75-8158C6ADFB46}"/>
    <cellStyle name="Вычисление 8 3 6" xfId="22796" xr:uid="{966EDA63-E6D4-4DFB-BB32-F649EE190FDA}"/>
    <cellStyle name="Вычисление 8 3 7" xfId="22797" xr:uid="{75960A84-B94E-4099-B61E-B9B732ED526B}"/>
    <cellStyle name="Вычисление 8 3 8" xfId="22798" xr:uid="{02D5AF62-D275-407F-94DC-6B7AA3277EF2}"/>
    <cellStyle name="Вычисление 8 3 9" xfId="22799" xr:uid="{53FC34FC-850E-4063-9A49-4D01A60C7FF6}"/>
    <cellStyle name="Вычисление 8 4" xfId="22800" xr:uid="{5CCDBC38-FB47-4D83-96C0-3ED7C5C03CF4}"/>
    <cellStyle name="Вычисление 8 4 10" xfId="22801" xr:uid="{72C2A437-D8F9-4E65-AC0C-01E8EF41AB00}"/>
    <cellStyle name="Вычисление 8 4 11" xfId="22802" xr:uid="{07202A48-A807-4522-850A-F1BFC6409D96}"/>
    <cellStyle name="Вычисление 8 4 12" xfId="22803" xr:uid="{A5F21E14-2F5E-4A28-B9CA-C40333A31BC6}"/>
    <cellStyle name="Вычисление 8 4 13" xfId="22804" xr:uid="{3457DF90-2371-4D1E-ADBB-8D1D06CFB01C}"/>
    <cellStyle name="Вычисление 8 4 14" xfId="22805" xr:uid="{E04D0D97-F17E-403F-B1F5-4A6B6C098103}"/>
    <cellStyle name="Вычисление 8 4 15" xfId="22806" xr:uid="{CCC917CF-5C05-416D-B739-201BD8927867}"/>
    <cellStyle name="Вычисление 8 4 2" xfId="22807" xr:uid="{26E6EAA2-6A70-4683-8DCE-E0474346216E}"/>
    <cellStyle name="Вычисление 8 4 2 2" xfId="22808" xr:uid="{43196CFC-F359-47D3-8E10-CEF7B197A8B3}"/>
    <cellStyle name="Вычисление 8 4 3" xfId="22809" xr:uid="{FDC8F108-62D1-4BB2-8E70-4F7F25F61BE5}"/>
    <cellStyle name="Вычисление 8 4 3 2" xfId="22810" xr:uid="{21DE6072-AD6D-47A8-BF96-91C24FA1DE3C}"/>
    <cellStyle name="Вычисление 8 4 4" xfId="22811" xr:uid="{9CE45A93-09E8-4020-A680-82AEC62EA123}"/>
    <cellStyle name="Вычисление 8 4 4 2" xfId="22812" xr:uid="{53370C10-E602-4F9A-A73D-B374E9A15C36}"/>
    <cellStyle name="Вычисление 8 4 5" xfId="22813" xr:uid="{525E1A0D-F5F4-41E6-AE0E-89F4DE9B7498}"/>
    <cellStyle name="Вычисление 8 4 5 2" xfId="22814" xr:uid="{FA358724-F34F-4D04-954B-ECCD8B2E5431}"/>
    <cellStyle name="Вычисление 8 4 6" xfId="22815" xr:uid="{59393E9C-7106-4A63-B490-F6A395DD9D21}"/>
    <cellStyle name="Вычисление 8 4 7" xfId="22816" xr:uid="{52B42BAB-4F2E-4142-905C-87420317EBF8}"/>
    <cellStyle name="Вычисление 8 4 8" xfId="22817" xr:uid="{2D78FF6D-C86E-4E14-B448-1C54D96B4472}"/>
    <cellStyle name="Вычисление 8 4 9" xfId="22818" xr:uid="{DF468934-3781-4898-8A53-C551C664DBA9}"/>
    <cellStyle name="Вычисление 8 5" xfId="22819" xr:uid="{B2212957-4983-4F75-A795-16C8438F50C4}"/>
    <cellStyle name="Вычисление 8 5 2" xfId="22820" xr:uid="{6FEC3964-DCFF-4022-954D-815CBDD93642}"/>
    <cellStyle name="Вычисление 8 6" xfId="22821" xr:uid="{DF9FA624-D8E4-42BC-9379-A2BDCA5B120F}"/>
    <cellStyle name="Вычисление 8 6 2" xfId="22822" xr:uid="{8BB35081-50E5-46AD-AF5D-A6B35A8EE774}"/>
    <cellStyle name="Вычисление 8 7" xfId="22823" xr:uid="{9893B595-D270-4C21-8B09-1E00E18E750F}"/>
    <cellStyle name="Вычисление 8 7 2" xfId="22824" xr:uid="{5F070CC9-455C-4C36-BFC4-F1FF91E79851}"/>
    <cellStyle name="Вычисление 8 8" xfId="22825" xr:uid="{9A70461F-A92A-4008-96A7-B1D87C984083}"/>
    <cellStyle name="Вычисление 8 8 2" xfId="22826" xr:uid="{A948074E-DB7C-43FE-B65F-413098546D63}"/>
    <cellStyle name="Вычисление 8 9" xfId="22827" xr:uid="{C0F6DBE4-4AF7-4404-96A4-3BA0FBECBFF0}"/>
    <cellStyle name="Вычисление 9" xfId="22828" xr:uid="{7B69CE41-7B88-480A-9A81-9C14BF62B582}"/>
    <cellStyle name="Вычисление 9 10" xfId="22829" xr:uid="{BC328D21-7D74-4058-A0A4-5DC7D7033FC4}"/>
    <cellStyle name="Вычисление 9 11" xfId="22830" xr:uid="{22C13559-6C4F-4A15-964A-5414BFB82BA5}"/>
    <cellStyle name="Вычисление 9 12" xfId="22831" xr:uid="{38FC4CF6-3C65-48F5-8474-4F456DB2FC58}"/>
    <cellStyle name="Вычисление 9 13" xfId="22832" xr:uid="{03991E64-DECC-4EAC-A2C0-31F056801645}"/>
    <cellStyle name="Вычисление 9 14" xfId="22833" xr:uid="{0AEDCD41-2A8B-4684-A7A0-48B1FC739EA0}"/>
    <cellStyle name="Вычисление 9 15" xfId="22834" xr:uid="{A4211C6E-9F1F-49A7-8C6D-8E63EE0AB475}"/>
    <cellStyle name="Вычисление 9 16" xfId="22835" xr:uid="{EBC92CD0-BB8C-45A4-ABDC-E1D41B5A740C}"/>
    <cellStyle name="Вычисление 9 17" xfId="22836" xr:uid="{19FC0C9D-95FD-4739-87A9-8C5B7F50923D}"/>
    <cellStyle name="Вычисление 9 18" xfId="22837" xr:uid="{1A5A23E0-00D3-4C5F-93D5-1603BC38F316}"/>
    <cellStyle name="Вычисление 9 2" xfId="22838" xr:uid="{62F9B1BC-50D3-4E6A-A7E3-5D401A03581B}"/>
    <cellStyle name="Вычисление 9 2 10" xfId="22839" xr:uid="{477DFF75-A038-4922-A300-F0381D0A1F16}"/>
    <cellStyle name="Вычисление 9 2 11" xfId="22840" xr:uid="{90C5CCF1-E7DD-41C9-BD71-7E5AFDDB03A6}"/>
    <cellStyle name="Вычисление 9 2 12" xfId="22841" xr:uid="{153FEB0E-24BB-4303-A15D-640F772FD757}"/>
    <cellStyle name="Вычисление 9 2 13" xfId="22842" xr:uid="{377E3359-24F1-498C-8117-AB605F9D753D}"/>
    <cellStyle name="Вычисление 9 2 14" xfId="22843" xr:uid="{FDEEA9D3-4967-4122-9E6A-D11EF72EE6F2}"/>
    <cellStyle name="Вычисление 9 2 15" xfId="22844" xr:uid="{2A92E505-5DB8-4683-A695-1FC7D84C73C4}"/>
    <cellStyle name="Вычисление 9 2 2" xfId="22845" xr:uid="{98BD20B1-0E55-4D47-8F2E-7E13A9F3365D}"/>
    <cellStyle name="Вычисление 9 2 2 2" xfId="22846" xr:uid="{E85E1272-E777-4796-A35D-D763F53F3581}"/>
    <cellStyle name="Вычисление 9 2 3" xfId="22847" xr:uid="{57BD5A63-360B-46BB-AE07-46BBE966950E}"/>
    <cellStyle name="Вычисление 9 2 3 2" xfId="22848" xr:uid="{F215FF3D-FA47-48F4-9F84-2C196F2EBCFE}"/>
    <cellStyle name="Вычисление 9 2 4" xfId="22849" xr:uid="{65C059C9-7B9F-4A11-8BAE-DF8F76F9D6F4}"/>
    <cellStyle name="Вычисление 9 2 4 2" xfId="22850" xr:uid="{D40B189E-E2E9-48E2-A69A-D2DB40EE8BD5}"/>
    <cellStyle name="Вычисление 9 2 5" xfId="22851" xr:uid="{C84BB717-ACF1-4BF7-A7A8-09F0D94C304D}"/>
    <cellStyle name="Вычисление 9 2 5 2" xfId="22852" xr:uid="{351D2AA7-B5FA-4117-9057-613F7CAD9F6B}"/>
    <cellStyle name="Вычисление 9 2 6" xfId="22853" xr:uid="{FFDC3F51-AB36-4E59-9E42-9861B6982BBB}"/>
    <cellStyle name="Вычисление 9 2 7" xfId="22854" xr:uid="{0FC45CED-C614-4524-8363-D0D34EB40058}"/>
    <cellStyle name="Вычисление 9 2 8" xfId="22855" xr:uid="{307040F7-91AD-4D13-BE0D-80EDA4250C97}"/>
    <cellStyle name="Вычисление 9 2 9" xfId="22856" xr:uid="{1A6B8BFE-03AF-4754-BB98-24D0CEE77E93}"/>
    <cellStyle name="Вычисление 9 3" xfId="22857" xr:uid="{62EB81BE-9DF8-486C-9272-CB1D2CBD1FAF}"/>
    <cellStyle name="Вычисление 9 3 10" xfId="22858" xr:uid="{15106346-D353-4B15-BA49-2276B7648D42}"/>
    <cellStyle name="Вычисление 9 3 11" xfId="22859" xr:uid="{5B9CEC07-E5F2-49EB-8C8E-821384830AF9}"/>
    <cellStyle name="Вычисление 9 3 12" xfId="22860" xr:uid="{837AD27A-BC5D-466B-AD5F-60B98F01AACC}"/>
    <cellStyle name="Вычисление 9 3 13" xfId="22861" xr:uid="{EE98CE6C-F7B7-44C9-85BF-E0A6E52A3C7F}"/>
    <cellStyle name="Вычисление 9 3 14" xfId="22862" xr:uid="{ABA67EDD-3896-4583-A93A-7D783E14F361}"/>
    <cellStyle name="Вычисление 9 3 15" xfId="22863" xr:uid="{F0F23E30-52A6-48A1-9C06-1E04A21BC2C3}"/>
    <cellStyle name="Вычисление 9 3 2" xfId="22864" xr:uid="{CDF20556-83FE-49CB-B6D4-C3EF23A64F03}"/>
    <cellStyle name="Вычисление 9 3 2 2" xfId="22865" xr:uid="{A3AD91A0-6F51-4754-B7BB-043D849BAD01}"/>
    <cellStyle name="Вычисление 9 3 3" xfId="22866" xr:uid="{53F5140B-F7C6-4513-8FC2-E73C80D5C85C}"/>
    <cellStyle name="Вычисление 9 3 3 2" xfId="22867" xr:uid="{B7B83214-87DD-415F-9436-1482CCAFB250}"/>
    <cellStyle name="Вычисление 9 3 4" xfId="22868" xr:uid="{ED4B17AF-F2BB-46B7-8D92-91F441555689}"/>
    <cellStyle name="Вычисление 9 3 4 2" xfId="22869" xr:uid="{91E74969-F8F8-4400-B058-0529767D9A0A}"/>
    <cellStyle name="Вычисление 9 3 5" xfId="22870" xr:uid="{6FC37E37-406C-4C87-B62F-8DB02B5A0E34}"/>
    <cellStyle name="Вычисление 9 3 5 2" xfId="22871" xr:uid="{7C950EAE-3B09-459A-B19F-5CA449DFF6A9}"/>
    <cellStyle name="Вычисление 9 3 6" xfId="22872" xr:uid="{E5C3A47D-BE85-4EEB-B77F-02392E35833E}"/>
    <cellStyle name="Вычисление 9 3 7" xfId="22873" xr:uid="{9D678B63-B686-4878-8F4E-9A696934C917}"/>
    <cellStyle name="Вычисление 9 3 8" xfId="22874" xr:uid="{BA7C7FB9-9EB9-4492-88C7-B2701A3B56BA}"/>
    <cellStyle name="Вычисление 9 3 9" xfId="22875" xr:uid="{07B074A3-7261-4C99-9968-9DBFC38CB3D7}"/>
    <cellStyle name="Вычисление 9 4" xfId="22876" xr:uid="{5D8CFA3B-3051-4748-94D1-F540DAEAF013}"/>
    <cellStyle name="Вычисление 9 4 10" xfId="22877" xr:uid="{308174E4-D0A5-460B-8204-CB80B5FABBC5}"/>
    <cellStyle name="Вычисление 9 4 11" xfId="22878" xr:uid="{5FB3FB53-2F36-4DF3-904F-25EEAD17C2AB}"/>
    <cellStyle name="Вычисление 9 4 12" xfId="22879" xr:uid="{FDB23216-30B7-4E26-824C-3E8CD5172AFC}"/>
    <cellStyle name="Вычисление 9 4 13" xfId="22880" xr:uid="{BC73DC2A-6195-4F2D-A44F-F50A0177A030}"/>
    <cellStyle name="Вычисление 9 4 14" xfId="22881" xr:uid="{36DDB1C9-EE35-4DCE-A6A0-10FFAB6115BA}"/>
    <cellStyle name="Вычисление 9 4 15" xfId="22882" xr:uid="{99E4AC83-4311-412C-B203-0BC6649F2C57}"/>
    <cellStyle name="Вычисление 9 4 2" xfId="22883" xr:uid="{72A05B32-710C-4088-8621-B0CDA94FE892}"/>
    <cellStyle name="Вычисление 9 4 2 2" xfId="22884" xr:uid="{7B3E4225-4B61-4DDD-8BEF-C2B18661D7F6}"/>
    <cellStyle name="Вычисление 9 4 3" xfId="22885" xr:uid="{7DE00A9B-885E-4E16-ACF0-A76051A97B56}"/>
    <cellStyle name="Вычисление 9 4 3 2" xfId="22886" xr:uid="{2018F21B-FD30-4696-8A35-31208D3C4F9A}"/>
    <cellStyle name="Вычисление 9 4 4" xfId="22887" xr:uid="{F61D57AB-664E-4997-A7F0-39C74A51D6D4}"/>
    <cellStyle name="Вычисление 9 4 4 2" xfId="22888" xr:uid="{80C9566D-281C-4577-9868-1E0ABAAD66FB}"/>
    <cellStyle name="Вычисление 9 4 5" xfId="22889" xr:uid="{A9D58F22-AF8C-4D04-896D-44031703F881}"/>
    <cellStyle name="Вычисление 9 4 5 2" xfId="22890" xr:uid="{3DD275AB-66E8-403E-ACC1-2F19886699BA}"/>
    <cellStyle name="Вычисление 9 4 6" xfId="22891" xr:uid="{8BDAC604-698D-48C4-AEBD-6138F4D84B0A}"/>
    <cellStyle name="Вычисление 9 4 7" xfId="22892" xr:uid="{23A2C940-EDDC-4102-A35E-452E911044A5}"/>
    <cellStyle name="Вычисление 9 4 8" xfId="22893" xr:uid="{04895DC3-EF7F-4F6C-8C82-135A05C68DD9}"/>
    <cellStyle name="Вычисление 9 4 9" xfId="22894" xr:uid="{577DBB81-3EFF-4BF3-90E8-111598DD3E60}"/>
    <cellStyle name="Вычисление 9 5" xfId="22895" xr:uid="{34E33F48-44E0-49C3-908B-D36C2DDD1396}"/>
    <cellStyle name="Вычисление 9 5 2" xfId="22896" xr:uid="{F9BB4066-89C2-412D-BC2F-6CB2E2292B44}"/>
    <cellStyle name="Вычисление 9 6" xfId="22897" xr:uid="{CE875A48-9A3E-4CBB-AEC5-8E4291A3B460}"/>
    <cellStyle name="Вычисление 9 6 2" xfId="22898" xr:uid="{2FF16437-2124-4193-A052-070DB6C80467}"/>
    <cellStyle name="Вычисление 9 7" xfId="22899" xr:uid="{34AA8F8B-929C-4547-8012-C13C237EC6D6}"/>
    <cellStyle name="Вычисление 9 7 2" xfId="22900" xr:uid="{DB278F2A-C1F4-4081-9D98-01FF5205F2DB}"/>
    <cellStyle name="Вычисление 9 8" xfId="22901" xr:uid="{B6841D17-3073-4C28-B33D-538839F0E064}"/>
    <cellStyle name="Вычисление 9 8 2" xfId="22902" xr:uid="{5A167236-322A-47A1-B3A8-11CBA425D55A}"/>
    <cellStyle name="Вычисление 9 9" xfId="22903" xr:uid="{CD38B5CB-F1EB-4629-8482-9D089DF8A947}"/>
    <cellStyle name="Заголовок 1" xfId="22904" xr:uid="{A975CD8B-14E4-44CB-AC31-DED8244FAAA8}"/>
    <cellStyle name="Заголовок 1 2" xfId="22905" xr:uid="{C4CAA73E-62E7-48D9-9417-4150A2A505E9}"/>
    <cellStyle name="Заголовок 1 3" xfId="22906" xr:uid="{7797EEE1-1563-4A31-BC0E-0FB895EFDB77}"/>
    <cellStyle name="Заголовок 1 4" xfId="22907" xr:uid="{EB9FAF09-1AD1-48F8-9B8C-FB0C54131BD9}"/>
    <cellStyle name="Заголовок 1 5" xfId="22908" xr:uid="{079C2E98-4C58-411A-8852-140BA426257D}"/>
    <cellStyle name="Заголовок 1 5 2" xfId="22909" xr:uid="{B6697161-1021-420C-85E5-EB30DC905E92}"/>
    <cellStyle name="Заголовок 1 6" xfId="22910" xr:uid="{55CC9CEF-5FC9-4F22-BC9D-725044C21DA8}"/>
    <cellStyle name="Заголовок 1 7" xfId="22911" xr:uid="{95E416C5-9314-4380-A3D4-C05F2B081E4E}"/>
    <cellStyle name="Заголовок 1 8" xfId="22912" xr:uid="{B3D76724-D967-45B4-B67B-029B1826C30A}"/>
    <cellStyle name="Заголовок 2" xfId="22913" xr:uid="{5A04672F-AF03-4E53-9A71-79B6ED94FCEA}"/>
    <cellStyle name="Заголовок 2 2" xfId="22914" xr:uid="{132935E8-15F4-4227-9F3F-87A30C06E19C}"/>
    <cellStyle name="Заголовок 2 3" xfId="22915" xr:uid="{64405197-F4E0-4EC1-97D2-3F4DE6BC66CB}"/>
    <cellStyle name="Заголовок 2 4" xfId="22916" xr:uid="{6CA5B16C-65AB-4D5B-B598-0C37BE3813E5}"/>
    <cellStyle name="Заголовок 2 5" xfId="22917" xr:uid="{F66F26DF-13D3-450D-82D1-A74C2896F35C}"/>
    <cellStyle name="Заголовок 2 5 2" xfId="22918" xr:uid="{8E73CC75-00AE-49A1-8205-D19A88A851BA}"/>
    <cellStyle name="Заголовок 2 6" xfId="22919" xr:uid="{55D078D4-B080-4F3B-AA3E-9F2EB7F5F7CB}"/>
    <cellStyle name="Заголовок 2 7" xfId="22920" xr:uid="{8C112277-FCE7-4554-8EBB-9A4ED06A6A0F}"/>
    <cellStyle name="Заголовок 2 8" xfId="22921" xr:uid="{9EF50EBC-257C-429A-AEAD-A4DFD435621B}"/>
    <cellStyle name="Заголовок 3" xfId="22922" xr:uid="{1056D82C-AAA1-4775-9CA8-BA3E4E76B90A}"/>
    <cellStyle name="Заголовок 3 2" xfId="22923" xr:uid="{B91D01D2-5940-4309-85D5-D2E738232FBE}"/>
    <cellStyle name="Заголовок 3 3" xfId="22924" xr:uid="{F9AC718E-A59F-47DA-BF48-D099CC2F48C7}"/>
    <cellStyle name="Заголовок 3 4" xfId="22925" xr:uid="{BB63DBA2-EC66-4697-9982-88113470D0C6}"/>
    <cellStyle name="Заголовок 3 5" xfId="22926" xr:uid="{3EB10F8E-22DF-40F6-8B87-9540607D1E74}"/>
    <cellStyle name="Заголовок 3 5 2" xfId="22927" xr:uid="{AFD44482-638C-4F99-BBAF-5EF3BB0D9691}"/>
    <cellStyle name="Заголовок 3 6" xfId="22928" xr:uid="{256B4D79-2F7E-440B-BAA7-8EBB2FEFF52D}"/>
    <cellStyle name="Заголовок 3 7" xfId="22929" xr:uid="{C30CCADF-309A-419A-844D-978DB2A0F48C}"/>
    <cellStyle name="Заголовок 3 8" xfId="22930" xr:uid="{50A41AE6-37E3-43AD-BB2C-336AF1B5DE61}"/>
    <cellStyle name="Заголовок 4" xfId="22931" xr:uid="{1EC75154-3CA5-46BF-866C-BE0595B73540}"/>
    <cellStyle name="Заголовок 4 2" xfId="22932" xr:uid="{5ADE1CCB-FB86-4CBC-B5BF-59A26D6662CC}"/>
    <cellStyle name="Заголовок 4 3" xfId="22933" xr:uid="{8456A499-4BB2-4C41-A191-204F7E335B25}"/>
    <cellStyle name="Заголовок 4 4" xfId="22934" xr:uid="{99F3D56B-FD81-45C5-B511-61FBA3001ABB}"/>
    <cellStyle name="Заголовок 4 5" xfId="22935" xr:uid="{6B1C1149-BBB1-4AEC-B458-F381F90D43BF}"/>
    <cellStyle name="Заголовок 4 5 2" xfId="22936" xr:uid="{E3E36470-F2F6-46AD-8D3C-9F09650410D4}"/>
    <cellStyle name="Заголовок 4 6" xfId="22937" xr:uid="{5BB9C482-C06B-49DB-9E90-78682397D0D0}"/>
    <cellStyle name="Заголовок 4 7" xfId="22938" xr:uid="{23B6B1FE-B418-4BEC-A6CC-278621217BFD}"/>
    <cellStyle name="Заголовок 4 8" xfId="22939" xr:uid="{427B9589-6F4D-4340-BCEF-4D8C6A546131}"/>
    <cellStyle name="Итог" xfId="22940" xr:uid="{8C0080FD-94DB-402D-B80C-3A420D010164}"/>
    <cellStyle name="Итог 10" xfId="22941" xr:uid="{1AB96B72-B357-445B-8A32-BC0957B7FE66}"/>
    <cellStyle name="Итог 10 10" xfId="22942" xr:uid="{1743B997-5C57-410B-A1BA-F103B38F3A4A}"/>
    <cellStyle name="Итог 10 11" xfId="22943" xr:uid="{6B1F01AD-2D65-4587-B92D-C91E3ADF2009}"/>
    <cellStyle name="Итог 10 12" xfId="22944" xr:uid="{5B0007B2-8241-4B43-884F-3927751A76AD}"/>
    <cellStyle name="Итог 10 13" xfId="22945" xr:uid="{195EB16D-3A4D-4148-AE4D-1EFB04CDB68B}"/>
    <cellStyle name="Итог 10 14" xfId="22946" xr:uid="{1F95B78B-8C37-4675-9250-8D54E29354E9}"/>
    <cellStyle name="Итог 10 15" xfId="22947" xr:uid="{31F92878-A8E4-4849-A2A1-5B90040D4A12}"/>
    <cellStyle name="Итог 10 16" xfId="22948" xr:uid="{54BEC929-2AD0-4CAA-840C-5CDC1BD6BF5B}"/>
    <cellStyle name="Итог 10 17" xfId="22949" xr:uid="{DF7D9FFE-D645-486E-BF91-932BE87D1CE4}"/>
    <cellStyle name="Итог 10 2" xfId="22950" xr:uid="{85F6F9A4-5CBF-4384-BA7B-F4A96A0E9DA9}"/>
    <cellStyle name="Итог 10 2 10" xfId="22951" xr:uid="{BFB0089E-76A4-45BE-B574-91BC2AD4B29B}"/>
    <cellStyle name="Итог 10 2 11" xfId="22952" xr:uid="{B857A513-3587-49FD-9753-95948C309C46}"/>
    <cellStyle name="Итог 10 2 12" xfId="22953" xr:uid="{7AA4BE72-3BB6-4010-A156-35B38CF4BE60}"/>
    <cellStyle name="Итог 10 2 13" xfId="22954" xr:uid="{A565CAF8-CA75-4AB0-B4ED-163E397E030D}"/>
    <cellStyle name="Итог 10 2 14" xfId="22955" xr:uid="{65B9AEEA-EBD4-4A13-AC8F-B3E6BF62A7E1}"/>
    <cellStyle name="Итог 10 2 2" xfId="22956" xr:uid="{7AEEC0C6-0A58-4DD8-9C32-FAF90B952738}"/>
    <cellStyle name="Итог 10 2 2 2" xfId="22957" xr:uid="{D5A50B2F-9E34-47F3-BEDA-9B7D31C1A72B}"/>
    <cellStyle name="Итог 10 2 3" xfId="22958" xr:uid="{13F98DAC-2B56-4D8F-A6F2-8982B4D920D6}"/>
    <cellStyle name="Итог 10 2 3 2" xfId="22959" xr:uid="{6DCB0B61-49B8-4D8B-8D65-651EC93085E3}"/>
    <cellStyle name="Итог 10 2 4" xfId="22960" xr:uid="{A5451A54-2BF7-46B6-BE90-A621888AA8F9}"/>
    <cellStyle name="Итог 10 2 4 2" xfId="22961" xr:uid="{96948EC7-2804-49AC-B6A6-C8B5A9847A04}"/>
    <cellStyle name="Итог 10 2 5" xfId="22962" xr:uid="{BEC6A477-331D-451B-A51C-11CFD26D47CA}"/>
    <cellStyle name="Итог 10 2 5 2" xfId="22963" xr:uid="{83180E13-9C67-407E-A146-9C0E528A869E}"/>
    <cellStyle name="Итог 10 2 6" xfId="22964" xr:uid="{6AE1C2F7-4FC1-4373-8807-84CD012825CD}"/>
    <cellStyle name="Итог 10 2 7" xfId="22965" xr:uid="{FFED13EF-6BA7-4B91-B418-FFC7A6436969}"/>
    <cellStyle name="Итог 10 2 8" xfId="22966" xr:uid="{2AC07AF8-7CC9-4102-BB5B-0745CB8F8E4C}"/>
    <cellStyle name="Итог 10 2 9" xfId="22967" xr:uid="{E4087715-B019-4E80-99C1-D7A47B8A6D4A}"/>
    <cellStyle name="Итог 10 3" xfId="22968" xr:uid="{7CC6286D-51CA-4427-86C1-47DDF130413E}"/>
    <cellStyle name="Итог 10 3 10" xfId="22969" xr:uid="{798F5F41-9DEC-44D9-B25E-E95484A0A5EE}"/>
    <cellStyle name="Итог 10 3 11" xfId="22970" xr:uid="{5D5F30E5-EF48-40D8-BD06-B730EFD4022C}"/>
    <cellStyle name="Итог 10 3 12" xfId="22971" xr:uid="{D5437F2C-AEF7-4FF8-BC33-DE35B8A2CAF7}"/>
    <cellStyle name="Итог 10 3 13" xfId="22972" xr:uid="{8F027769-68BF-48A6-9A5E-270BDE581115}"/>
    <cellStyle name="Итог 10 3 14" xfId="22973" xr:uid="{3C8A3507-96B8-4AB3-BC55-76E3B22E0569}"/>
    <cellStyle name="Итог 10 3 2" xfId="22974" xr:uid="{ECFA7C88-2004-46E1-914F-1D270B946C3D}"/>
    <cellStyle name="Итог 10 3 2 2" xfId="22975" xr:uid="{F039AC01-26C9-4AA5-AA9B-28AB0D6C0E08}"/>
    <cellStyle name="Итог 10 3 3" xfId="22976" xr:uid="{AB3FF2AB-3E4B-4C99-9FF3-260F4D59AF7D}"/>
    <cellStyle name="Итог 10 3 3 2" xfId="22977" xr:uid="{A7C1AE5D-AE56-48BF-97E9-4B43C849C74D}"/>
    <cellStyle name="Итог 10 3 4" xfId="22978" xr:uid="{67CFE26B-7296-4F5A-B5DE-93D7F56A57D5}"/>
    <cellStyle name="Итог 10 3 4 2" xfId="22979" xr:uid="{951FAC29-8AB2-452F-AB7D-716C23371812}"/>
    <cellStyle name="Итог 10 3 5" xfId="22980" xr:uid="{96790C90-6D36-4DE4-AD47-BD5718F44E38}"/>
    <cellStyle name="Итог 10 3 5 2" xfId="22981" xr:uid="{D99F769F-5CB3-4A6E-8571-FA747C691FF4}"/>
    <cellStyle name="Итог 10 3 6" xfId="22982" xr:uid="{CDBBF679-3BFE-4435-B6EF-3DEFF9C90A95}"/>
    <cellStyle name="Итог 10 3 7" xfId="22983" xr:uid="{D07EC2FF-56D0-47B3-A650-A09053ADAF66}"/>
    <cellStyle name="Итог 10 3 8" xfId="22984" xr:uid="{0953D36D-46B9-481B-BF0F-79CE8AA6BA7D}"/>
    <cellStyle name="Итог 10 3 9" xfId="22985" xr:uid="{6791F347-80F4-4366-8229-5D0D02FDCDBD}"/>
    <cellStyle name="Итог 10 4" xfId="22986" xr:uid="{DC15C7F7-DE87-4210-8711-326F97B4C0E7}"/>
    <cellStyle name="Итог 10 4 10" xfId="22987" xr:uid="{D9840958-1999-45B3-BE34-E96F89102DE0}"/>
    <cellStyle name="Итог 10 4 11" xfId="22988" xr:uid="{910C4FD3-1436-44C3-A595-BEB75BBE63F4}"/>
    <cellStyle name="Итог 10 4 12" xfId="22989" xr:uid="{8ECBABD6-4CC1-4423-9C21-993D6CE76831}"/>
    <cellStyle name="Итог 10 4 13" xfId="22990" xr:uid="{5F62C1B4-8771-4821-A0ED-A7AB7EF19CF3}"/>
    <cellStyle name="Итог 10 4 14" xfId="22991" xr:uid="{038FDE9C-80CC-492E-8B3D-4CA09B482A5B}"/>
    <cellStyle name="Итог 10 4 2" xfId="22992" xr:uid="{CC32A3E6-9BD2-4B8A-8128-FB10A97DC40F}"/>
    <cellStyle name="Итог 10 4 2 2" xfId="22993" xr:uid="{433A0EF4-5275-4AA6-A5A4-F32A31099A66}"/>
    <cellStyle name="Итог 10 4 3" xfId="22994" xr:uid="{E47E47E0-762F-44C2-B736-468A80B81EBC}"/>
    <cellStyle name="Итог 10 4 3 2" xfId="22995" xr:uid="{D80EA58A-828D-4809-83BF-EF93EB424D73}"/>
    <cellStyle name="Итог 10 4 4" xfId="22996" xr:uid="{22DA6320-20EE-4296-9267-6B855A76F83B}"/>
    <cellStyle name="Итог 10 4 4 2" xfId="22997" xr:uid="{B71D5090-949A-40BB-B672-14A3C989D8AC}"/>
    <cellStyle name="Итог 10 4 5" xfId="22998" xr:uid="{D990D518-0909-4FA5-A24F-9AEDA27EB081}"/>
    <cellStyle name="Итог 10 4 5 2" xfId="22999" xr:uid="{4BB644A9-BEC6-49E2-BEEA-90A9B0EEBB2D}"/>
    <cellStyle name="Итог 10 4 6" xfId="23000" xr:uid="{A5218326-4AA3-4C76-BD47-2CD0968CA1CA}"/>
    <cellStyle name="Итог 10 4 7" xfId="23001" xr:uid="{FED95E25-48E9-42ED-A695-A24380A4B0F6}"/>
    <cellStyle name="Итог 10 4 8" xfId="23002" xr:uid="{8DB5D2BF-F8F4-4001-9AF9-BEA7B8636CD5}"/>
    <cellStyle name="Итог 10 4 9" xfId="23003" xr:uid="{CC0696F8-CCFF-4597-BE09-790B4C11B2EE}"/>
    <cellStyle name="Итог 10 5" xfId="23004" xr:uid="{E885FDF1-C5EC-427C-9156-EF7D9E8A43CB}"/>
    <cellStyle name="Итог 10 5 2" xfId="23005" xr:uid="{A8B2B510-D818-4194-882C-72FB12211076}"/>
    <cellStyle name="Итог 10 6" xfId="23006" xr:uid="{0A96DC16-3B44-44D8-859E-FF9F264F76F7}"/>
    <cellStyle name="Итог 10 6 2" xfId="23007" xr:uid="{BD55F849-3E3D-498C-8E19-E6996EC8F782}"/>
    <cellStyle name="Итог 10 7" xfId="23008" xr:uid="{48C49004-AEE3-49D4-A7DC-822C2A0B78AB}"/>
    <cellStyle name="Итог 10 7 2" xfId="23009" xr:uid="{614FC8C8-BAB2-42C6-848C-9C998C784276}"/>
    <cellStyle name="Итог 10 8" xfId="23010" xr:uid="{D1811C42-1279-43D7-BE30-B52AEA56AFBC}"/>
    <cellStyle name="Итог 10 8 2" xfId="23011" xr:uid="{A7C1C55D-24AE-4A47-8295-491147B72813}"/>
    <cellStyle name="Итог 10 9" xfId="23012" xr:uid="{F95CA556-C2F8-41C5-AAE2-D5B215035ED8}"/>
    <cellStyle name="Итог 11" xfId="23013" xr:uid="{E014D930-B6E7-418B-ACC2-9C36E118A726}"/>
    <cellStyle name="Итог 11 10" xfId="23014" xr:uid="{F834CA9D-B228-4F7C-9215-892352945408}"/>
    <cellStyle name="Итог 11 11" xfId="23015" xr:uid="{E0E444F5-EC5A-4B2D-BDAF-F68682FE0908}"/>
    <cellStyle name="Итог 11 12" xfId="23016" xr:uid="{2FA4D230-C3E2-47DD-8722-3ACD35ED2FFE}"/>
    <cellStyle name="Итог 11 13" xfId="23017" xr:uid="{041FD2EC-FD8F-4281-871D-C652C60BCC95}"/>
    <cellStyle name="Итог 11 14" xfId="23018" xr:uid="{B32C0B86-4D8E-4C3A-998E-9B6FED7C71A9}"/>
    <cellStyle name="Итог 11 15" xfId="23019" xr:uid="{7DB9B488-A633-4709-A7EF-5BF0AC2C1F8C}"/>
    <cellStyle name="Итог 11 16" xfId="23020" xr:uid="{14F667ED-7C45-4254-B190-73539AB2810B}"/>
    <cellStyle name="Итог 11 17" xfId="23021" xr:uid="{2C3BEBB5-0AF1-475C-B250-7C441DCA934C}"/>
    <cellStyle name="Итог 11 2" xfId="23022" xr:uid="{0B57B966-FC4D-4303-A9FE-BE83507F662E}"/>
    <cellStyle name="Итог 11 2 10" xfId="23023" xr:uid="{E71857FD-E852-498F-9901-82680FE56608}"/>
    <cellStyle name="Итог 11 2 11" xfId="23024" xr:uid="{652078EF-84E8-4A0A-9744-979ED70FBA20}"/>
    <cellStyle name="Итог 11 2 12" xfId="23025" xr:uid="{873C8C7B-1D9B-4914-88A1-4BC7A7E641F3}"/>
    <cellStyle name="Итог 11 2 13" xfId="23026" xr:uid="{83655FB2-67FE-4BB3-BF96-524F39BB0613}"/>
    <cellStyle name="Итог 11 2 14" xfId="23027" xr:uid="{81BF8DE0-2B57-4B8B-AD27-5A1291330173}"/>
    <cellStyle name="Итог 11 2 2" xfId="23028" xr:uid="{1037D556-5801-4F57-8269-51CCEB975252}"/>
    <cellStyle name="Итог 11 2 2 2" xfId="23029" xr:uid="{6FB552DA-79E0-4C4A-AFE3-5C3D38F437B2}"/>
    <cellStyle name="Итог 11 2 3" xfId="23030" xr:uid="{3764744F-C074-4827-AF91-A04205A008B2}"/>
    <cellStyle name="Итог 11 2 3 2" xfId="23031" xr:uid="{C4CCDACA-1D44-48A8-ABFD-309CB382772F}"/>
    <cellStyle name="Итог 11 2 4" xfId="23032" xr:uid="{70A3AA9C-5F61-407A-9F43-A1889D6CCF46}"/>
    <cellStyle name="Итог 11 2 4 2" xfId="23033" xr:uid="{9F88F39F-E836-44C1-8F3C-DF33C5A1C6B7}"/>
    <cellStyle name="Итог 11 2 5" xfId="23034" xr:uid="{6C889BC4-C8A4-43E3-9B2E-9368E0A40AE7}"/>
    <cellStyle name="Итог 11 2 5 2" xfId="23035" xr:uid="{6369698F-965A-44B7-8E4F-73441E1A7B94}"/>
    <cellStyle name="Итог 11 2 6" xfId="23036" xr:uid="{DB4FC123-7745-4BC9-B431-3559E0C96D8D}"/>
    <cellStyle name="Итог 11 2 7" xfId="23037" xr:uid="{C4B92FC6-367E-484B-9265-88F5FEFD171A}"/>
    <cellStyle name="Итог 11 2 8" xfId="23038" xr:uid="{068B24EB-AC40-4DA8-B5E2-8FD30CA6512B}"/>
    <cellStyle name="Итог 11 2 9" xfId="23039" xr:uid="{35CED4F2-422F-4C05-A7C4-215DC9CF316A}"/>
    <cellStyle name="Итог 11 3" xfId="23040" xr:uid="{03554691-2475-4D10-91A2-F7CC3B8EBAEF}"/>
    <cellStyle name="Итог 11 3 10" xfId="23041" xr:uid="{594C0025-75C3-432A-8ADE-B9D9E30438F0}"/>
    <cellStyle name="Итог 11 3 11" xfId="23042" xr:uid="{1C15A911-EAE6-47B4-B99E-3D69CDADF41A}"/>
    <cellStyle name="Итог 11 3 12" xfId="23043" xr:uid="{53B5E050-C10A-4C48-9BEC-47468B08B7DD}"/>
    <cellStyle name="Итог 11 3 13" xfId="23044" xr:uid="{39328098-0AEF-4B61-8F99-2E16CEB9EF47}"/>
    <cellStyle name="Итог 11 3 14" xfId="23045" xr:uid="{1AB88797-2C89-49BA-A3EE-DB7A54A694A6}"/>
    <cellStyle name="Итог 11 3 2" xfId="23046" xr:uid="{6C9F8521-5B68-48ED-92B6-927CC1FA37C4}"/>
    <cellStyle name="Итог 11 3 2 2" xfId="23047" xr:uid="{D9E38FAE-1BCE-4B24-A68B-034E71A6ED60}"/>
    <cellStyle name="Итог 11 3 3" xfId="23048" xr:uid="{8B8CFD33-32D6-4817-872A-F6922CB19C3E}"/>
    <cellStyle name="Итог 11 3 3 2" xfId="23049" xr:uid="{D8F2EBAB-05BD-45FA-B4EA-507356F8DAB2}"/>
    <cellStyle name="Итог 11 3 4" xfId="23050" xr:uid="{6BDB6F8C-8C89-4C20-8253-9A05B9D36775}"/>
    <cellStyle name="Итог 11 3 4 2" xfId="23051" xr:uid="{95D68A41-7CB4-43DC-B20C-8F1BE8B4EB7E}"/>
    <cellStyle name="Итог 11 3 5" xfId="23052" xr:uid="{C70315B4-50E7-4AA4-BB90-13C40E8ABA77}"/>
    <cellStyle name="Итог 11 3 5 2" xfId="23053" xr:uid="{766457D6-2866-45C2-AD3C-E4EFA3EB39C9}"/>
    <cellStyle name="Итог 11 3 6" xfId="23054" xr:uid="{BE158E66-CFBF-4D15-8475-3CDBC643F839}"/>
    <cellStyle name="Итог 11 3 7" xfId="23055" xr:uid="{B8F7005F-14D9-4B9A-9C0B-BA6FB0FFC1B2}"/>
    <cellStyle name="Итог 11 3 8" xfId="23056" xr:uid="{44DCC818-ECDE-4479-AEAC-BC893C74B3B4}"/>
    <cellStyle name="Итог 11 3 9" xfId="23057" xr:uid="{CE030E3D-5CE8-4B6D-9504-6C3F60DE7B6B}"/>
    <cellStyle name="Итог 11 4" xfId="23058" xr:uid="{7C1177EB-8CD4-4121-A281-106CDD32AF24}"/>
    <cellStyle name="Итог 11 4 10" xfId="23059" xr:uid="{DC994072-F5CD-4A3D-8B6B-109FCD74B177}"/>
    <cellStyle name="Итог 11 4 11" xfId="23060" xr:uid="{CE0EF484-19A9-4AFC-AB71-6FF8AB9801A0}"/>
    <cellStyle name="Итог 11 4 12" xfId="23061" xr:uid="{FB6AEB35-D291-4E21-8905-7B2ABC08F307}"/>
    <cellStyle name="Итог 11 4 13" xfId="23062" xr:uid="{864A8D29-83BA-483D-8934-B4D9774D57E1}"/>
    <cellStyle name="Итог 11 4 14" xfId="23063" xr:uid="{DE45A2AC-B128-44F4-9C04-5E7F0D02EFB1}"/>
    <cellStyle name="Итог 11 4 2" xfId="23064" xr:uid="{081231BF-1FEB-4A75-A22D-D29367C1D374}"/>
    <cellStyle name="Итог 11 4 2 2" xfId="23065" xr:uid="{C6A0938E-4C9F-41C2-8210-875C2FEC8E42}"/>
    <cellStyle name="Итог 11 4 3" xfId="23066" xr:uid="{D16A4D56-BB51-44F7-B8D8-B05FC4ACD632}"/>
    <cellStyle name="Итог 11 4 3 2" xfId="23067" xr:uid="{689B1F98-4525-46A5-A3F6-B5927CF9784E}"/>
    <cellStyle name="Итог 11 4 4" xfId="23068" xr:uid="{694DC045-9FE0-45AA-8A64-3E28F63C7D56}"/>
    <cellStyle name="Итог 11 4 4 2" xfId="23069" xr:uid="{C3E5F559-5A4F-451E-B461-E7DC552F8D70}"/>
    <cellStyle name="Итог 11 4 5" xfId="23070" xr:uid="{BA4FDE5A-C111-45E4-9334-9650067A9C04}"/>
    <cellStyle name="Итог 11 4 5 2" xfId="23071" xr:uid="{68AF33C8-2B55-4D45-A3B2-11190C24D1BD}"/>
    <cellStyle name="Итог 11 4 6" xfId="23072" xr:uid="{CC5B0591-C871-46B9-A5DA-EED5F0CC93F8}"/>
    <cellStyle name="Итог 11 4 7" xfId="23073" xr:uid="{E0367D45-D390-4095-B3B5-E62B7D64A0EE}"/>
    <cellStyle name="Итог 11 4 8" xfId="23074" xr:uid="{3A945E0E-6B76-48B3-B914-CB980B915439}"/>
    <cellStyle name="Итог 11 4 9" xfId="23075" xr:uid="{0C751076-A894-4F5E-A1B3-8F23719B5856}"/>
    <cellStyle name="Итог 11 5" xfId="23076" xr:uid="{460C92A1-D940-470B-9B64-BA0E9D5C897E}"/>
    <cellStyle name="Итог 11 5 2" xfId="23077" xr:uid="{11481216-37BA-4D76-B3BA-ED7A7C485CB4}"/>
    <cellStyle name="Итог 11 6" xfId="23078" xr:uid="{9914EA78-BF5E-4B92-A29C-65411FA65FAF}"/>
    <cellStyle name="Итог 11 6 2" xfId="23079" xr:uid="{961D9EAD-1588-4DB8-8114-B41D4CF63807}"/>
    <cellStyle name="Итог 11 7" xfId="23080" xr:uid="{5BE27F1D-D8CB-403D-BE7F-0EA74991251E}"/>
    <cellStyle name="Итог 11 7 2" xfId="23081" xr:uid="{29236525-34F2-47D4-9816-F83E05D2E3C4}"/>
    <cellStyle name="Итог 11 8" xfId="23082" xr:uid="{70BB2E7F-421F-48B3-AC86-3129B62F90D9}"/>
    <cellStyle name="Итог 11 8 2" xfId="23083" xr:uid="{DAABF94C-1CEF-450D-901A-FBE7C18298A9}"/>
    <cellStyle name="Итог 11 9" xfId="23084" xr:uid="{C8C8C0E5-466F-4108-87EF-F004441C33F0}"/>
    <cellStyle name="Итог 12" xfId="23085" xr:uid="{2DBE44BA-E7E6-4E8F-A44B-92F793E43CDE}"/>
    <cellStyle name="Итог 12 10" xfId="23086" xr:uid="{940FECFD-8BBF-49CE-B970-69AE9392B212}"/>
    <cellStyle name="Итог 12 11" xfId="23087" xr:uid="{E4210837-F078-4F3F-8B53-822784571A47}"/>
    <cellStyle name="Итог 12 12" xfId="23088" xr:uid="{EC18B3DA-23CB-4F03-9864-21BAEC164B0A}"/>
    <cellStyle name="Итог 12 13" xfId="23089" xr:uid="{BA6FD11F-C51B-404D-AF71-4279F4C44D96}"/>
    <cellStyle name="Итог 12 14" xfId="23090" xr:uid="{EBEF2E63-F1C9-4B80-AF74-7C8808FA5B95}"/>
    <cellStyle name="Итог 12 15" xfId="23091" xr:uid="{B29F9AFF-D977-4A6F-A4FA-DF530A55EBA0}"/>
    <cellStyle name="Итог 12 16" xfId="23092" xr:uid="{9E67753C-1B53-4085-B707-6648539B51E1}"/>
    <cellStyle name="Итог 12 17" xfId="23093" xr:uid="{EC79A792-0945-4597-A9D1-567E83D46D26}"/>
    <cellStyle name="Итог 12 2" xfId="23094" xr:uid="{B72B3BAA-855E-4418-AA78-B06F984495F1}"/>
    <cellStyle name="Итог 12 2 10" xfId="23095" xr:uid="{24B69EFB-061F-4217-A1FF-8ACFBD5F11A5}"/>
    <cellStyle name="Итог 12 2 11" xfId="23096" xr:uid="{564330FC-082C-4B27-981A-0426F71F7475}"/>
    <cellStyle name="Итог 12 2 12" xfId="23097" xr:uid="{9C4AAEB6-D243-4CBC-940A-40EE30FD5E6E}"/>
    <cellStyle name="Итог 12 2 13" xfId="23098" xr:uid="{12977762-DDC8-4C15-8A2B-9C15A349C2A1}"/>
    <cellStyle name="Итог 12 2 14" xfId="23099" xr:uid="{5BD4DED0-44DE-4F1C-A098-16F9A21D56D9}"/>
    <cellStyle name="Итог 12 2 2" xfId="23100" xr:uid="{4BBDAD87-3493-48C9-8E3C-F651F4D17CFB}"/>
    <cellStyle name="Итог 12 2 2 2" xfId="23101" xr:uid="{0C1E51AB-575C-44C8-93FA-325897B3EB94}"/>
    <cellStyle name="Итог 12 2 3" xfId="23102" xr:uid="{0E906741-1019-4DEC-8DDF-F2A0671D0A68}"/>
    <cellStyle name="Итог 12 2 3 2" xfId="23103" xr:uid="{01AACCBA-BB96-41DB-B964-0CD40921451F}"/>
    <cellStyle name="Итог 12 2 4" xfId="23104" xr:uid="{9EB3AF0D-9C39-49E8-B68C-D4944963FA7F}"/>
    <cellStyle name="Итог 12 2 4 2" xfId="23105" xr:uid="{F23232A1-FE4F-4DC9-8796-232D1CE1726D}"/>
    <cellStyle name="Итог 12 2 5" xfId="23106" xr:uid="{77BD44E3-167D-451C-9E6C-CCA13ACCDBF5}"/>
    <cellStyle name="Итог 12 2 5 2" xfId="23107" xr:uid="{0B8696A1-665A-435A-B504-32F8DF576E58}"/>
    <cellStyle name="Итог 12 2 6" xfId="23108" xr:uid="{51A5AFA4-D451-4D5C-88C5-B982FC21F44C}"/>
    <cellStyle name="Итог 12 2 7" xfId="23109" xr:uid="{E034E6E2-7264-4565-8444-5C33C2864E78}"/>
    <cellStyle name="Итог 12 2 8" xfId="23110" xr:uid="{702D33B3-AEF4-47B0-8249-66733ECD1787}"/>
    <cellStyle name="Итог 12 2 9" xfId="23111" xr:uid="{3BF3BE72-3201-4883-B322-578EF1F417E6}"/>
    <cellStyle name="Итог 12 3" xfId="23112" xr:uid="{64E04DD2-15AE-468F-BCAA-B848E74326D8}"/>
    <cellStyle name="Итог 12 3 10" xfId="23113" xr:uid="{BE07854A-CEB4-4668-8688-D6E6A3A3BE09}"/>
    <cellStyle name="Итог 12 3 11" xfId="23114" xr:uid="{5B768A55-DEF0-4EC5-8F50-7CD34909FBB6}"/>
    <cellStyle name="Итог 12 3 12" xfId="23115" xr:uid="{FCFDAABD-29C0-4AB6-838F-026F20E77D92}"/>
    <cellStyle name="Итог 12 3 13" xfId="23116" xr:uid="{F36D2C4E-0615-488E-96E0-74BBE69BCCD0}"/>
    <cellStyle name="Итог 12 3 14" xfId="23117" xr:uid="{5BF78E8C-F9DA-4B8B-8842-61678EF9C08C}"/>
    <cellStyle name="Итог 12 3 2" xfId="23118" xr:uid="{D8D27CE2-719C-40FC-B600-51E423189461}"/>
    <cellStyle name="Итог 12 3 2 2" xfId="23119" xr:uid="{C1EE2D6F-2B72-4957-B6D1-34B82E43FB4C}"/>
    <cellStyle name="Итог 12 3 3" xfId="23120" xr:uid="{15EC5991-04A9-4044-A497-118F0EAEF045}"/>
    <cellStyle name="Итог 12 3 3 2" xfId="23121" xr:uid="{13EDEEEF-2D4C-4101-849B-1364F2458757}"/>
    <cellStyle name="Итог 12 3 4" xfId="23122" xr:uid="{D16C85B9-C62C-440A-A459-C388FD784A65}"/>
    <cellStyle name="Итог 12 3 4 2" xfId="23123" xr:uid="{C5393400-D0D6-4853-8E14-DEBAE0C29AF3}"/>
    <cellStyle name="Итог 12 3 5" xfId="23124" xr:uid="{DC91E6BD-6044-4C95-9C43-83163F499A88}"/>
    <cellStyle name="Итог 12 3 5 2" xfId="23125" xr:uid="{72524E26-2CD4-40D5-B08A-2E6FE0DB734C}"/>
    <cellStyle name="Итог 12 3 6" xfId="23126" xr:uid="{D89321D9-828F-4E39-9237-BA0424EF212C}"/>
    <cellStyle name="Итог 12 3 7" xfId="23127" xr:uid="{DB61EDEB-185B-4FDE-8D66-1BBB6EDD0BB5}"/>
    <cellStyle name="Итог 12 3 8" xfId="23128" xr:uid="{220A3B7C-EB4F-4615-BFEB-2951E3341F71}"/>
    <cellStyle name="Итог 12 3 9" xfId="23129" xr:uid="{824F41C1-33D8-4D5D-B5CF-70B9CB09DFBF}"/>
    <cellStyle name="Итог 12 4" xfId="23130" xr:uid="{BF6B77EC-8DE0-4A5A-A75E-20120BFDE871}"/>
    <cellStyle name="Итог 12 4 10" xfId="23131" xr:uid="{6029D666-535A-4293-8C42-93DE3F03AE1F}"/>
    <cellStyle name="Итог 12 4 11" xfId="23132" xr:uid="{1A45CA3F-A8FD-4EB4-B6FA-A26BBE0E105E}"/>
    <cellStyle name="Итог 12 4 12" xfId="23133" xr:uid="{C4A25520-2824-429F-BF65-5D37297F735A}"/>
    <cellStyle name="Итог 12 4 13" xfId="23134" xr:uid="{81ED7489-12A6-43D5-A7E8-AFFB92BC553B}"/>
    <cellStyle name="Итог 12 4 14" xfId="23135" xr:uid="{9E10A43F-C39B-4F06-91F1-5753275FB220}"/>
    <cellStyle name="Итог 12 4 2" xfId="23136" xr:uid="{8DBCE216-25A6-4008-A6A9-D54FD4C539CA}"/>
    <cellStyle name="Итог 12 4 2 2" xfId="23137" xr:uid="{1CCAF202-41EC-4504-AD02-E663942C261C}"/>
    <cellStyle name="Итог 12 4 3" xfId="23138" xr:uid="{EA6FBE7E-FAE4-4610-8332-EC5363871CA1}"/>
    <cellStyle name="Итог 12 4 3 2" xfId="23139" xr:uid="{8897AC3D-15F4-4CBB-BAA1-18B5DA3072A2}"/>
    <cellStyle name="Итог 12 4 4" xfId="23140" xr:uid="{0CF599B8-0604-46FE-8865-78F51D401738}"/>
    <cellStyle name="Итог 12 4 4 2" xfId="23141" xr:uid="{3FAEB08E-B82F-4FB9-BEB7-EFAB7F576588}"/>
    <cellStyle name="Итог 12 4 5" xfId="23142" xr:uid="{A2CED23D-4197-4A61-90C6-BA290A91F146}"/>
    <cellStyle name="Итог 12 4 5 2" xfId="23143" xr:uid="{3E700BDE-E92C-46EC-B94E-032F8B5C33D5}"/>
    <cellStyle name="Итог 12 4 6" xfId="23144" xr:uid="{A1EC837C-37F7-4EF4-AC27-83EE4F6194B6}"/>
    <cellStyle name="Итог 12 4 7" xfId="23145" xr:uid="{3CEC1EC5-75E8-427D-8FBD-C4C8AB16A74B}"/>
    <cellStyle name="Итог 12 4 8" xfId="23146" xr:uid="{4D8924AF-6C8D-46FB-AC78-FF519565C342}"/>
    <cellStyle name="Итог 12 4 9" xfId="23147" xr:uid="{2AD15E2C-F392-472F-9E8E-F73F3673E65F}"/>
    <cellStyle name="Итог 12 5" xfId="23148" xr:uid="{209C79A0-38D3-430C-B147-F0A8263B930D}"/>
    <cellStyle name="Итог 12 5 2" xfId="23149" xr:uid="{8E11C8C0-A09E-4318-946E-59C0659F24FF}"/>
    <cellStyle name="Итог 12 6" xfId="23150" xr:uid="{0F820F92-4495-49CB-A4B1-9E457741703A}"/>
    <cellStyle name="Итог 12 6 2" xfId="23151" xr:uid="{57B69A5C-6AAE-4B4C-93AA-8F04E8551614}"/>
    <cellStyle name="Итог 12 7" xfId="23152" xr:uid="{5AE92429-CA2B-4498-A6DB-2E40F362161A}"/>
    <cellStyle name="Итог 12 7 2" xfId="23153" xr:uid="{5F496183-00CB-47D4-B31E-7022A7252B38}"/>
    <cellStyle name="Итог 12 8" xfId="23154" xr:uid="{2161BB35-1627-45FC-BAA3-EA1DA529E131}"/>
    <cellStyle name="Итог 12 8 2" xfId="23155" xr:uid="{2594C61B-150B-4AE5-AEA9-D51031317275}"/>
    <cellStyle name="Итог 12 9" xfId="23156" xr:uid="{79D2B3B5-A3E3-47BC-A6F2-7B3C8CDAF5A5}"/>
    <cellStyle name="Итог 13" xfId="23157" xr:uid="{E5848500-E68B-450F-8391-DD16006A59F6}"/>
    <cellStyle name="Итог 13 10" xfId="23158" xr:uid="{87175846-3BB0-4270-85E7-DD9A7B07D578}"/>
    <cellStyle name="Итог 13 11" xfId="23159" xr:uid="{82DF6D05-EC4A-426F-8EEF-C762241F1649}"/>
    <cellStyle name="Итог 13 12" xfId="23160" xr:uid="{85D1AF06-A911-4EE7-87E6-D6734086A547}"/>
    <cellStyle name="Итог 13 13" xfId="23161" xr:uid="{26AC7917-075A-422F-966E-3BA61DE0415A}"/>
    <cellStyle name="Итог 13 14" xfId="23162" xr:uid="{9D71AAAA-7B87-4750-8144-629A5149BE94}"/>
    <cellStyle name="Итог 13 15" xfId="23163" xr:uid="{E1C1774F-2BC9-43F9-A929-3330AC14F173}"/>
    <cellStyle name="Итог 13 16" xfId="23164" xr:uid="{9EAB7082-DFE3-45D8-A68C-41170E4FC0E2}"/>
    <cellStyle name="Итог 13 17" xfId="23165" xr:uid="{2AD36003-2BFA-4D8B-8EBF-A8754ABA4BE0}"/>
    <cellStyle name="Итог 13 2" xfId="23166" xr:uid="{60FC8239-0B76-4E61-B55F-CB4E54773512}"/>
    <cellStyle name="Итог 13 2 10" xfId="23167" xr:uid="{F331F0BD-AA8F-437D-8FA5-D52A3EB02455}"/>
    <cellStyle name="Итог 13 2 11" xfId="23168" xr:uid="{7F194DE0-2949-40BE-8BA6-C927E03AF590}"/>
    <cellStyle name="Итог 13 2 12" xfId="23169" xr:uid="{EC77A5E6-B508-4649-8D85-60BA79AF82FF}"/>
    <cellStyle name="Итог 13 2 13" xfId="23170" xr:uid="{9BD09847-3C81-4837-B6F5-D2FEB537EC9D}"/>
    <cellStyle name="Итог 13 2 14" xfId="23171" xr:uid="{4DFF3E8F-5B20-4FBB-990B-7E88926B4689}"/>
    <cellStyle name="Итог 13 2 2" xfId="23172" xr:uid="{EF94EA54-7991-45AF-BA01-62EA65C6431C}"/>
    <cellStyle name="Итог 13 2 2 2" xfId="23173" xr:uid="{9EC3D54E-A9D5-4B4C-A442-92E1BFB7649D}"/>
    <cellStyle name="Итог 13 2 3" xfId="23174" xr:uid="{025ABC21-202C-4825-8DD9-4BDC9E76D875}"/>
    <cellStyle name="Итог 13 2 3 2" xfId="23175" xr:uid="{8799FE51-4209-4A66-B629-C1DA5413B5ED}"/>
    <cellStyle name="Итог 13 2 4" xfId="23176" xr:uid="{FB94A74D-0D09-4DF3-82BE-AC988F506894}"/>
    <cellStyle name="Итог 13 2 4 2" xfId="23177" xr:uid="{E2FE4E16-8E83-423B-9C0F-4DBD742C60BF}"/>
    <cellStyle name="Итог 13 2 5" xfId="23178" xr:uid="{35C22437-CC03-4111-B035-3871D7BEB639}"/>
    <cellStyle name="Итог 13 2 5 2" xfId="23179" xr:uid="{E9942491-59D1-4189-B66F-72C7E44502B5}"/>
    <cellStyle name="Итог 13 2 6" xfId="23180" xr:uid="{9585E99B-1902-4E71-9812-F40BC06E8990}"/>
    <cellStyle name="Итог 13 2 7" xfId="23181" xr:uid="{100387C6-88C0-4566-BAB4-A782CF24D094}"/>
    <cellStyle name="Итог 13 2 8" xfId="23182" xr:uid="{336FD2EF-A724-4295-A9DE-5C8BDE5C69FD}"/>
    <cellStyle name="Итог 13 2 9" xfId="23183" xr:uid="{19E87F84-D65D-4359-BCA3-10299526B629}"/>
    <cellStyle name="Итог 13 3" xfId="23184" xr:uid="{7A6EE3DB-80E7-4A26-BBD1-D597DF9A2FB6}"/>
    <cellStyle name="Итог 13 3 10" xfId="23185" xr:uid="{8DE87D25-7950-4761-BAC8-2056E5493F19}"/>
    <cellStyle name="Итог 13 3 11" xfId="23186" xr:uid="{C156692F-54CA-49A4-9773-422DB51E7778}"/>
    <cellStyle name="Итог 13 3 12" xfId="23187" xr:uid="{45371280-DEA1-405F-B0F7-1A8573DFB631}"/>
    <cellStyle name="Итог 13 3 13" xfId="23188" xr:uid="{FF7A4D99-18FB-4BE2-B348-95707F2D23C3}"/>
    <cellStyle name="Итог 13 3 14" xfId="23189" xr:uid="{129854C8-FDCF-4B1A-8A59-0C74C275FA55}"/>
    <cellStyle name="Итог 13 3 2" xfId="23190" xr:uid="{C56C899A-051E-40FA-84EE-3683D2320908}"/>
    <cellStyle name="Итог 13 3 2 2" xfId="23191" xr:uid="{00698944-A3A4-473A-A336-1C903FB50EB2}"/>
    <cellStyle name="Итог 13 3 3" xfId="23192" xr:uid="{12EC800D-124A-4F18-A976-FC32636D7D0A}"/>
    <cellStyle name="Итог 13 3 3 2" xfId="23193" xr:uid="{31FDEEB7-3A77-4422-92AF-9A8E4AB9191C}"/>
    <cellStyle name="Итог 13 3 4" xfId="23194" xr:uid="{C544CAEF-6372-4624-BA21-4707D4E3620E}"/>
    <cellStyle name="Итог 13 3 4 2" xfId="23195" xr:uid="{4B792E4E-2388-49E9-833D-B098107E6732}"/>
    <cellStyle name="Итог 13 3 5" xfId="23196" xr:uid="{78034A7B-415F-403D-BBC4-BD9D4B832B19}"/>
    <cellStyle name="Итог 13 3 5 2" xfId="23197" xr:uid="{C0B5352A-50CE-4EB8-ABC3-FE60CD0BB009}"/>
    <cellStyle name="Итог 13 3 6" xfId="23198" xr:uid="{FF7E12A5-D165-495B-B0A1-A3B06637DB09}"/>
    <cellStyle name="Итог 13 3 7" xfId="23199" xr:uid="{B70444A4-1361-4C63-978A-0C4C1EB5F1A8}"/>
    <cellStyle name="Итог 13 3 8" xfId="23200" xr:uid="{57FE16E0-04C3-4D0D-BAC9-37D34E4FC657}"/>
    <cellStyle name="Итог 13 3 9" xfId="23201" xr:uid="{D194C97D-D3BB-4C5F-940D-522D94EB546D}"/>
    <cellStyle name="Итог 13 4" xfId="23202" xr:uid="{6F23A86B-FF66-4E41-8652-B716A42518EF}"/>
    <cellStyle name="Итог 13 4 10" xfId="23203" xr:uid="{03F065C1-EC5F-420B-A086-27DC1421C854}"/>
    <cellStyle name="Итог 13 4 11" xfId="23204" xr:uid="{85A9F064-1EB3-465D-966E-29BDA481A7C9}"/>
    <cellStyle name="Итог 13 4 12" xfId="23205" xr:uid="{1C116D94-DD45-4BC6-AB30-40BB1DD3C2E8}"/>
    <cellStyle name="Итог 13 4 13" xfId="23206" xr:uid="{861960E2-4258-4790-A736-942B15781E48}"/>
    <cellStyle name="Итог 13 4 14" xfId="23207" xr:uid="{6769455F-DE53-406A-AEC7-D3B05287E6D1}"/>
    <cellStyle name="Итог 13 4 2" xfId="23208" xr:uid="{68148CE6-C714-406E-8E80-50F864DFD8AB}"/>
    <cellStyle name="Итог 13 4 2 2" xfId="23209" xr:uid="{FAEA2C41-FE10-409E-AA13-1F87112B10ED}"/>
    <cellStyle name="Итог 13 4 3" xfId="23210" xr:uid="{2E265257-B0CA-4FE8-B7A7-3F4A6E27FE53}"/>
    <cellStyle name="Итог 13 4 3 2" xfId="23211" xr:uid="{7DBB3CAE-8AE9-4A4B-A405-4372CB664AFD}"/>
    <cellStyle name="Итог 13 4 4" xfId="23212" xr:uid="{AA761AB9-D498-48CA-9AE8-3F0266475883}"/>
    <cellStyle name="Итог 13 4 4 2" xfId="23213" xr:uid="{D78AA166-1C85-439F-8671-F30B7C638B10}"/>
    <cellStyle name="Итог 13 4 5" xfId="23214" xr:uid="{3D3FE598-6046-4C13-8029-BEBED6FA43F5}"/>
    <cellStyle name="Итог 13 4 5 2" xfId="23215" xr:uid="{8EE8F353-B0A2-472B-AE5C-C41610B0B574}"/>
    <cellStyle name="Итог 13 4 6" xfId="23216" xr:uid="{C9941983-EB60-48E7-A844-4DDF1E4BDFFB}"/>
    <cellStyle name="Итог 13 4 7" xfId="23217" xr:uid="{A8E1E5A4-757A-442A-BFA7-29B67EC6B811}"/>
    <cellStyle name="Итог 13 4 8" xfId="23218" xr:uid="{41903933-35CE-42D9-A88C-4F83F83B9C94}"/>
    <cellStyle name="Итог 13 4 9" xfId="23219" xr:uid="{67A5EDFA-94CF-4182-AA0F-3913B8FC2F79}"/>
    <cellStyle name="Итог 13 5" xfId="23220" xr:uid="{D7918FC1-0BC9-4E46-9164-734AE50177E9}"/>
    <cellStyle name="Итог 13 5 2" xfId="23221" xr:uid="{52F3B955-9F05-4D7B-8585-A8D01113B761}"/>
    <cellStyle name="Итог 13 6" xfId="23222" xr:uid="{2D3A931F-5D9F-4FB1-9FFC-1C6B5F5CC584}"/>
    <cellStyle name="Итог 13 6 2" xfId="23223" xr:uid="{06D2C28B-7DA3-4D85-9D9F-722464A60B7E}"/>
    <cellStyle name="Итог 13 7" xfId="23224" xr:uid="{222C1478-D534-4960-9280-ECE7EAFB8F9A}"/>
    <cellStyle name="Итог 13 7 2" xfId="23225" xr:uid="{37A28332-D3B6-46E7-8333-968FDC7C0D55}"/>
    <cellStyle name="Итог 13 8" xfId="23226" xr:uid="{46336028-044F-4D2E-A812-3940D233E608}"/>
    <cellStyle name="Итог 13 8 2" xfId="23227" xr:uid="{A5BD142D-F374-48E6-8DDA-2802B25810C0}"/>
    <cellStyle name="Итог 13 9" xfId="23228" xr:uid="{A50DD55E-0A79-468E-B992-124002C297E5}"/>
    <cellStyle name="Итог 14" xfId="23229" xr:uid="{42299C4B-51CC-4B52-B963-F94D84C9D9FC}"/>
    <cellStyle name="Итог 14 10" xfId="23230" xr:uid="{6865698F-EC3E-4D11-8657-5617CB4593BD}"/>
    <cellStyle name="Итог 14 11" xfId="23231" xr:uid="{5C444C16-D8A2-4A94-98D0-94C02984B411}"/>
    <cellStyle name="Итог 14 12" xfId="23232" xr:uid="{D17432DA-D755-43E7-A69F-0CE3CD011F16}"/>
    <cellStyle name="Итог 14 13" xfId="23233" xr:uid="{8916CA8B-1EF9-44AA-A792-0377E2456231}"/>
    <cellStyle name="Итог 14 14" xfId="23234" xr:uid="{8106585A-AFD5-495A-A46B-5C83EB2C85EC}"/>
    <cellStyle name="Итог 14 15" xfId="23235" xr:uid="{2FCB9DD0-96C3-481F-B8CE-7402676289A0}"/>
    <cellStyle name="Итог 14 16" xfId="23236" xr:uid="{25279612-09E0-4468-9EE3-D71182B84287}"/>
    <cellStyle name="Итог 14 17" xfId="23237" xr:uid="{FC05EC64-1101-4387-B500-E95C739BAA22}"/>
    <cellStyle name="Итог 14 2" xfId="23238" xr:uid="{CAFF6587-3066-41D1-803E-2A7C945A49BE}"/>
    <cellStyle name="Итог 14 2 10" xfId="23239" xr:uid="{73CDCFCF-0D7A-498C-BA57-FA5C40065739}"/>
    <cellStyle name="Итог 14 2 11" xfId="23240" xr:uid="{07FF55AF-DDAE-4BA4-BBD9-FF89822F1E00}"/>
    <cellStyle name="Итог 14 2 12" xfId="23241" xr:uid="{E8B63A88-A2E6-45CF-9DCD-4BAC302F809E}"/>
    <cellStyle name="Итог 14 2 13" xfId="23242" xr:uid="{F0E1EB4C-D512-4721-B321-94B27585A3E1}"/>
    <cellStyle name="Итог 14 2 14" xfId="23243" xr:uid="{F94BFB14-22EF-4C13-8E20-DEDF7EEC786C}"/>
    <cellStyle name="Итог 14 2 2" xfId="23244" xr:uid="{1C13DC34-DA42-4838-8C7F-D966243754FD}"/>
    <cellStyle name="Итог 14 2 2 2" xfId="23245" xr:uid="{0ED5151D-785F-4612-99FA-BF98E113127E}"/>
    <cellStyle name="Итог 14 2 3" xfId="23246" xr:uid="{DAD8F2DE-22FD-4B22-9967-4834B9796338}"/>
    <cellStyle name="Итог 14 2 3 2" xfId="23247" xr:uid="{63C26D81-376D-4F77-B21A-661B3A76A606}"/>
    <cellStyle name="Итог 14 2 4" xfId="23248" xr:uid="{8A93BC0A-7A58-422F-A063-573F1E3855A2}"/>
    <cellStyle name="Итог 14 2 4 2" xfId="23249" xr:uid="{E6DD58CA-D4AC-4794-94AD-D75260E3CD9C}"/>
    <cellStyle name="Итог 14 2 5" xfId="23250" xr:uid="{4D030B95-6EE8-4D18-BAEF-DB79ABFD82A8}"/>
    <cellStyle name="Итог 14 2 5 2" xfId="23251" xr:uid="{2BF244F9-96A9-4267-8693-62F07E046654}"/>
    <cellStyle name="Итог 14 2 6" xfId="23252" xr:uid="{4A997E13-0085-41B6-8D83-6983A2342845}"/>
    <cellStyle name="Итог 14 2 7" xfId="23253" xr:uid="{E8EEEEF7-A0E1-4111-A24C-5DE166E84156}"/>
    <cellStyle name="Итог 14 2 8" xfId="23254" xr:uid="{2BD65977-4D1B-4303-959B-4AE403D26EF3}"/>
    <cellStyle name="Итог 14 2 9" xfId="23255" xr:uid="{C2E82FFD-CD9F-4CED-932E-7C2FBC9C3D29}"/>
    <cellStyle name="Итог 14 3" xfId="23256" xr:uid="{8236238D-C6DF-4743-8B35-52AAE04258A4}"/>
    <cellStyle name="Итог 14 3 10" xfId="23257" xr:uid="{50C31637-ECD8-476F-A9E3-B25F017B6FED}"/>
    <cellStyle name="Итог 14 3 11" xfId="23258" xr:uid="{D96D4BB3-8878-40CB-B1C2-B5868082371C}"/>
    <cellStyle name="Итог 14 3 12" xfId="23259" xr:uid="{81EE0516-0FC3-45EF-8BAD-CCA235B1ADDB}"/>
    <cellStyle name="Итог 14 3 13" xfId="23260" xr:uid="{C4FC5ADC-B8F8-4498-AEA0-1C2DC9174C94}"/>
    <cellStyle name="Итог 14 3 14" xfId="23261" xr:uid="{6014F87F-3617-46D4-B603-DC5B724D33C9}"/>
    <cellStyle name="Итог 14 3 2" xfId="23262" xr:uid="{57B3C39F-8583-4D19-8CF3-0EC8E08E5580}"/>
    <cellStyle name="Итог 14 3 2 2" xfId="23263" xr:uid="{EB4B1B3D-AA52-4D2A-A4F6-DC5F7D72DECB}"/>
    <cellStyle name="Итог 14 3 3" xfId="23264" xr:uid="{DC9E7F05-B1CC-4E9E-8C31-9B4D07B058E8}"/>
    <cellStyle name="Итог 14 3 3 2" xfId="23265" xr:uid="{91C1C6A1-DD06-44CC-8FA5-EC8DA53AD6C8}"/>
    <cellStyle name="Итог 14 3 4" xfId="23266" xr:uid="{FD1D2579-1200-41E1-8220-CBA823669BDC}"/>
    <cellStyle name="Итог 14 3 4 2" xfId="23267" xr:uid="{0B5CCF8E-A2DB-4351-85EB-BB81763F1E52}"/>
    <cellStyle name="Итог 14 3 5" xfId="23268" xr:uid="{93B15D54-6464-4A8E-93C1-51D9655F6E66}"/>
    <cellStyle name="Итог 14 3 5 2" xfId="23269" xr:uid="{17277A48-B670-47E3-BC1F-A60FDAB9A146}"/>
    <cellStyle name="Итог 14 3 6" xfId="23270" xr:uid="{3611BFCC-FDCD-49AE-86F6-71169D7DE95F}"/>
    <cellStyle name="Итог 14 3 7" xfId="23271" xr:uid="{F01C8FDC-C4DB-4F0B-9D36-22F9DB291229}"/>
    <cellStyle name="Итог 14 3 8" xfId="23272" xr:uid="{F9B59584-C966-46A3-A41B-3F6444A7DF26}"/>
    <cellStyle name="Итог 14 3 9" xfId="23273" xr:uid="{C4F3EC3E-C328-4A7D-9DE8-C370E33E7036}"/>
    <cellStyle name="Итог 14 4" xfId="23274" xr:uid="{750ACB2C-E2B0-41AC-ABDD-C7FE96B86189}"/>
    <cellStyle name="Итог 14 4 10" xfId="23275" xr:uid="{11DE904C-40A8-47DA-AE32-FB946DA0CA34}"/>
    <cellStyle name="Итог 14 4 11" xfId="23276" xr:uid="{536778B6-71A9-47C9-8745-2138FA8CFDFE}"/>
    <cellStyle name="Итог 14 4 12" xfId="23277" xr:uid="{A53E10B3-5F9D-4F67-A5FD-FE12C2D145ED}"/>
    <cellStyle name="Итог 14 4 13" xfId="23278" xr:uid="{CF0D6F87-2AB4-401E-8486-D9E674F55B14}"/>
    <cellStyle name="Итог 14 4 14" xfId="23279" xr:uid="{75B38EB6-6DA2-4EA3-92BE-6C2B5EB2B76F}"/>
    <cellStyle name="Итог 14 4 2" xfId="23280" xr:uid="{1AAF27C6-80E4-472C-B98A-8CEFA29D442E}"/>
    <cellStyle name="Итог 14 4 2 2" xfId="23281" xr:uid="{F7E2EA06-C072-402D-B28E-288CDD0D0E7A}"/>
    <cellStyle name="Итог 14 4 3" xfId="23282" xr:uid="{31CBA3BB-9C2B-492C-9093-B0ED0F939EF1}"/>
    <cellStyle name="Итог 14 4 3 2" xfId="23283" xr:uid="{B70BC5F9-7606-4EED-AB01-A2D61C497827}"/>
    <cellStyle name="Итог 14 4 4" xfId="23284" xr:uid="{776535D0-B176-461B-BB3F-0B6CBCF2EE3B}"/>
    <cellStyle name="Итог 14 4 4 2" xfId="23285" xr:uid="{DB422909-515A-4B8A-BBE0-4D0610B52136}"/>
    <cellStyle name="Итог 14 4 5" xfId="23286" xr:uid="{738D0D57-CAFD-44A8-8159-B71EF907D698}"/>
    <cellStyle name="Итог 14 4 5 2" xfId="23287" xr:uid="{B0D61952-9D4A-456D-B8DD-ACA42835C2BD}"/>
    <cellStyle name="Итог 14 4 6" xfId="23288" xr:uid="{4FDA920F-EBF3-4D5E-87D2-E70059D66BF0}"/>
    <cellStyle name="Итог 14 4 7" xfId="23289" xr:uid="{31A2BA23-910E-4B1B-874E-5329CB5CA30B}"/>
    <cellStyle name="Итог 14 4 8" xfId="23290" xr:uid="{17E45402-CB4F-47AF-A6C7-A89EF1EDAF61}"/>
    <cellStyle name="Итог 14 4 9" xfId="23291" xr:uid="{77E78EBC-2B92-4D93-96DA-46DE9265A919}"/>
    <cellStyle name="Итог 14 5" xfId="23292" xr:uid="{888BB1CF-2D4B-42C4-931F-96A6959F40F5}"/>
    <cellStyle name="Итог 14 5 2" xfId="23293" xr:uid="{CB405F83-56BD-40E9-AF81-8DCA8A6DC3AA}"/>
    <cellStyle name="Итог 14 6" xfId="23294" xr:uid="{7E5D50A3-AEA6-4D30-864A-4DD3B5AE2B17}"/>
    <cellStyle name="Итог 14 6 2" xfId="23295" xr:uid="{FEFE9BAF-DC58-46E7-8CD8-93E18DCBF1AC}"/>
    <cellStyle name="Итог 14 7" xfId="23296" xr:uid="{40DA3A59-B7F1-431B-84A2-D206C0C7C827}"/>
    <cellStyle name="Итог 14 7 2" xfId="23297" xr:uid="{5CC1472D-7487-441F-8333-1320E54AC61B}"/>
    <cellStyle name="Итог 14 8" xfId="23298" xr:uid="{0B6B4F30-086F-46E6-B1E4-DABDD5B37D05}"/>
    <cellStyle name="Итог 14 8 2" xfId="23299" xr:uid="{FBF505D6-1755-4DDC-89CF-FB825C913DC6}"/>
    <cellStyle name="Итог 14 9" xfId="23300" xr:uid="{404B5A9B-B5B5-4974-86EF-8BA465EA28AD}"/>
    <cellStyle name="Итог 15" xfId="23301" xr:uid="{4C87DB94-1020-4FA8-8819-E355DC32B4B4}"/>
    <cellStyle name="Итог 15 10" xfId="23302" xr:uid="{D3010E99-724C-4EB0-8677-6344C4C54BD8}"/>
    <cellStyle name="Итог 15 11" xfId="23303" xr:uid="{6008F5C6-25B7-4A8C-BEEE-54D02651C5FB}"/>
    <cellStyle name="Итог 15 12" xfId="23304" xr:uid="{83D9A40C-836B-4CC4-8A75-4C4C7D55A3EB}"/>
    <cellStyle name="Итог 15 13" xfId="23305" xr:uid="{50B97ED8-CAAC-49D0-9B44-B2F4FA36C33E}"/>
    <cellStyle name="Итог 15 14" xfId="23306" xr:uid="{C0897731-20ED-4586-82B0-FCEF1A170633}"/>
    <cellStyle name="Итог 15 2" xfId="23307" xr:uid="{699A22A6-3FA4-4E25-91FE-E0E5CCFB93ED}"/>
    <cellStyle name="Итог 15 2 2" xfId="23308" xr:uid="{5DADA84F-2196-4018-B554-41D313CFF052}"/>
    <cellStyle name="Итог 15 3" xfId="23309" xr:uid="{20A02281-6D2A-483B-B35B-09F88493C7D0}"/>
    <cellStyle name="Итог 15 3 2" xfId="23310" xr:uid="{27FAF38E-355E-420D-808E-06A7BED4686B}"/>
    <cellStyle name="Итог 15 4" xfId="23311" xr:uid="{9BA3FD10-CDAE-45A8-B484-4C05BBA0398F}"/>
    <cellStyle name="Итог 15 4 2" xfId="23312" xr:uid="{AC5EC7E1-20FA-46FC-9A51-E389B59375FC}"/>
    <cellStyle name="Итог 15 5" xfId="23313" xr:uid="{BAC397D4-1A64-41D2-AA36-E1B6A8F82AEC}"/>
    <cellStyle name="Итог 15 5 2" xfId="23314" xr:uid="{4FC6731C-DBAD-4353-8BA8-2CA7F8D75966}"/>
    <cellStyle name="Итог 15 6" xfId="23315" xr:uid="{0E15A28C-20E3-418B-BB2D-EE0EC8464E84}"/>
    <cellStyle name="Итог 15 7" xfId="23316" xr:uid="{71FBAD3F-F009-4375-89FD-F34206E647C5}"/>
    <cellStyle name="Итог 15 8" xfId="23317" xr:uid="{2282A8D6-9A69-4F09-AB54-0FE636FF987B}"/>
    <cellStyle name="Итог 15 9" xfId="23318" xr:uid="{3D22D4AC-92FC-4CE5-B3FD-A497887A5EC3}"/>
    <cellStyle name="Итог 16" xfId="23319" xr:uid="{927A7739-8E49-41B2-A5E3-81B6F34B8013}"/>
    <cellStyle name="Итог 16 10" xfId="23320" xr:uid="{2A7EC652-537E-4BE3-811F-21A93A1AE6B5}"/>
    <cellStyle name="Итог 16 11" xfId="23321" xr:uid="{38EAD03D-6E06-4D2E-BC4B-1B8868F30FBA}"/>
    <cellStyle name="Итог 16 12" xfId="23322" xr:uid="{19732386-8053-4316-BFF9-7FD9374C354B}"/>
    <cellStyle name="Итог 16 13" xfId="23323" xr:uid="{3CABAE38-3E12-42A0-8F39-2F2500CF6233}"/>
    <cellStyle name="Итог 16 14" xfId="23324" xr:uid="{68B96963-576D-4096-A279-4B6970700E89}"/>
    <cellStyle name="Итог 16 2" xfId="23325" xr:uid="{9B032035-FE8B-481D-982E-F59E5EFE99B4}"/>
    <cellStyle name="Итог 16 2 2" xfId="23326" xr:uid="{1B97B675-4121-47E1-9FB0-F2CC5246D3A0}"/>
    <cellStyle name="Итог 16 3" xfId="23327" xr:uid="{0AA0A080-7633-417D-9C80-2EB2840F1BD9}"/>
    <cellStyle name="Итог 16 3 2" xfId="23328" xr:uid="{9758E186-EB56-4390-8B50-675CF9EC53D3}"/>
    <cellStyle name="Итог 16 4" xfId="23329" xr:uid="{AE58F676-FD93-4B20-8CEE-65BE12763995}"/>
    <cellStyle name="Итог 16 4 2" xfId="23330" xr:uid="{1E6F8C52-B6ED-44DB-ADDA-8B54C49104FA}"/>
    <cellStyle name="Итог 16 5" xfId="23331" xr:uid="{8B16231C-38B5-4763-A676-F69079C2D13E}"/>
    <cellStyle name="Итог 16 5 2" xfId="23332" xr:uid="{A1B7932A-6880-4DC7-98CB-F07BC79109CC}"/>
    <cellStyle name="Итог 16 6" xfId="23333" xr:uid="{F7021C78-7AF3-4F71-A203-82EDE4D869C3}"/>
    <cellStyle name="Итог 16 7" xfId="23334" xr:uid="{DDD6A91F-E9AF-4843-A887-E0C4679E7962}"/>
    <cellStyle name="Итог 16 8" xfId="23335" xr:uid="{5E8DDCA3-94E3-4E87-AB72-32F12761EE25}"/>
    <cellStyle name="Итог 16 9" xfId="23336" xr:uid="{E5473BD8-71DE-475F-AB0E-40E224016DAD}"/>
    <cellStyle name="Итог 17" xfId="23337" xr:uid="{88DB8DC0-3962-425A-A711-BE0D3D93FB5D}"/>
    <cellStyle name="Итог 17 2" xfId="23338" xr:uid="{E2218B32-2337-4BCB-A416-27B09D228D83}"/>
    <cellStyle name="Итог 18" xfId="23339" xr:uid="{D8022445-18B3-4B8D-8DC8-481B2F6A8986}"/>
    <cellStyle name="Итог 18 2" xfId="23340" xr:uid="{4CFC2DB5-419C-4C01-9EAF-C7A7B283A5EF}"/>
    <cellStyle name="Итог 19" xfId="23341" xr:uid="{FB16149C-34B1-42F0-A6D7-EDEC7E33D02D}"/>
    <cellStyle name="Итог 19 2" xfId="23342" xr:uid="{512294D2-DA59-40F4-8672-7AB96F6045A5}"/>
    <cellStyle name="Итог 2" xfId="23343" xr:uid="{C7C8515E-AE93-4ADB-A8B1-063E98500ED9}"/>
    <cellStyle name="Итог 2 10" xfId="23344" xr:uid="{E8FFBAEE-DB5F-4FD9-86BC-443EA75CDDC9}"/>
    <cellStyle name="Итог 2 11" xfId="23345" xr:uid="{673E3FD6-3688-4B50-94D9-BA6DAC4CD769}"/>
    <cellStyle name="Итог 2 12" xfId="23346" xr:uid="{797DB1A6-4AA2-4706-8C9F-BC9FF029DF38}"/>
    <cellStyle name="Итог 2 13" xfId="23347" xr:uid="{3C78B200-FB81-42BD-AA3E-24D18071A37E}"/>
    <cellStyle name="Итог 2 14" xfId="23348" xr:uid="{1FD0D95B-3E1B-46D9-9C6B-D828041A14B8}"/>
    <cellStyle name="Итог 2 15" xfId="23349" xr:uid="{A5D7E0C9-AE46-4CD6-BD14-ECC9E0E8E597}"/>
    <cellStyle name="Итог 2 16" xfId="23350" xr:uid="{C2625C77-85FC-4DBD-B3DC-65E94F7DBCC0}"/>
    <cellStyle name="Итог 2 17" xfId="23351" xr:uid="{8369506D-13AC-497E-A21F-5C157CA876F8}"/>
    <cellStyle name="Итог 2 2" xfId="23352" xr:uid="{398502FB-ED69-46D1-9D21-363B962E9271}"/>
    <cellStyle name="Итог 2 2 10" xfId="23353" xr:uid="{E9B3EFDA-1157-440F-825C-3A647AD45FCF}"/>
    <cellStyle name="Итог 2 2 11" xfId="23354" xr:uid="{553658E4-1579-4D95-8B20-6563AC88F8E1}"/>
    <cellStyle name="Итог 2 2 12" xfId="23355" xr:uid="{018B2067-7D57-4EBB-85EE-2A7C06D6FEDF}"/>
    <cellStyle name="Итог 2 2 13" xfId="23356" xr:uid="{4C3DABE4-0970-4EFA-A7A7-244C70D03724}"/>
    <cellStyle name="Итог 2 2 14" xfId="23357" xr:uid="{78133B82-87F7-40CD-8CDA-F17EBC69C81C}"/>
    <cellStyle name="Итог 2 2 15" xfId="23358" xr:uid="{14C93050-6F8F-4E28-9059-9F80B7988041}"/>
    <cellStyle name="Итог 2 2 16" xfId="23359" xr:uid="{B4DE89B8-098C-4055-82E5-D4AE41B87FB3}"/>
    <cellStyle name="Итог 2 2 2" xfId="23360" xr:uid="{534621D1-66DB-4587-BF21-00ACE5DDA679}"/>
    <cellStyle name="Итог 2 2 2 10" xfId="23361" xr:uid="{DE6AD22E-38F1-409D-9992-77024573DDC6}"/>
    <cellStyle name="Итог 2 2 2 11" xfId="23362" xr:uid="{DE250C86-E893-48F7-95E5-4F78F8D184D9}"/>
    <cellStyle name="Итог 2 2 2 12" xfId="23363" xr:uid="{A84D95D3-F517-419C-A5BC-F348117E1F30}"/>
    <cellStyle name="Итог 2 2 2 13" xfId="23364" xr:uid="{0A38CEC7-B289-4059-A97E-7017CA146389}"/>
    <cellStyle name="Итог 2 2 2 14" xfId="23365" xr:uid="{3B13D13A-26D0-4E4F-B708-37CD94E33F2B}"/>
    <cellStyle name="Итог 2 2 2 2" xfId="23366" xr:uid="{3A9CC128-5458-4BE9-8EBB-2BCB2CC96C3F}"/>
    <cellStyle name="Итог 2 2 2 2 2" xfId="23367" xr:uid="{1CE79444-C067-4EDC-B22A-4BDA02911A8D}"/>
    <cellStyle name="Итог 2 2 2 3" xfId="23368" xr:uid="{5148A6F0-5D7D-4324-ABA3-222DF39B0B8C}"/>
    <cellStyle name="Итог 2 2 2 3 2" xfId="23369" xr:uid="{51E83101-A60C-4EE0-ABE6-BE3DE8520CA7}"/>
    <cellStyle name="Итог 2 2 2 4" xfId="23370" xr:uid="{F5EE98F4-669C-443F-ABC3-B00E35C8BD89}"/>
    <cellStyle name="Итог 2 2 2 4 2" xfId="23371" xr:uid="{ED80CCB2-8D98-4898-8B69-F1FEAF0786AF}"/>
    <cellStyle name="Итог 2 2 2 5" xfId="23372" xr:uid="{B45FD06C-2BBD-4F5F-A6B7-5DDD58878D18}"/>
    <cellStyle name="Итог 2 2 2 5 2" xfId="23373" xr:uid="{DCDDD1E6-D4AD-4930-80A3-51542026BD6E}"/>
    <cellStyle name="Итог 2 2 2 6" xfId="23374" xr:uid="{044EEBE5-062E-49D6-85B2-73B55259A01A}"/>
    <cellStyle name="Итог 2 2 2 7" xfId="23375" xr:uid="{6518B2A4-AEF8-45FF-8235-3B0A58BFFED2}"/>
    <cellStyle name="Итог 2 2 2 8" xfId="23376" xr:uid="{655479FE-1661-4D7E-83EC-4DDC5590D696}"/>
    <cellStyle name="Итог 2 2 2 9" xfId="23377" xr:uid="{2445C767-8BBB-4346-AECC-9824E0372BBD}"/>
    <cellStyle name="Итог 2 2 3" xfId="23378" xr:uid="{EC0DBCC3-2AEE-4700-B692-DC96EA949002}"/>
    <cellStyle name="Итог 2 2 3 10" xfId="23379" xr:uid="{347D7953-1080-4CAD-B344-2EE9AF990CFB}"/>
    <cellStyle name="Итог 2 2 3 11" xfId="23380" xr:uid="{D45571C6-AC12-4128-BC1E-C771AAE03E07}"/>
    <cellStyle name="Итог 2 2 3 12" xfId="23381" xr:uid="{C445F3F2-40CE-4FA5-9E0E-55E8581B0BC5}"/>
    <cellStyle name="Итог 2 2 3 13" xfId="23382" xr:uid="{68414E69-1331-46EB-AC91-819C67B7D677}"/>
    <cellStyle name="Итог 2 2 3 14" xfId="23383" xr:uid="{A9B663DD-A4C8-4FAF-9706-15D5A46EFF00}"/>
    <cellStyle name="Итог 2 2 3 2" xfId="23384" xr:uid="{1A1EEEFF-0B19-431F-A83B-FEF1133431BE}"/>
    <cellStyle name="Итог 2 2 3 2 2" xfId="23385" xr:uid="{61AC56AB-CEA9-40C1-A8B1-70E2D4E4F83D}"/>
    <cellStyle name="Итог 2 2 3 3" xfId="23386" xr:uid="{C61FAA44-827F-4E08-8842-257A45E11E01}"/>
    <cellStyle name="Итог 2 2 3 3 2" xfId="23387" xr:uid="{6ED1B5E0-4321-4446-9394-38F7075A14FD}"/>
    <cellStyle name="Итог 2 2 3 4" xfId="23388" xr:uid="{9792D19C-F2CD-4B3D-B268-1F5ED743C5BF}"/>
    <cellStyle name="Итог 2 2 3 4 2" xfId="23389" xr:uid="{DB825673-A602-4156-A7C9-3420D894A26C}"/>
    <cellStyle name="Итог 2 2 3 5" xfId="23390" xr:uid="{7ECF4042-01F1-4E48-8041-1018DAA1F5D7}"/>
    <cellStyle name="Итог 2 2 3 5 2" xfId="23391" xr:uid="{CE5D66E4-9DCA-4F57-8A7C-04C99348719C}"/>
    <cellStyle name="Итог 2 2 3 6" xfId="23392" xr:uid="{1795108E-D63F-4049-9993-C548EF2C14CE}"/>
    <cellStyle name="Итог 2 2 3 7" xfId="23393" xr:uid="{A881F016-A794-4EB5-99A7-7FA7124CC3A6}"/>
    <cellStyle name="Итог 2 2 3 8" xfId="23394" xr:uid="{DAF59B6F-7007-4601-A4DD-39D296D77FEC}"/>
    <cellStyle name="Итог 2 2 3 9" xfId="23395" xr:uid="{8CF81C32-90C8-414F-B628-D95FF20419C8}"/>
    <cellStyle name="Итог 2 2 4" xfId="23396" xr:uid="{2BF40B2D-F284-4AE5-B182-07BFD9106723}"/>
    <cellStyle name="Итог 2 2 4 2" xfId="23397" xr:uid="{5A128C6E-C31F-4B6A-9749-7DCB40831B9D}"/>
    <cellStyle name="Итог 2 2 5" xfId="23398" xr:uid="{3E15B6AD-432D-4A82-8B30-2CB60B8B9342}"/>
    <cellStyle name="Итог 2 2 5 2" xfId="23399" xr:uid="{3962FC3B-41B5-4CA9-83C2-D7FE094F5E00}"/>
    <cellStyle name="Итог 2 2 6" xfId="23400" xr:uid="{65842903-D6C0-439A-9AA6-C9CBFBB2793F}"/>
    <cellStyle name="Итог 2 2 6 2" xfId="23401" xr:uid="{EF39E148-B804-4AAB-A63E-A92BFC2CA3FA}"/>
    <cellStyle name="Итог 2 2 7" xfId="23402" xr:uid="{F1B3B2A5-C7D1-42F4-8ED8-44CA55570721}"/>
    <cellStyle name="Итог 2 2 7 2" xfId="23403" xr:uid="{50613A48-A9F3-4EBC-8BDC-0C339FF479D1}"/>
    <cellStyle name="Итог 2 2 8" xfId="23404" xr:uid="{5D9B908D-B236-4F5F-ADE7-C7567BA95E19}"/>
    <cellStyle name="Итог 2 2 9" xfId="23405" xr:uid="{C22A7409-72AA-450F-9D38-0C6F96D94965}"/>
    <cellStyle name="Итог 2 3" xfId="23406" xr:uid="{41F4A89F-3677-4657-BC46-B723449C1616}"/>
    <cellStyle name="Итог 2 3 10" xfId="23407" xr:uid="{D02F9C8B-12B2-4177-BA46-3B5196164737}"/>
    <cellStyle name="Итог 2 3 11" xfId="23408" xr:uid="{E094D760-B22D-42A4-9CF0-7D6F82C8C88C}"/>
    <cellStyle name="Итог 2 3 12" xfId="23409" xr:uid="{5BB2A546-188C-4470-BFFD-BDF1BCF30222}"/>
    <cellStyle name="Итог 2 3 13" xfId="23410" xr:uid="{2AC8E5FF-7D39-47CE-ABAD-885ACA260FD6}"/>
    <cellStyle name="Итог 2 3 14" xfId="23411" xr:uid="{31989268-A254-4D6A-AC93-B00D47C39E51}"/>
    <cellStyle name="Итог 2 3 2" xfId="23412" xr:uid="{0738BC31-F174-4FB8-8852-02EF53D75810}"/>
    <cellStyle name="Итог 2 3 2 2" xfId="23413" xr:uid="{1460A4BB-F00C-4ED2-A23E-EA1C544BE81C}"/>
    <cellStyle name="Итог 2 3 3" xfId="23414" xr:uid="{1F5AD3C4-27EA-4203-B67F-D2450EE5386B}"/>
    <cellStyle name="Итог 2 3 3 2" xfId="23415" xr:uid="{BFCEC2CA-4966-4BE0-B45C-C1A0FBF1B989}"/>
    <cellStyle name="Итог 2 3 4" xfId="23416" xr:uid="{D209476D-B1D6-46ED-9BC9-68782A7C8DAE}"/>
    <cellStyle name="Итог 2 3 4 2" xfId="23417" xr:uid="{0C4B889A-8B03-48B7-AC55-C35759461220}"/>
    <cellStyle name="Итог 2 3 5" xfId="23418" xr:uid="{11309A6F-50C0-4B60-A519-CCD2D0ECE348}"/>
    <cellStyle name="Итог 2 3 5 2" xfId="23419" xr:uid="{A512113F-ABC0-4E6C-A3AF-2C963098AFB7}"/>
    <cellStyle name="Итог 2 3 6" xfId="23420" xr:uid="{04A587A5-8CFD-4402-8956-8143F55C3139}"/>
    <cellStyle name="Итог 2 3 7" xfId="23421" xr:uid="{20B9E710-C90C-4983-AD03-B037D93AA7D3}"/>
    <cellStyle name="Итог 2 3 8" xfId="23422" xr:uid="{5975DAB1-5A2C-49D5-96D6-3920EF58C54C}"/>
    <cellStyle name="Итог 2 3 9" xfId="23423" xr:uid="{2AB86370-FE29-4BFB-998F-47D6C390E16C}"/>
    <cellStyle name="Итог 2 4" xfId="23424" xr:uid="{77EC619F-1E4B-4C9D-8E95-C6D211497105}"/>
    <cellStyle name="Итог 2 4 10" xfId="23425" xr:uid="{FAF99EF0-842E-4841-A173-801F8340D6F3}"/>
    <cellStyle name="Итог 2 4 11" xfId="23426" xr:uid="{B0481707-F4DD-46C3-8E1C-D3AF306BC547}"/>
    <cellStyle name="Итог 2 4 12" xfId="23427" xr:uid="{9BCE9159-76B6-47CA-B9F0-BFE8EE93114C}"/>
    <cellStyle name="Итог 2 4 13" xfId="23428" xr:uid="{FC06BD14-FE8A-4103-B518-76CF9620F8ED}"/>
    <cellStyle name="Итог 2 4 14" xfId="23429" xr:uid="{8D54BA91-F406-4702-83AD-5A4635462455}"/>
    <cellStyle name="Итог 2 4 2" xfId="23430" xr:uid="{48C78AEE-AAD6-4DF9-AEC8-DB47C3B25643}"/>
    <cellStyle name="Итог 2 4 2 2" xfId="23431" xr:uid="{6A142C4A-12B1-4534-B14E-00F386FDBC8E}"/>
    <cellStyle name="Итог 2 4 3" xfId="23432" xr:uid="{E9E10F23-7B37-40B0-B9EB-ED463D3C7BC6}"/>
    <cellStyle name="Итог 2 4 3 2" xfId="23433" xr:uid="{07B63DB0-408C-4A95-8515-A4754DE18F8C}"/>
    <cellStyle name="Итог 2 4 4" xfId="23434" xr:uid="{B014F324-FEC1-4A0B-B660-401D463D9731}"/>
    <cellStyle name="Итог 2 4 4 2" xfId="23435" xr:uid="{22767E6F-4389-4C24-9906-7D3C162C3BD6}"/>
    <cellStyle name="Итог 2 4 5" xfId="23436" xr:uid="{00574FE7-061E-4C7D-86CE-8CC943E709C9}"/>
    <cellStyle name="Итог 2 4 5 2" xfId="23437" xr:uid="{F277AD89-5A6F-45A9-B444-D4E74834F32F}"/>
    <cellStyle name="Итог 2 4 6" xfId="23438" xr:uid="{7AE555B3-5148-4B7B-9F9E-AE7C97734318}"/>
    <cellStyle name="Итог 2 4 7" xfId="23439" xr:uid="{7A1CBA3A-5D94-4BD1-9EFB-2D8B8714C937}"/>
    <cellStyle name="Итог 2 4 8" xfId="23440" xr:uid="{FE81492B-8758-433C-958A-23347F24CFBE}"/>
    <cellStyle name="Итог 2 4 9" xfId="23441" xr:uid="{1B974BC9-2537-4DD8-98F8-6A959F85177D}"/>
    <cellStyle name="Итог 2 5" xfId="23442" xr:uid="{E622B2CE-44B0-4382-A823-2869966899F1}"/>
    <cellStyle name="Итог 2 5 2" xfId="23443" xr:uid="{5F789BD5-3BEB-4468-B13A-F04F5C30C2F9}"/>
    <cellStyle name="Итог 2 6" xfId="23444" xr:uid="{1182986D-BF29-440B-A9AF-D997BB4C6DAE}"/>
    <cellStyle name="Итог 2 6 2" xfId="23445" xr:uid="{63FBA016-2C7B-4853-8348-053517A2BF8C}"/>
    <cellStyle name="Итог 2 7" xfId="23446" xr:uid="{2F128D74-562E-4F03-848A-8FD2F08584D5}"/>
    <cellStyle name="Итог 2 7 2" xfId="23447" xr:uid="{350C68E4-6CA1-4596-9F23-58F9B1CA5EF4}"/>
    <cellStyle name="Итог 2 8" xfId="23448" xr:uid="{F7C98CEA-6656-495F-88DB-7FA3B76167A9}"/>
    <cellStyle name="Итог 2 8 2" xfId="23449" xr:uid="{204B903E-897C-4FE5-81A3-36245218C4E2}"/>
    <cellStyle name="Итог 2 9" xfId="23450" xr:uid="{43413B43-8BEC-4C9A-B226-4165834616DE}"/>
    <cellStyle name="Итог 20" xfId="23451" xr:uid="{E84BC534-F37C-4730-9EBF-BBE0DA4A064F}"/>
    <cellStyle name="Итог 20 2" xfId="23452" xr:uid="{78EF6F5B-4B3F-40D3-A42F-6933F73954DB}"/>
    <cellStyle name="Итог 21" xfId="23453" xr:uid="{D859417C-D5C1-4731-A923-57CAE70A4B67}"/>
    <cellStyle name="Итог 22" xfId="23454" xr:uid="{AE508106-17D1-4EA9-85A3-8A8905AF5EA3}"/>
    <cellStyle name="Итог 23" xfId="23455" xr:uid="{65C8E223-7135-4A8A-92DD-7B2EEDADB32F}"/>
    <cellStyle name="Итог 24" xfId="23456" xr:uid="{F759FB95-EA5A-409F-BBFC-8303F3EAEE24}"/>
    <cellStyle name="Итог 25" xfId="23457" xr:uid="{EE81E710-F58F-4C02-85E6-F88FF15CF577}"/>
    <cellStyle name="Итог 26" xfId="23458" xr:uid="{1BE15498-45C5-4914-817E-DB622D2BF76F}"/>
    <cellStyle name="Итог 27" xfId="23459" xr:uid="{23C69AB9-7309-4A98-8648-596A1D62FE14}"/>
    <cellStyle name="Итог 28" xfId="23460" xr:uid="{B0284CB2-FD1E-4A56-90E2-49D72B86529C}"/>
    <cellStyle name="Итог 29" xfId="23461" xr:uid="{F32FA629-E07B-4C38-BF28-DE39A4756E1E}"/>
    <cellStyle name="Итог 3" xfId="23462" xr:uid="{6B76BBF3-240C-4A90-AB63-4F93ABEAA19B}"/>
    <cellStyle name="Итог 3 10" xfId="23463" xr:uid="{7CE7963D-8DCC-4848-B6D2-8D2E5FCB0C41}"/>
    <cellStyle name="Итог 3 11" xfId="23464" xr:uid="{0AFC598A-013F-4B15-8F5C-8A11DBC3CF73}"/>
    <cellStyle name="Итог 3 12" xfId="23465" xr:uid="{29396B3A-9A60-42DD-BA5A-41C1BBAC17FF}"/>
    <cellStyle name="Итог 3 13" xfId="23466" xr:uid="{193BF9B1-63E3-439E-A05A-A7071A578145}"/>
    <cellStyle name="Итог 3 14" xfId="23467" xr:uid="{9DDBF681-B520-4309-AA19-DDC6772FF7F7}"/>
    <cellStyle name="Итог 3 15" xfId="23468" xr:uid="{DD9C1CB4-2913-47A7-8C77-623F56DE56B9}"/>
    <cellStyle name="Итог 3 16" xfId="23469" xr:uid="{708BD673-7358-46C2-83DE-239386C9AFAB}"/>
    <cellStyle name="Итог 3 2" xfId="23470" xr:uid="{C6251A60-6E82-4CF0-B622-0AB6D60C5EBC}"/>
    <cellStyle name="Итог 3 2 10" xfId="23471" xr:uid="{6F9EE9AC-E77B-4C1A-8140-01ED5D4F9AB7}"/>
    <cellStyle name="Итог 3 2 11" xfId="23472" xr:uid="{A374A5A8-0C4A-4F7C-AC85-B95A7F65BAAA}"/>
    <cellStyle name="Итог 3 2 12" xfId="23473" xr:uid="{A25D5446-C8EE-4DBF-82F4-9D43D7B15D04}"/>
    <cellStyle name="Итог 3 2 13" xfId="23474" xr:uid="{EBC46A17-AD36-4400-A191-A9DAA703CF5B}"/>
    <cellStyle name="Итог 3 2 14" xfId="23475" xr:uid="{68DD64AC-A3B3-4819-A76D-6B5A7DCDC5DC}"/>
    <cellStyle name="Итог 3 2 2" xfId="23476" xr:uid="{AD809E40-5814-49AE-BC90-778835087174}"/>
    <cellStyle name="Итог 3 2 2 2" xfId="23477" xr:uid="{2D05760E-566E-4B9B-B834-C1595C92574A}"/>
    <cellStyle name="Итог 3 2 3" xfId="23478" xr:uid="{E9326820-56B2-4B59-8371-B9D3240E6325}"/>
    <cellStyle name="Итог 3 2 3 2" xfId="23479" xr:uid="{92C9D72A-BB41-4756-9434-2AEDD08B4EE5}"/>
    <cellStyle name="Итог 3 2 4" xfId="23480" xr:uid="{5D8A8240-DC66-4451-9997-B9D633525E69}"/>
    <cellStyle name="Итог 3 2 4 2" xfId="23481" xr:uid="{608D1615-1990-41D8-A926-7572271763D7}"/>
    <cellStyle name="Итог 3 2 5" xfId="23482" xr:uid="{0A3A890D-130B-40D6-A8DD-9C9AE4AF3725}"/>
    <cellStyle name="Итог 3 2 5 2" xfId="23483" xr:uid="{40EE5F56-356A-4A61-8AAE-4D00394FD1E3}"/>
    <cellStyle name="Итог 3 2 6" xfId="23484" xr:uid="{29A49E29-166F-4132-B26F-202185D8BC71}"/>
    <cellStyle name="Итог 3 2 7" xfId="23485" xr:uid="{FFD9E59F-1090-4614-BDFA-5F1A175F3A2D}"/>
    <cellStyle name="Итог 3 2 8" xfId="23486" xr:uid="{6C702CCB-DD5C-4B52-B82A-5580F3FD98EE}"/>
    <cellStyle name="Итог 3 2 9" xfId="23487" xr:uid="{AD73E179-3E15-48C8-9BCD-0BC544DCC13E}"/>
    <cellStyle name="Итог 3 3" xfId="23488" xr:uid="{72DA195B-2DAB-4C1A-BE11-A8D134605E61}"/>
    <cellStyle name="Итог 3 3 10" xfId="23489" xr:uid="{6098D60C-9967-4728-92BE-E4861AE7DACF}"/>
    <cellStyle name="Итог 3 3 11" xfId="23490" xr:uid="{22B1A70E-E78F-4B6B-99A2-C6511A16D92B}"/>
    <cellStyle name="Итог 3 3 12" xfId="23491" xr:uid="{8B0CBE13-6991-4CF3-A725-940253E0F719}"/>
    <cellStyle name="Итог 3 3 13" xfId="23492" xr:uid="{3BB4A97A-1A94-475F-BD0C-EE60D84703D6}"/>
    <cellStyle name="Итог 3 3 14" xfId="23493" xr:uid="{93349EC0-1276-4A1C-ADC5-F6A0CD2D0390}"/>
    <cellStyle name="Итог 3 3 2" xfId="23494" xr:uid="{A33DE3C2-A559-4798-A49C-CDB4C6493698}"/>
    <cellStyle name="Итог 3 3 2 2" xfId="23495" xr:uid="{88C137F2-D864-49EB-A05B-A48B565C2A09}"/>
    <cellStyle name="Итог 3 3 3" xfId="23496" xr:uid="{5A0730EE-26C8-43F4-9BB0-D7CF49F2EFB7}"/>
    <cellStyle name="Итог 3 3 3 2" xfId="23497" xr:uid="{6295A5F0-1030-4F84-9AF8-FE1E8E50F1D9}"/>
    <cellStyle name="Итог 3 3 4" xfId="23498" xr:uid="{1EA1E597-7DC1-4718-B8E8-002D213097D8}"/>
    <cellStyle name="Итог 3 3 4 2" xfId="23499" xr:uid="{B19B9A43-6680-49C7-88F7-F566CB57B515}"/>
    <cellStyle name="Итог 3 3 5" xfId="23500" xr:uid="{E0F65F63-7D88-4ABB-A8B9-7FAA5BB06F6F}"/>
    <cellStyle name="Итог 3 3 5 2" xfId="23501" xr:uid="{E958C18C-FB66-4C35-B751-4615EF58D126}"/>
    <cellStyle name="Итог 3 3 6" xfId="23502" xr:uid="{29DC0D56-4686-41F8-866D-314E740D124C}"/>
    <cellStyle name="Итог 3 3 7" xfId="23503" xr:uid="{674B0BB9-C6CE-4261-B881-DDBADDBBBF28}"/>
    <cellStyle name="Итог 3 3 8" xfId="23504" xr:uid="{787E6253-7FED-468D-B3B7-A25F15B66154}"/>
    <cellStyle name="Итог 3 3 9" xfId="23505" xr:uid="{DF53EFA1-A60C-4E5C-982F-532B95E8C6DE}"/>
    <cellStyle name="Итог 3 4" xfId="23506" xr:uid="{49FB4CF8-BB2E-4E8A-BC0E-0E5CF172047A}"/>
    <cellStyle name="Итог 3 4 2" xfId="23507" xr:uid="{560BE238-28EB-486E-AAF8-3E7F2C9D100F}"/>
    <cellStyle name="Итог 3 5" xfId="23508" xr:uid="{20F5EF0E-6A64-465C-B4E7-A76F35697380}"/>
    <cellStyle name="Итог 3 5 2" xfId="23509" xr:uid="{220567C5-7859-41DD-BFE2-525672D5C45E}"/>
    <cellStyle name="Итог 3 6" xfId="23510" xr:uid="{6EAFF1DD-1949-4D2B-9C59-CFA284D4C821}"/>
    <cellStyle name="Итог 3 6 2" xfId="23511" xr:uid="{BB34E439-B084-43C9-AA8B-1D2473EDF412}"/>
    <cellStyle name="Итог 3 7" xfId="23512" xr:uid="{41BC7FE7-AE53-4424-8A55-F3D8E9E49EA3}"/>
    <cellStyle name="Итог 3 7 2" xfId="23513" xr:uid="{CD1FDDA6-8BAD-4F07-978C-3E1FE2A8815A}"/>
    <cellStyle name="Итог 3 8" xfId="23514" xr:uid="{12598BB2-9CF9-4E20-A061-B5A49E3B7DF8}"/>
    <cellStyle name="Итог 3 9" xfId="23515" xr:uid="{08265CE1-9D3E-47D4-80DA-85251AC150F0}"/>
    <cellStyle name="Итог 4" xfId="23516" xr:uid="{2EB3A310-D72B-4E2B-8D27-7C510FFF9ACF}"/>
    <cellStyle name="Итог 4 10" xfId="23517" xr:uid="{938DC536-EC4E-4F5F-8F5D-3BF6B6603A1D}"/>
    <cellStyle name="Итог 4 11" xfId="23518" xr:uid="{CD3B42D9-F948-4AFF-9CBE-D4EEA72E5C70}"/>
    <cellStyle name="Итог 4 12" xfId="23519" xr:uid="{9D8D79C9-A847-4F1E-9533-790E695A8372}"/>
    <cellStyle name="Итог 4 13" xfId="23520" xr:uid="{B976F102-404D-47BB-BFC5-3F7B4B89D30D}"/>
    <cellStyle name="Итог 4 14" xfId="23521" xr:uid="{7FA28DEB-58EB-4C8A-934A-6647FA98E840}"/>
    <cellStyle name="Итог 4 15" xfId="23522" xr:uid="{8A86B729-2585-4F3A-B47F-BD0BA0CA02A9}"/>
    <cellStyle name="Итог 4 16" xfId="23523" xr:uid="{5F89344C-4BF1-48BA-886A-3BFE0DA1280D}"/>
    <cellStyle name="Итог 4 17" xfId="23524" xr:uid="{E7D1C208-57A8-4A66-A162-80FBBBE631C5}"/>
    <cellStyle name="Итог 4 2" xfId="23525" xr:uid="{2B6DE0E2-6C53-4212-9A44-9B9E33A04907}"/>
    <cellStyle name="Итог 4 2 10" xfId="23526" xr:uid="{77BAB8F0-6488-4B7B-A71A-01C5FF20F1AB}"/>
    <cellStyle name="Итог 4 2 11" xfId="23527" xr:uid="{8995BB76-D791-4C8C-84CA-A8D8B4448AEE}"/>
    <cellStyle name="Итог 4 2 12" xfId="23528" xr:uid="{CD2EF869-62EF-490B-A4D6-73E3524036AD}"/>
    <cellStyle name="Итог 4 2 13" xfId="23529" xr:uid="{725A1FDE-A2A9-4C38-A5A0-92734EC9BC8A}"/>
    <cellStyle name="Итог 4 2 14" xfId="23530" xr:uid="{B11502F0-8DC1-46BC-9423-E6EB3D404BBA}"/>
    <cellStyle name="Итог 4 2 2" xfId="23531" xr:uid="{92EAB5F4-F995-410E-A248-6C709BDF4A9B}"/>
    <cellStyle name="Итог 4 2 2 2" xfId="23532" xr:uid="{72EEB05C-1ECC-48A9-9636-44AEB9FD26DB}"/>
    <cellStyle name="Итог 4 2 3" xfId="23533" xr:uid="{570CF3CB-9FE6-463A-A69C-6A9B6A7844FE}"/>
    <cellStyle name="Итог 4 2 3 2" xfId="23534" xr:uid="{D77821B6-5D94-4027-9254-70D2A0ABB3DB}"/>
    <cellStyle name="Итог 4 2 4" xfId="23535" xr:uid="{5007F1AF-143C-488E-B9B3-80D0C3712793}"/>
    <cellStyle name="Итог 4 2 4 2" xfId="23536" xr:uid="{03647332-BE0C-4F63-B30F-9E91F6A2F392}"/>
    <cellStyle name="Итог 4 2 5" xfId="23537" xr:uid="{80670BD5-5CBA-46A9-B862-51A645FD75F2}"/>
    <cellStyle name="Итог 4 2 5 2" xfId="23538" xr:uid="{DF983D81-01DE-478D-9F4C-91D9992FC846}"/>
    <cellStyle name="Итог 4 2 6" xfId="23539" xr:uid="{BF0B3E50-8CF7-479B-8A41-8F9934D39602}"/>
    <cellStyle name="Итог 4 2 7" xfId="23540" xr:uid="{ED9CF1BD-68B0-43EB-82B7-37FD7EF339A4}"/>
    <cellStyle name="Итог 4 2 8" xfId="23541" xr:uid="{2697ED39-C1F2-4355-B388-03D832B448F8}"/>
    <cellStyle name="Итог 4 2 9" xfId="23542" xr:uid="{CFF354A7-9BB3-43E0-9E34-58B67EB340F1}"/>
    <cellStyle name="Итог 4 3" xfId="23543" xr:uid="{4565FACF-FF3F-40E5-AD4E-CBEA55B3B09E}"/>
    <cellStyle name="Итог 4 3 10" xfId="23544" xr:uid="{14B9A21E-C8FB-43B5-B1A6-5B4BFD3AE1D8}"/>
    <cellStyle name="Итог 4 3 11" xfId="23545" xr:uid="{8C375F24-E720-4947-AB29-872D2F36A240}"/>
    <cellStyle name="Итог 4 3 12" xfId="23546" xr:uid="{EAE5283A-032B-4341-9D00-77B71DC9F0A4}"/>
    <cellStyle name="Итог 4 3 13" xfId="23547" xr:uid="{989BC8D3-6D45-4988-963A-5F8EA85F5FB2}"/>
    <cellStyle name="Итог 4 3 14" xfId="23548" xr:uid="{7ED0D8C3-B03A-40C9-9525-104B6EE63658}"/>
    <cellStyle name="Итог 4 3 2" xfId="23549" xr:uid="{5992AEC4-6AF2-4125-A7D9-4F6893FDA44E}"/>
    <cellStyle name="Итог 4 3 2 2" xfId="23550" xr:uid="{8FAE29AA-F0AD-45FD-A725-03696465FE06}"/>
    <cellStyle name="Итог 4 3 3" xfId="23551" xr:uid="{6D8AE12B-9E0C-42E7-9EBB-E47BBC3D5ECA}"/>
    <cellStyle name="Итог 4 3 3 2" xfId="23552" xr:uid="{AFA7D483-D435-47F0-A959-C5F3D3D8B1E7}"/>
    <cellStyle name="Итог 4 3 4" xfId="23553" xr:uid="{422D30F2-3CFE-43CB-9305-AD3CD287D91B}"/>
    <cellStyle name="Итог 4 3 4 2" xfId="23554" xr:uid="{E59A5936-3BDB-427A-BF71-2922B65D0ACD}"/>
    <cellStyle name="Итог 4 3 5" xfId="23555" xr:uid="{B2328B70-6B79-495A-8801-6BCBC6666803}"/>
    <cellStyle name="Итог 4 3 5 2" xfId="23556" xr:uid="{2EC92064-3533-4BFE-B11B-B95D8AEA7877}"/>
    <cellStyle name="Итог 4 3 6" xfId="23557" xr:uid="{3528A888-3CAE-4FFE-887D-D78E1AA3BE79}"/>
    <cellStyle name="Итог 4 3 7" xfId="23558" xr:uid="{E98EBFE6-E481-4CE9-BFA0-83301061698C}"/>
    <cellStyle name="Итог 4 3 8" xfId="23559" xr:uid="{CD94DDB4-2268-4EB9-ADDC-A2B1A2F1F5C6}"/>
    <cellStyle name="Итог 4 3 9" xfId="23560" xr:uid="{238423C9-7952-4B0C-B6C3-DE071BC5E9F9}"/>
    <cellStyle name="Итог 4 4" xfId="23561" xr:uid="{CDBAE463-8CAF-449A-B437-A3125ED8DB7A}"/>
    <cellStyle name="Итог 4 4 10" xfId="23562" xr:uid="{5C270361-95C2-4BFD-BC89-5E6B2354D68E}"/>
    <cellStyle name="Итог 4 4 11" xfId="23563" xr:uid="{90E2FFA8-F312-48E4-9C02-2E055FFD1F0C}"/>
    <cellStyle name="Итог 4 4 12" xfId="23564" xr:uid="{14B0BBF5-EE3F-423B-9082-08F804ECE949}"/>
    <cellStyle name="Итог 4 4 13" xfId="23565" xr:uid="{17DA55A8-5156-446C-A7B7-87FC201A26A6}"/>
    <cellStyle name="Итог 4 4 14" xfId="23566" xr:uid="{40D7E81A-6C79-4A0D-A475-9500825F94E6}"/>
    <cellStyle name="Итог 4 4 2" xfId="23567" xr:uid="{E9A0A781-016A-424D-A91C-60757FB5D8BF}"/>
    <cellStyle name="Итог 4 4 2 2" xfId="23568" xr:uid="{170E401D-14FD-4F23-BB23-78C900AF3DBC}"/>
    <cellStyle name="Итог 4 4 3" xfId="23569" xr:uid="{B6FB3B33-9722-4E12-B37A-8263F5D8C7EB}"/>
    <cellStyle name="Итог 4 4 3 2" xfId="23570" xr:uid="{CAFB294E-3D74-496A-AFDE-7230E4396580}"/>
    <cellStyle name="Итог 4 4 4" xfId="23571" xr:uid="{07405319-3171-420E-8AA3-665077660F7C}"/>
    <cellStyle name="Итог 4 4 4 2" xfId="23572" xr:uid="{7222BD4B-124D-4C15-BCB4-0F776F080841}"/>
    <cellStyle name="Итог 4 4 5" xfId="23573" xr:uid="{C93B40B4-9B91-4F3F-91C1-65786C553D90}"/>
    <cellStyle name="Итог 4 4 5 2" xfId="23574" xr:uid="{486C72E3-F703-4B2C-ACBC-1CE03179526F}"/>
    <cellStyle name="Итог 4 4 6" xfId="23575" xr:uid="{7CE0F51A-39B9-40EF-BD93-F007B1BE1C6C}"/>
    <cellStyle name="Итог 4 4 7" xfId="23576" xr:uid="{F8D1F6C1-96B4-4E27-86C5-C8F23CF9217A}"/>
    <cellStyle name="Итог 4 4 8" xfId="23577" xr:uid="{06ED78E6-3E17-4A9E-89A1-5A6FC9A9E771}"/>
    <cellStyle name="Итог 4 4 9" xfId="23578" xr:uid="{9AA73F6B-C99B-487B-87AC-010A6D134293}"/>
    <cellStyle name="Итог 4 5" xfId="23579" xr:uid="{C348DAB4-3A80-4D99-BC94-319190665E10}"/>
    <cellStyle name="Итог 4 5 2" xfId="23580" xr:uid="{C48B5769-89F5-47D0-8358-E1759E617105}"/>
    <cellStyle name="Итог 4 6" xfId="23581" xr:uid="{7EE329DC-78FD-4A95-B460-3FFD451BDCAF}"/>
    <cellStyle name="Итог 4 6 2" xfId="23582" xr:uid="{7ACB3964-967E-45BD-B663-1DEBEA812352}"/>
    <cellStyle name="Итог 4 7" xfId="23583" xr:uid="{C4A7AFAB-DB4D-405F-B1D1-562AEFCAD7B9}"/>
    <cellStyle name="Итог 4 7 2" xfId="23584" xr:uid="{23F2500B-F5AA-48B2-A6AB-6D1F8BE38E2B}"/>
    <cellStyle name="Итог 4 8" xfId="23585" xr:uid="{929AC499-D07D-4614-9C79-06CA2237A8E0}"/>
    <cellStyle name="Итог 4 8 2" xfId="23586" xr:uid="{2CE7478E-421F-4BD5-914E-5FB643857B26}"/>
    <cellStyle name="Итог 4 9" xfId="23587" xr:uid="{B1C2DC6B-D1D2-4BFD-970B-9D66E0861CE8}"/>
    <cellStyle name="Итог 5" xfId="23588" xr:uid="{DAF647D7-1775-4148-AAF8-D5AABF17C5C7}"/>
    <cellStyle name="Итог 5 10" xfId="23589" xr:uid="{5CA4B4F1-B918-412A-BA79-8A664BA6E146}"/>
    <cellStyle name="Итог 5 11" xfId="23590" xr:uid="{FFB6CAE1-037B-4196-A3D5-E73FDD2303AE}"/>
    <cellStyle name="Итог 5 12" xfId="23591" xr:uid="{CAB05328-BBD7-4A59-9AA9-16B40D40F41A}"/>
    <cellStyle name="Итог 5 13" xfId="23592" xr:uid="{CB204115-C327-4028-B7D3-9A25581F6270}"/>
    <cellStyle name="Итог 5 14" xfId="23593" xr:uid="{6A42CD81-6740-4CA0-AA0D-4B32F27301EC}"/>
    <cellStyle name="Итог 5 15" xfId="23594" xr:uid="{4FD56D9F-C9B1-480D-8AE7-D1D46982E645}"/>
    <cellStyle name="Итог 5 16" xfId="23595" xr:uid="{800246C4-9468-4888-AC76-E883C51CF2E2}"/>
    <cellStyle name="Итог 5 17" xfId="23596" xr:uid="{ED45A0DE-835E-4AB4-B7D5-0F7708D0E12C}"/>
    <cellStyle name="Итог 5 2" xfId="23597" xr:uid="{FD51649B-392D-449B-BE9E-C4740E2DF563}"/>
    <cellStyle name="Итог 5 2 10" xfId="23598" xr:uid="{7FFA7B61-821F-46CA-AC0F-36BB4F362852}"/>
    <cellStyle name="Итог 5 2 11" xfId="23599" xr:uid="{86F05E3B-706F-454C-A567-303E6A9251AE}"/>
    <cellStyle name="Итог 5 2 12" xfId="23600" xr:uid="{56DACF88-5469-404D-AAAA-546921B488C6}"/>
    <cellStyle name="Итог 5 2 13" xfId="23601" xr:uid="{0D6C71C2-210A-45EE-9831-5EEFAAFEAC64}"/>
    <cellStyle name="Итог 5 2 14" xfId="23602" xr:uid="{E6010C09-F4FD-44DE-8836-2AEFDB2B1902}"/>
    <cellStyle name="Итог 5 2 2" xfId="23603" xr:uid="{DC0B3BC2-8CBA-4ADE-9BAD-199F58E83467}"/>
    <cellStyle name="Итог 5 2 2 2" xfId="23604" xr:uid="{0286AF8C-4AEB-4DC5-8525-3EED1247AAC8}"/>
    <cellStyle name="Итог 5 2 3" xfId="23605" xr:uid="{0A960040-E706-4D7F-A196-0A57E87CD99A}"/>
    <cellStyle name="Итог 5 2 3 2" xfId="23606" xr:uid="{E2DC0D99-E483-499A-AF98-2BF06AF4D3F9}"/>
    <cellStyle name="Итог 5 2 4" xfId="23607" xr:uid="{0BA6BC73-8C9A-4082-B0D5-1CF11055D5A1}"/>
    <cellStyle name="Итог 5 2 4 2" xfId="23608" xr:uid="{0DD1C11B-AB34-4E51-8C71-E1A47C8F28A4}"/>
    <cellStyle name="Итог 5 2 5" xfId="23609" xr:uid="{59C4629D-9E0C-436D-8734-9510598ACEEE}"/>
    <cellStyle name="Итог 5 2 5 2" xfId="23610" xr:uid="{A33BA958-D4ED-4F85-B699-63622D7B585E}"/>
    <cellStyle name="Итог 5 2 6" xfId="23611" xr:uid="{F6FC493C-BDA4-412C-8D48-B5D0ABB1635B}"/>
    <cellStyle name="Итог 5 2 7" xfId="23612" xr:uid="{AD04C593-A80A-456E-AC80-4331DF4AF419}"/>
    <cellStyle name="Итог 5 2 8" xfId="23613" xr:uid="{D03EF218-535A-4B16-960A-E013EE8A930B}"/>
    <cellStyle name="Итог 5 2 9" xfId="23614" xr:uid="{3ED52742-4E19-4F38-A654-FDAF3BC6B47F}"/>
    <cellStyle name="Итог 5 3" xfId="23615" xr:uid="{A6793FEB-62B4-448D-98E0-BB9E963158E3}"/>
    <cellStyle name="Итог 5 3 10" xfId="23616" xr:uid="{F4203D10-D5F8-4B5B-9478-24B0095C64D0}"/>
    <cellStyle name="Итог 5 3 11" xfId="23617" xr:uid="{D6E68D1C-468B-4FA9-8EF0-950FFBE408CC}"/>
    <cellStyle name="Итог 5 3 12" xfId="23618" xr:uid="{877E6771-F966-47EE-A58A-3094644A0CCE}"/>
    <cellStyle name="Итог 5 3 13" xfId="23619" xr:uid="{AF2A6FAF-2686-4D2C-AC9C-5372DB6B7073}"/>
    <cellStyle name="Итог 5 3 14" xfId="23620" xr:uid="{9B532204-E25D-483C-BA86-FB63696ADB02}"/>
    <cellStyle name="Итог 5 3 2" xfId="23621" xr:uid="{37F68C59-8ACE-49D1-9522-38182CA541E7}"/>
    <cellStyle name="Итог 5 3 2 2" xfId="23622" xr:uid="{8D5247C5-D935-4843-BEE7-119A0903D066}"/>
    <cellStyle name="Итог 5 3 3" xfId="23623" xr:uid="{8B43C07C-723D-4EB9-80E6-BD43313A32D4}"/>
    <cellStyle name="Итог 5 3 3 2" xfId="23624" xr:uid="{775FAD10-23C0-4FC4-887C-75CE0CCBA219}"/>
    <cellStyle name="Итог 5 3 4" xfId="23625" xr:uid="{CC03DF3A-6181-4EE4-B70E-631A70837AA8}"/>
    <cellStyle name="Итог 5 3 4 2" xfId="23626" xr:uid="{AD63CC97-5E1A-4ACC-9FB1-582F4DD43CC9}"/>
    <cellStyle name="Итог 5 3 5" xfId="23627" xr:uid="{E1979B51-5AD3-4757-B2D8-80485D20FF3F}"/>
    <cellStyle name="Итог 5 3 5 2" xfId="23628" xr:uid="{32962A44-B713-44A8-BEAD-96D1C081FE9E}"/>
    <cellStyle name="Итог 5 3 6" xfId="23629" xr:uid="{E9436302-616F-4316-93CE-AC723035571F}"/>
    <cellStyle name="Итог 5 3 7" xfId="23630" xr:uid="{5927C543-CED6-4747-84DF-90D1FF0B84AF}"/>
    <cellStyle name="Итог 5 3 8" xfId="23631" xr:uid="{C810083C-8782-48BE-A6CC-E115A0BE1B16}"/>
    <cellStyle name="Итог 5 3 9" xfId="23632" xr:uid="{39718457-D39C-4DC8-AA43-BE597C508A81}"/>
    <cellStyle name="Итог 5 4" xfId="23633" xr:uid="{D65240A7-3BD1-4E3D-BC66-0DCE90896EEA}"/>
    <cellStyle name="Итог 5 4 10" xfId="23634" xr:uid="{2761054A-B677-4C7A-9D09-3F68FC430DC2}"/>
    <cellStyle name="Итог 5 4 11" xfId="23635" xr:uid="{5DACC350-C269-4B29-AF5C-BB9FB3785884}"/>
    <cellStyle name="Итог 5 4 12" xfId="23636" xr:uid="{A49CC1F1-ACD2-4848-9EAF-30630F8205FE}"/>
    <cellStyle name="Итог 5 4 13" xfId="23637" xr:uid="{B5761BA9-106B-4B5A-BB88-D747516614AC}"/>
    <cellStyle name="Итог 5 4 14" xfId="23638" xr:uid="{06F9F4DA-0575-4C6E-9FDC-93D1328546AE}"/>
    <cellStyle name="Итог 5 4 2" xfId="23639" xr:uid="{047D086B-B43B-4DBA-85FB-C9A128144847}"/>
    <cellStyle name="Итог 5 4 2 2" xfId="23640" xr:uid="{D5F5E59A-8FBE-402B-B97D-84D8536810F1}"/>
    <cellStyle name="Итог 5 4 3" xfId="23641" xr:uid="{E42E7021-53CD-4CD2-9926-A3A77C6F60EE}"/>
    <cellStyle name="Итог 5 4 3 2" xfId="23642" xr:uid="{D75377C7-A1E7-49B6-A4C8-50885CBCDE29}"/>
    <cellStyle name="Итог 5 4 4" xfId="23643" xr:uid="{D8EBBAA2-C4AA-409A-8792-7B38F46D03B2}"/>
    <cellStyle name="Итог 5 4 4 2" xfId="23644" xr:uid="{76F9552E-5825-4B23-A7DC-468F090C568B}"/>
    <cellStyle name="Итог 5 4 5" xfId="23645" xr:uid="{92BD9851-A4EA-4456-B229-1E9CEF344D72}"/>
    <cellStyle name="Итог 5 4 5 2" xfId="23646" xr:uid="{74E1A2F1-8B74-4257-959F-4573E960404A}"/>
    <cellStyle name="Итог 5 4 6" xfId="23647" xr:uid="{10604E79-044D-4003-97B1-7E9D1F4EEDAE}"/>
    <cellStyle name="Итог 5 4 7" xfId="23648" xr:uid="{8E860E5B-8C5F-4C30-B136-13EC167A42BE}"/>
    <cellStyle name="Итог 5 4 8" xfId="23649" xr:uid="{CF57E918-EBF9-4F2B-BDF2-FA4A3CED64D2}"/>
    <cellStyle name="Итог 5 4 9" xfId="23650" xr:uid="{3806CB63-9906-4F17-B4EF-F0235CF11A47}"/>
    <cellStyle name="Итог 5 5" xfId="23651" xr:uid="{AA1EC0CC-5BAE-4E29-842E-20BCCAC32ED6}"/>
    <cellStyle name="Итог 5 5 2" xfId="23652" xr:uid="{E711FEAB-75D7-4BB5-83E5-062381C5B307}"/>
    <cellStyle name="Итог 5 6" xfId="23653" xr:uid="{76AE128A-640B-4390-ADBB-4575F922169D}"/>
    <cellStyle name="Итог 5 6 2" xfId="23654" xr:uid="{851B1519-10F7-4109-BC78-77B83573C93F}"/>
    <cellStyle name="Итог 5 7" xfId="23655" xr:uid="{136A8502-FC64-4C00-9310-3778F45CBE35}"/>
    <cellStyle name="Итог 5 7 2" xfId="23656" xr:uid="{7D064B3E-180E-4C01-AB10-B70FCAC7EC1B}"/>
    <cellStyle name="Итог 5 8" xfId="23657" xr:uid="{D1030B91-C986-447B-84B9-4B1BDEE90E12}"/>
    <cellStyle name="Итог 5 8 2" xfId="23658" xr:uid="{CF016A75-5572-4499-B29C-C9C55CB925F9}"/>
    <cellStyle name="Итог 5 9" xfId="23659" xr:uid="{ABBF1B55-72A7-43B2-9A25-C869B43E736C}"/>
    <cellStyle name="Итог 6" xfId="23660" xr:uid="{A53E63C3-CAE4-4D57-AE32-AE91AC1ECC7F}"/>
    <cellStyle name="Итог 6 10" xfId="23661" xr:uid="{EFCD461F-8306-4F47-88B5-3EE1A38C6384}"/>
    <cellStyle name="Итог 6 11" xfId="23662" xr:uid="{70A6B077-EB50-41AF-8E55-7404C14CFD38}"/>
    <cellStyle name="Итог 6 12" xfId="23663" xr:uid="{2E0376EA-3C10-41C9-9DA2-9E71C46EDEF2}"/>
    <cellStyle name="Итог 6 13" xfId="23664" xr:uid="{D48CF8D4-431E-4061-B9C2-EB210D84691B}"/>
    <cellStyle name="Итог 6 14" xfId="23665" xr:uid="{15A2914F-03DB-4EA3-A36A-DF2C7FBAE21C}"/>
    <cellStyle name="Итог 6 15" xfId="23666" xr:uid="{ACC7D7E4-78AD-453F-A87F-4FD60408E318}"/>
    <cellStyle name="Итог 6 16" xfId="23667" xr:uid="{83767195-09FE-42D7-9BA1-F78A68D0134C}"/>
    <cellStyle name="Итог 6 17" xfId="23668" xr:uid="{0C5D4667-E353-4507-BE06-76C3B49AB126}"/>
    <cellStyle name="Итог 6 2" xfId="23669" xr:uid="{C42CECC3-9E04-4472-AA41-892A42038E4A}"/>
    <cellStyle name="Итог 6 2 10" xfId="23670" xr:uid="{9D5A74D8-24C0-4762-A621-CDB9EB4EA4BF}"/>
    <cellStyle name="Итог 6 2 11" xfId="23671" xr:uid="{4CBF7F10-293D-4DCC-B3E9-41F1C5E1DE82}"/>
    <cellStyle name="Итог 6 2 12" xfId="23672" xr:uid="{7A91B822-3364-42FA-AB84-72BA96F20CBA}"/>
    <cellStyle name="Итог 6 2 13" xfId="23673" xr:uid="{CF5F7FF9-A841-451D-BC6D-0F2A8C7AE606}"/>
    <cellStyle name="Итог 6 2 14" xfId="23674" xr:uid="{7C060D8D-F166-453F-B6A4-27BF64FF1E2B}"/>
    <cellStyle name="Итог 6 2 2" xfId="23675" xr:uid="{0556DE31-540F-4E4B-9155-F3C0181BA8A6}"/>
    <cellStyle name="Итог 6 2 2 2" xfId="23676" xr:uid="{83AD7287-C2D0-4CFB-91C0-8ABF4E8A7856}"/>
    <cellStyle name="Итог 6 2 3" xfId="23677" xr:uid="{FBC25E0E-9732-40C4-B2ED-995A7A91BE2B}"/>
    <cellStyle name="Итог 6 2 3 2" xfId="23678" xr:uid="{9C887D66-5BAA-4F92-806C-0D4E844538AA}"/>
    <cellStyle name="Итог 6 2 4" xfId="23679" xr:uid="{D9A26FC9-33EB-4885-97D3-EA8930644A88}"/>
    <cellStyle name="Итог 6 2 4 2" xfId="23680" xr:uid="{1928BDE3-1062-413B-97A4-1D135A8924B7}"/>
    <cellStyle name="Итог 6 2 5" xfId="23681" xr:uid="{5281ADE2-06A3-460B-B580-45B7B0EC5800}"/>
    <cellStyle name="Итог 6 2 5 2" xfId="23682" xr:uid="{15682A5C-9A3B-4652-867D-D3268DC8EB9C}"/>
    <cellStyle name="Итог 6 2 6" xfId="23683" xr:uid="{C5FE286A-0FFF-408C-9AA5-7BD4A5183F9B}"/>
    <cellStyle name="Итог 6 2 7" xfId="23684" xr:uid="{FBE74893-0C0A-470A-B642-D311931C9AC2}"/>
    <cellStyle name="Итог 6 2 8" xfId="23685" xr:uid="{94E34EE6-6558-4706-B347-54627B3AA5F7}"/>
    <cellStyle name="Итог 6 2 9" xfId="23686" xr:uid="{E3DFCE0C-5712-40A1-9395-4816DD8A8080}"/>
    <cellStyle name="Итог 6 3" xfId="23687" xr:uid="{857E8A02-9831-4DD9-8451-63D1ED9A675C}"/>
    <cellStyle name="Итог 6 3 10" xfId="23688" xr:uid="{AE63AF88-7BDE-45AC-8B48-6E393EF8AC25}"/>
    <cellStyle name="Итог 6 3 11" xfId="23689" xr:uid="{2A7D2576-CF42-4F52-9751-2E3270C48959}"/>
    <cellStyle name="Итог 6 3 12" xfId="23690" xr:uid="{346E2325-0AA0-4BD2-9C98-0B1748023893}"/>
    <cellStyle name="Итог 6 3 13" xfId="23691" xr:uid="{368BA1E3-0698-4EC3-912C-36E73499513C}"/>
    <cellStyle name="Итог 6 3 14" xfId="23692" xr:uid="{046C805D-D769-4C47-BFEC-F6FC4422E1F2}"/>
    <cellStyle name="Итог 6 3 2" xfId="23693" xr:uid="{086D683E-6839-4BA4-A244-EC338CFB5AE5}"/>
    <cellStyle name="Итог 6 3 2 2" xfId="23694" xr:uid="{D0C7BCB1-CA9C-47F8-B50B-F67E92DABF16}"/>
    <cellStyle name="Итог 6 3 3" xfId="23695" xr:uid="{27EF7C9C-8380-404E-840E-04FE49898A38}"/>
    <cellStyle name="Итог 6 3 3 2" xfId="23696" xr:uid="{771AB278-9D69-4AAC-9D3D-76620DACD1D4}"/>
    <cellStyle name="Итог 6 3 4" xfId="23697" xr:uid="{455038F3-2C57-46F4-8FB0-F43298FFED68}"/>
    <cellStyle name="Итог 6 3 4 2" xfId="23698" xr:uid="{F9A8EE84-EE58-4C69-9F8D-1B58AD090BF0}"/>
    <cellStyle name="Итог 6 3 5" xfId="23699" xr:uid="{338CBB59-5DAE-416C-9F2F-7E04C3ECF192}"/>
    <cellStyle name="Итог 6 3 5 2" xfId="23700" xr:uid="{474D38D0-2247-403D-9E38-3B158CDE4FBF}"/>
    <cellStyle name="Итог 6 3 6" xfId="23701" xr:uid="{934383D4-9B65-43CB-8452-EF0B5AA6BAB5}"/>
    <cellStyle name="Итог 6 3 7" xfId="23702" xr:uid="{0E8716C7-3ACC-44BD-965D-1BDA9FC0DE3C}"/>
    <cellStyle name="Итог 6 3 8" xfId="23703" xr:uid="{7148C633-FFDE-4C43-A83E-43F211A4F4F3}"/>
    <cellStyle name="Итог 6 3 9" xfId="23704" xr:uid="{AA339055-DE2E-4269-BFF9-49B8B0B9CE90}"/>
    <cellStyle name="Итог 6 4" xfId="23705" xr:uid="{341A548C-5274-4698-B2EB-3992DB1471AA}"/>
    <cellStyle name="Итог 6 4 10" xfId="23706" xr:uid="{7C09EA04-1F6E-4288-BD8D-6693322DE6C3}"/>
    <cellStyle name="Итог 6 4 11" xfId="23707" xr:uid="{72DDCEE9-5603-48B5-88FA-1BE7739E0FA2}"/>
    <cellStyle name="Итог 6 4 12" xfId="23708" xr:uid="{E59164B7-7722-4F4D-AAB9-D18128C3475A}"/>
    <cellStyle name="Итог 6 4 13" xfId="23709" xr:uid="{49CC3633-3651-48DE-AB4B-D49385CF6CCD}"/>
    <cellStyle name="Итог 6 4 14" xfId="23710" xr:uid="{057D6248-4AB3-49E9-8E16-4616D71F6F37}"/>
    <cellStyle name="Итог 6 4 2" xfId="23711" xr:uid="{789C6AF4-6BDC-438D-AEE8-6329C98C642D}"/>
    <cellStyle name="Итог 6 4 2 2" xfId="23712" xr:uid="{19EFBD62-A848-4F4C-80F9-1634280DEFB9}"/>
    <cellStyle name="Итог 6 4 3" xfId="23713" xr:uid="{D90D2F42-ABE7-4D54-8EBA-6878B40D48AC}"/>
    <cellStyle name="Итог 6 4 3 2" xfId="23714" xr:uid="{281CC02E-40E8-467C-9B7A-AA699F8B5E0D}"/>
    <cellStyle name="Итог 6 4 4" xfId="23715" xr:uid="{6F1926D0-4744-4252-B45A-B45816922B6D}"/>
    <cellStyle name="Итог 6 4 4 2" xfId="23716" xr:uid="{FC5E0CD9-C375-4D8D-8192-127392785F48}"/>
    <cellStyle name="Итог 6 4 5" xfId="23717" xr:uid="{AF0E46C8-D77F-4CFF-A85C-5BCB451AF02C}"/>
    <cellStyle name="Итог 6 4 5 2" xfId="23718" xr:uid="{40F9DBCC-76A0-4465-9A69-54827178892F}"/>
    <cellStyle name="Итог 6 4 6" xfId="23719" xr:uid="{FEC8A172-8309-482C-B8C1-6892732ED561}"/>
    <cellStyle name="Итог 6 4 7" xfId="23720" xr:uid="{F85E3C27-4319-480A-85F2-AAFF29DD8F83}"/>
    <cellStyle name="Итог 6 4 8" xfId="23721" xr:uid="{4FA5A977-749B-4B68-AA36-9E1E16FDD6A6}"/>
    <cellStyle name="Итог 6 4 9" xfId="23722" xr:uid="{968B8C53-3BB2-4E3D-80AE-0657CE167410}"/>
    <cellStyle name="Итог 6 5" xfId="23723" xr:uid="{57816927-16BE-462A-AB0E-9F5D595A661B}"/>
    <cellStyle name="Итог 6 5 2" xfId="23724" xr:uid="{DEC416A3-065A-49D0-9CD4-2DD675F5782E}"/>
    <cellStyle name="Итог 6 6" xfId="23725" xr:uid="{092D3E8E-EFBC-42D8-8E9D-2C92EF635F3A}"/>
    <cellStyle name="Итог 6 6 2" xfId="23726" xr:uid="{43A465F1-8EA9-4318-8C5F-5BF1A283EA9F}"/>
    <cellStyle name="Итог 6 7" xfId="23727" xr:uid="{C9B571A2-2262-47F5-8B76-686DF8BFD481}"/>
    <cellStyle name="Итог 6 7 2" xfId="23728" xr:uid="{E279B8E9-E0CE-4A0E-BEC5-2E017C10FDBB}"/>
    <cellStyle name="Итог 6 8" xfId="23729" xr:uid="{10109C04-DF39-48A9-A274-F13B99A187CA}"/>
    <cellStyle name="Итог 6 8 2" xfId="23730" xr:uid="{AC8CC7A9-E8AB-49BB-B215-CB4A095AAD40}"/>
    <cellStyle name="Итог 6 9" xfId="23731" xr:uid="{73ED5270-8069-401E-86F5-387DF7F457ED}"/>
    <cellStyle name="Итог 7" xfId="23732" xr:uid="{92DD5D95-12C2-4B09-A505-565B2B51C25D}"/>
    <cellStyle name="Итог 7 10" xfId="23733" xr:uid="{2AE09719-0DCB-451A-A5F4-4EF5E382B22B}"/>
    <cellStyle name="Итог 7 11" xfId="23734" xr:uid="{4563EE13-2A0C-43BC-AEAF-62EAB650CDB2}"/>
    <cellStyle name="Итог 7 12" xfId="23735" xr:uid="{C3702611-5505-4219-AC21-E15BDF7E9472}"/>
    <cellStyle name="Итог 7 13" xfId="23736" xr:uid="{120F6A1F-E655-459C-B628-717E1B05CEB7}"/>
    <cellStyle name="Итог 7 14" xfId="23737" xr:uid="{8A8D291E-0833-40A4-BD72-AF874B7EACE2}"/>
    <cellStyle name="Итог 7 15" xfId="23738" xr:uid="{B433CD0B-A95F-4DD6-AD79-E622BCF10C06}"/>
    <cellStyle name="Итог 7 16" xfId="23739" xr:uid="{E5864592-6F75-43AC-857F-0D13CC7C36C5}"/>
    <cellStyle name="Итог 7 17" xfId="23740" xr:uid="{8B1F9189-9085-401C-81F2-11855B234E89}"/>
    <cellStyle name="Итог 7 2" xfId="23741" xr:uid="{0F16D123-F981-4ED5-BC32-252E6FF97E17}"/>
    <cellStyle name="Итог 7 2 10" xfId="23742" xr:uid="{90246AA5-F05C-45B3-9954-FD7CBD750F66}"/>
    <cellStyle name="Итог 7 2 11" xfId="23743" xr:uid="{D54E09ED-0393-4F5A-B12B-FE1FF2B149F3}"/>
    <cellStyle name="Итог 7 2 12" xfId="23744" xr:uid="{74A8BF44-3747-4BBD-8441-2B5E92772DD2}"/>
    <cellStyle name="Итог 7 2 13" xfId="23745" xr:uid="{3DE7490A-8626-4BE1-B400-42C5A42F3421}"/>
    <cellStyle name="Итог 7 2 14" xfId="23746" xr:uid="{49F93273-A860-4152-BB69-8C55C0FA7ADF}"/>
    <cellStyle name="Итог 7 2 2" xfId="23747" xr:uid="{D35BF9A9-4ADC-4C93-927A-029217E38D4E}"/>
    <cellStyle name="Итог 7 2 2 2" xfId="23748" xr:uid="{7FE7B99D-52C5-4489-B5C8-42D2FCA95A2B}"/>
    <cellStyle name="Итог 7 2 3" xfId="23749" xr:uid="{102F991E-8EE5-4F7C-B14F-5A25C64269E2}"/>
    <cellStyle name="Итог 7 2 3 2" xfId="23750" xr:uid="{7B1C7C8C-E4A1-4979-A4A3-E35FE7DBEA5D}"/>
    <cellStyle name="Итог 7 2 4" xfId="23751" xr:uid="{BAF226B1-D552-492E-A65A-AD2EF0AA0AF3}"/>
    <cellStyle name="Итог 7 2 4 2" xfId="23752" xr:uid="{683CBFFA-AAC3-4E95-ABD6-F448AEF54D91}"/>
    <cellStyle name="Итог 7 2 5" xfId="23753" xr:uid="{F99F90D6-B1B4-4495-BF69-F5A845716C85}"/>
    <cellStyle name="Итог 7 2 5 2" xfId="23754" xr:uid="{6712072D-4C77-4A33-AF4B-A157D86AB8C3}"/>
    <cellStyle name="Итог 7 2 6" xfId="23755" xr:uid="{80CE1C3A-D342-485A-8824-CE948EE82BEB}"/>
    <cellStyle name="Итог 7 2 7" xfId="23756" xr:uid="{C8066062-0E40-491E-9760-DA487F7E440D}"/>
    <cellStyle name="Итог 7 2 8" xfId="23757" xr:uid="{B2F41717-160F-4E86-BE62-55B4162A6A26}"/>
    <cellStyle name="Итог 7 2 9" xfId="23758" xr:uid="{1A42CB82-3DC1-45F8-A8E5-F992EB493A21}"/>
    <cellStyle name="Итог 7 3" xfId="23759" xr:uid="{476F491B-DAB0-4467-AEA7-65C9969E8D61}"/>
    <cellStyle name="Итог 7 3 10" xfId="23760" xr:uid="{A491D623-7C48-4091-B9FB-66A21A22CF06}"/>
    <cellStyle name="Итог 7 3 11" xfId="23761" xr:uid="{DBC68211-5858-4BC6-A7BB-B7085C039BA5}"/>
    <cellStyle name="Итог 7 3 12" xfId="23762" xr:uid="{D59AAC1B-16A1-424D-A8F1-480577FE1DFD}"/>
    <cellStyle name="Итог 7 3 13" xfId="23763" xr:uid="{676D1AC8-5BF5-4495-B4DC-389079FA09C2}"/>
    <cellStyle name="Итог 7 3 14" xfId="23764" xr:uid="{C5EE1966-A5F9-4936-B206-DAD5DB6FD439}"/>
    <cellStyle name="Итог 7 3 2" xfId="23765" xr:uid="{D0EA1BC9-9404-47F9-B579-08B8E2BB7B3A}"/>
    <cellStyle name="Итог 7 3 2 2" xfId="23766" xr:uid="{0402C8FE-C791-47D0-8230-876BE1EA63B0}"/>
    <cellStyle name="Итог 7 3 3" xfId="23767" xr:uid="{0951B154-5711-45F7-81C6-9C8A06EFE63E}"/>
    <cellStyle name="Итог 7 3 3 2" xfId="23768" xr:uid="{A8603268-7D18-4548-B5C2-AEE1E365037B}"/>
    <cellStyle name="Итог 7 3 4" xfId="23769" xr:uid="{53F677DC-0D98-4E55-AF29-6568E2A68437}"/>
    <cellStyle name="Итог 7 3 4 2" xfId="23770" xr:uid="{09D3516F-7B18-4B91-B277-14F6FE1839AF}"/>
    <cellStyle name="Итог 7 3 5" xfId="23771" xr:uid="{A8DF9682-CFC0-4C79-B525-5B17932901C6}"/>
    <cellStyle name="Итог 7 3 5 2" xfId="23772" xr:uid="{564E38BC-5C52-4E1B-87B9-5C0736F7F291}"/>
    <cellStyle name="Итог 7 3 6" xfId="23773" xr:uid="{5FC7CB36-BA97-47E4-8A2B-A3E1683CE163}"/>
    <cellStyle name="Итог 7 3 7" xfId="23774" xr:uid="{BD0E23E0-DAE6-447C-855D-0CDAC211F3B0}"/>
    <cellStyle name="Итог 7 3 8" xfId="23775" xr:uid="{12727477-27E3-43EF-8108-AA9E9EF62336}"/>
    <cellStyle name="Итог 7 3 9" xfId="23776" xr:uid="{69E38091-F973-4F50-8522-BCE5D72820A6}"/>
    <cellStyle name="Итог 7 4" xfId="23777" xr:uid="{0EC1CE4C-6CA4-4812-824B-6D5E9F7B1028}"/>
    <cellStyle name="Итог 7 4 10" xfId="23778" xr:uid="{FA6539E1-E78A-47E6-BBAA-12B3140F3481}"/>
    <cellStyle name="Итог 7 4 11" xfId="23779" xr:uid="{5284AC92-1AA7-45C9-91CC-4DB06607BBEF}"/>
    <cellStyle name="Итог 7 4 12" xfId="23780" xr:uid="{9DD3BFD3-8B17-4457-990A-D90D407EAAA8}"/>
    <cellStyle name="Итог 7 4 13" xfId="23781" xr:uid="{D8FA5224-7186-4704-9845-51E55F7349C2}"/>
    <cellStyle name="Итог 7 4 14" xfId="23782" xr:uid="{888471AC-9FEE-4EAC-8667-D53B89A833FE}"/>
    <cellStyle name="Итог 7 4 2" xfId="23783" xr:uid="{5308C827-75CE-402A-A220-E2BF33A6E75D}"/>
    <cellStyle name="Итог 7 4 2 2" xfId="23784" xr:uid="{625DABE8-B85C-4C53-BA01-1CA6C5BBAEC3}"/>
    <cellStyle name="Итог 7 4 3" xfId="23785" xr:uid="{D88A84B5-50AE-49B7-85CA-FDF6DF6F5041}"/>
    <cellStyle name="Итог 7 4 3 2" xfId="23786" xr:uid="{4586051D-909D-4BDD-B7DF-3A83BF36CF4C}"/>
    <cellStyle name="Итог 7 4 4" xfId="23787" xr:uid="{3FB2BB91-5844-4557-BF12-591AB6026F97}"/>
    <cellStyle name="Итог 7 4 4 2" xfId="23788" xr:uid="{439D5662-FAF3-4A2D-B1C8-8642FD21D5AB}"/>
    <cellStyle name="Итог 7 4 5" xfId="23789" xr:uid="{8954AD17-9B43-4279-A6A1-E9655461FE93}"/>
    <cellStyle name="Итог 7 4 5 2" xfId="23790" xr:uid="{3F9B6E2D-7DF1-4DEA-8237-5255BE0EC006}"/>
    <cellStyle name="Итог 7 4 6" xfId="23791" xr:uid="{82E34A99-7046-4F0C-8A6B-DFB756AF7FF7}"/>
    <cellStyle name="Итог 7 4 7" xfId="23792" xr:uid="{C3945C41-1A06-4E6D-BED3-4E7431183D38}"/>
    <cellStyle name="Итог 7 4 8" xfId="23793" xr:uid="{2A766393-0C93-4FDE-9B23-CACF0AE76BF8}"/>
    <cellStyle name="Итог 7 4 9" xfId="23794" xr:uid="{165E82B7-9537-473E-A2BA-72862EEB3D4E}"/>
    <cellStyle name="Итог 7 5" xfId="23795" xr:uid="{7CC9972B-2C42-4CD6-B400-AF05A0587D44}"/>
    <cellStyle name="Итог 7 5 2" xfId="23796" xr:uid="{0A7475DD-ED97-441C-9A5B-8394BDBB517E}"/>
    <cellStyle name="Итог 7 6" xfId="23797" xr:uid="{54982F22-866A-4775-8F1D-C5C7C80FA091}"/>
    <cellStyle name="Итог 7 6 2" xfId="23798" xr:uid="{79873DF9-391D-4435-AE6D-1D26B1FBDE1D}"/>
    <cellStyle name="Итог 7 7" xfId="23799" xr:uid="{5F6A6B4A-4032-4385-93F0-DBAA3F2E690C}"/>
    <cellStyle name="Итог 7 7 2" xfId="23800" xr:uid="{00E189D1-E153-4C62-A390-0034070BAD50}"/>
    <cellStyle name="Итог 7 8" xfId="23801" xr:uid="{3E5A6146-88CE-4DC1-BD39-693F4C2F48C0}"/>
    <cellStyle name="Итог 7 8 2" xfId="23802" xr:uid="{488B22D8-295D-4274-A623-B1E45433D343}"/>
    <cellStyle name="Итог 7 9" xfId="23803" xr:uid="{5BEBCC4B-4C40-42AF-91FB-57C455FAA593}"/>
    <cellStyle name="Итог 8" xfId="23804" xr:uid="{ADDCDA8D-C78B-4033-9A31-1D4861783E0F}"/>
    <cellStyle name="Итог 8 10" xfId="23805" xr:uid="{5C87B366-99D8-424F-AB78-1D49EC9C4940}"/>
    <cellStyle name="Итог 8 11" xfId="23806" xr:uid="{E78FA1F3-5644-4A4F-ADAE-07B6848D9760}"/>
    <cellStyle name="Итог 8 12" xfId="23807" xr:uid="{1423DDC0-1766-4757-9369-BD3716AEF01C}"/>
    <cellStyle name="Итог 8 13" xfId="23808" xr:uid="{F236AF59-03E6-4785-91B5-BF11AE3D22F6}"/>
    <cellStyle name="Итог 8 14" xfId="23809" xr:uid="{7F55D1F8-DB5D-4787-B9CF-3ADD85304C65}"/>
    <cellStyle name="Итог 8 15" xfId="23810" xr:uid="{10B47EB3-1E70-4FAC-9886-696CA5A7C77C}"/>
    <cellStyle name="Итог 8 16" xfId="23811" xr:uid="{22598D9D-2BC7-492D-A834-CD49C648BCFB}"/>
    <cellStyle name="Итог 8 17" xfId="23812" xr:uid="{A74C442C-AC02-4FA1-AE43-BA24A2FCE320}"/>
    <cellStyle name="Итог 8 2" xfId="23813" xr:uid="{AFAF8C38-2B15-4BE4-AB18-E1DE574CDD3D}"/>
    <cellStyle name="Итог 8 2 10" xfId="23814" xr:uid="{5DADA4D9-6FAF-4C46-B5EF-BB3BA238B704}"/>
    <cellStyle name="Итог 8 2 11" xfId="23815" xr:uid="{D1E0C652-E726-4DBA-A6A6-BC35058461B0}"/>
    <cellStyle name="Итог 8 2 12" xfId="23816" xr:uid="{11CE7ACD-B9CF-4B8E-B871-F73DB88884A1}"/>
    <cellStyle name="Итог 8 2 13" xfId="23817" xr:uid="{EC2352E8-17FC-40CF-A147-BA8ED6F28E7F}"/>
    <cellStyle name="Итог 8 2 14" xfId="23818" xr:uid="{5B24A021-97F2-4957-AEF4-8A0EC9C3AEF7}"/>
    <cellStyle name="Итог 8 2 2" xfId="23819" xr:uid="{CFC39ACF-74CA-4B3C-9173-6311A102752D}"/>
    <cellStyle name="Итог 8 2 2 2" xfId="23820" xr:uid="{AABD499F-1F4E-4E7D-89E5-705D487BE0FD}"/>
    <cellStyle name="Итог 8 2 3" xfId="23821" xr:uid="{1E79A7AE-7333-4EDB-90AA-758951544C9B}"/>
    <cellStyle name="Итог 8 2 3 2" xfId="23822" xr:uid="{035E54E7-DC2B-4DF6-9A21-44358A0BC665}"/>
    <cellStyle name="Итог 8 2 4" xfId="23823" xr:uid="{DEC1C541-6275-4BA0-B86B-5D50DA7FB1F6}"/>
    <cellStyle name="Итог 8 2 4 2" xfId="23824" xr:uid="{6BD633FF-6BBC-4173-AA9A-0D6B0225A9CC}"/>
    <cellStyle name="Итог 8 2 5" xfId="23825" xr:uid="{1D99AE18-879B-4B84-8279-37E3A0D396F8}"/>
    <cellStyle name="Итог 8 2 5 2" xfId="23826" xr:uid="{F53237CC-8ECD-4898-8818-63396E5C3FDE}"/>
    <cellStyle name="Итог 8 2 6" xfId="23827" xr:uid="{CAFF6038-A27F-43D4-974B-F133D493530F}"/>
    <cellStyle name="Итог 8 2 7" xfId="23828" xr:uid="{3A0FB659-1221-4E3B-AABE-17E822C257C6}"/>
    <cellStyle name="Итог 8 2 8" xfId="23829" xr:uid="{01C50825-092B-4839-96C7-3A061720494F}"/>
    <cellStyle name="Итог 8 2 9" xfId="23830" xr:uid="{365563C2-E94A-4C1F-B753-59B6EE5B0774}"/>
    <cellStyle name="Итог 8 3" xfId="23831" xr:uid="{586189AC-D64E-48DF-B373-A53EFB03C750}"/>
    <cellStyle name="Итог 8 3 10" xfId="23832" xr:uid="{61597F00-8114-4F3A-B62A-187317F6800E}"/>
    <cellStyle name="Итог 8 3 11" xfId="23833" xr:uid="{6D189298-4CAC-4DDF-8B45-8C907740A1BC}"/>
    <cellStyle name="Итог 8 3 12" xfId="23834" xr:uid="{980EE390-BC77-4880-8C76-B1338A344CAD}"/>
    <cellStyle name="Итог 8 3 13" xfId="23835" xr:uid="{B37D8E94-3E0F-4B87-A488-537BA8470F46}"/>
    <cellStyle name="Итог 8 3 14" xfId="23836" xr:uid="{27048842-E5A6-45F3-97C8-BB7730C68633}"/>
    <cellStyle name="Итог 8 3 2" xfId="23837" xr:uid="{6297400F-FC53-4235-A0FA-32E855012529}"/>
    <cellStyle name="Итог 8 3 2 2" xfId="23838" xr:uid="{9C8E8043-0FF7-45C0-A22E-2AB8A6BB248D}"/>
    <cellStyle name="Итог 8 3 3" xfId="23839" xr:uid="{8F6C296F-402D-4FAC-B3D8-50B8CDDD8A9A}"/>
    <cellStyle name="Итог 8 3 3 2" xfId="23840" xr:uid="{F29973C8-4CC9-4259-AE7B-FCBA2998DE48}"/>
    <cellStyle name="Итог 8 3 4" xfId="23841" xr:uid="{7E533659-9D87-495B-B6CE-DF9082CFE2B1}"/>
    <cellStyle name="Итог 8 3 4 2" xfId="23842" xr:uid="{8AA6F4EA-4FEC-4EDD-B885-701AC6681DA9}"/>
    <cellStyle name="Итог 8 3 5" xfId="23843" xr:uid="{EB52CA64-C427-4F53-A7FE-8863B045149F}"/>
    <cellStyle name="Итог 8 3 5 2" xfId="23844" xr:uid="{FD2509A2-9F67-4D7A-AA15-A128B7641FD8}"/>
    <cellStyle name="Итог 8 3 6" xfId="23845" xr:uid="{53948D30-800B-4515-84F7-BE6C7296CF19}"/>
    <cellStyle name="Итог 8 3 7" xfId="23846" xr:uid="{14CC2970-974C-4235-BCFD-20A44BBE95D4}"/>
    <cellStyle name="Итог 8 3 8" xfId="23847" xr:uid="{DF85FFB4-B126-4F33-BE7C-08B79EA2E640}"/>
    <cellStyle name="Итог 8 3 9" xfId="23848" xr:uid="{304263ED-8FE9-44FA-BC33-E515C59A10CF}"/>
    <cellStyle name="Итог 8 4" xfId="23849" xr:uid="{294E9E3B-EB7F-4A0F-8B07-EF8DFB9382D7}"/>
    <cellStyle name="Итог 8 4 10" xfId="23850" xr:uid="{03135263-E2B8-41E0-8AA7-24501AEA43F8}"/>
    <cellStyle name="Итог 8 4 11" xfId="23851" xr:uid="{047E03E7-F682-4E47-9175-75AFA4328987}"/>
    <cellStyle name="Итог 8 4 12" xfId="23852" xr:uid="{7C25FF11-B6AA-4E75-A935-040B8B89066B}"/>
    <cellStyle name="Итог 8 4 13" xfId="23853" xr:uid="{8D301826-15CD-4508-8CFF-01901B081059}"/>
    <cellStyle name="Итог 8 4 14" xfId="23854" xr:uid="{C51CB15E-9FD2-45DE-8074-BDEEBCB48B0C}"/>
    <cellStyle name="Итог 8 4 2" xfId="23855" xr:uid="{714F35E9-36BE-4B59-A3A3-23B071922D64}"/>
    <cellStyle name="Итог 8 4 2 2" xfId="23856" xr:uid="{69CD0FCD-8DD5-49BB-88D8-3035C8C2BD59}"/>
    <cellStyle name="Итог 8 4 3" xfId="23857" xr:uid="{0DD4A953-9828-48D8-A43E-ACE71E2102EB}"/>
    <cellStyle name="Итог 8 4 3 2" xfId="23858" xr:uid="{14273B57-3AFA-4813-9855-CC4AB102DBC0}"/>
    <cellStyle name="Итог 8 4 4" xfId="23859" xr:uid="{69ACE683-5392-44CB-A718-AD6A30A2CDEB}"/>
    <cellStyle name="Итог 8 4 4 2" xfId="23860" xr:uid="{4FC262EB-A0B9-487D-A767-6C7B3C437920}"/>
    <cellStyle name="Итог 8 4 5" xfId="23861" xr:uid="{8D5149C4-2AE6-4007-87A7-715F3BE01E03}"/>
    <cellStyle name="Итог 8 4 5 2" xfId="23862" xr:uid="{1A6D329E-C327-4234-A9F9-949C8FB272EA}"/>
    <cellStyle name="Итог 8 4 6" xfId="23863" xr:uid="{0B9AB9FF-F8DA-4D33-B36F-1852BEFF8ED3}"/>
    <cellStyle name="Итог 8 4 7" xfId="23864" xr:uid="{DA6FFFC8-198D-4459-B290-3E9A8ABE7FB2}"/>
    <cellStyle name="Итог 8 4 8" xfId="23865" xr:uid="{5E9F6634-AD33-43C3-A818-FC7C6D618C6F}"/>
    <cellStyle name="Итог 8 4 9" xfId="23866" xr:uid="{B22195F5-0321-4662-A4EF-6F705FC9A515}"/>
    <cellStyle name="Итог 8 5" xfId="23867" xr:uid="{DD3A187A-4500-4445-B3A5-B920F87843AA}"/>
    <cellStyle name="Итог 8 5 2" xfId="23868" xr:uid="{D6DB6B89-02E1-4F84-A2EB-E4AB2FA5174E}"/>
    <cellStyle name="Итог 8 6" xfId="23869" xr:uid="{1DD1363D-A54D-47C7-A7FE-3EEEF6B4E020}"/>
    <cellStyle name="Итог 8 6 2" xfId="23870" xr:uid="{C6CAA696-CE3E-4C09-B210-21A3A050D115}"/>
    <cellStyle name="Итог 8 7" xfId="23871" xr:uid="{A619246C-7017-4D76-967F-C6092FF9ABB1}"/>
    <cellStyle name="Итог 8 7 2" xfId="23872" xr:uid="{20EF6A08-D16A-4111-A1C8-D953CA7125B6}"/>
    <cellStyle name="Итог 8 8" xfId="23873" xr:uid="{161F14ED-CCC0-4CD9-9D47-D35350A28E40}"/>
    <cellStyle name="Итог 8 8 2" xfId="23874" xr:uid="{925DFDDA-759F-4C78-9204-280A1A36782A}"/>
    <cellStyle name="Итог 8 9" xfId="23875" xr:uid="{B05F0204-DEE1-4121-8254-B6D72C611977}"/>
    <cellStyle name="Итог 9" xfId="23876" xr:uid="{B28D73F5-A03D-4965-8727-4948F6A8C912}"/>
    <cellStyle name="Итог 9 10" xfId="23877" xr:uid="{F61F07D4-B15B-486C-B723-3926795D41A0}"/>
    <cellStyle name="Итог 9 11" xfId="23878" xr:uid="{E65C2849-01EA-49EF-BA41-078A4FD84D64}"/>
    <cellStyle name="Итог 9 12" xfId="23879" xr:uid="{1B77F4D1-1FF3-46FA-A0E4-869EB9545870}"/>
    <cellStyle name="Итог 9 13" xfId="23880" xr:uid="{9CBC4051-0ABA-4A75-80BA-5A89988D9DB6}"/>
    <cellStyle name="Итог 9 14" xfId="23881" xr:uid="{D24D11B3-4771-44EC-AF8E-E64A25A947AA}"/>
    <cellStyle name="Итог 9 15" xfId="23882" xr:uid="{86C6EC2A-0981-4090-AAA1-12AD16698533}"/>
    <cellStyle name="Итог 9 16" xfId="23883" xr:uid="{EA6335E2-33E5-4A41-AA61-E11E37D8E400}"/>
    <cellStyle name="Итог 9 17" xfId="23884" xr:uid="{0505CF3A-BE85-4DC0-B709-B42C2BBC3649}"/>
    <cellStyle name="Итог 9 2" xfId="23885" xr:uid="{9E83A6F9-E691-4FCD-859A-05C137DE137B}"/>
    <cellStyle name="Итог 9 2 10" xfId="23886" xr:uid="{35452C84-DAC7-4F11-AB3F-D0EC665DD9A0}"/>
    <cellStyle name="Итог 9 2 11" xfId="23887" xr:uid="{33BF1406-1A19-4C31-9666-571844197ABD}"/>
    <cellStyle name="Итог 9 2 12" xfId="23888" xr:uid="{A869D405-CEB0-4D27-A054-596B47FA1688}"/>
    <cellStyle name="Итог 9 2 13" xfId="23889" xr:uid="{2FCB3F43-780A-4489-8C71-35095B05B810}"/>
    <cellStyle name="Итог 9 2 14" xfId="23890" xr:uid="{1B7F1C19-6B67-45D3-A8ED-0F44EE9F5A65}"/>
    <cellStyle name="Итог 9 2 2" xfId="23891" xr:uid="{4CFFFDF7-0B86-4DD7-89D7-173BD9676516}"/>
    <cellStyle name="Итог 9 2 2 2" xfId="23892" xr:uid="{8CEB93C8-0214-4668-9858-40ACC8932F79}"/>
    <cellStyle name="Итог 9 2 3" xfId="23893" xr:uid="{89A1D635-097F-4FE9-9500-8AFAE8637897}"/>
    <cellStyle name="Итог 9 2 3 2" xfId="23894" xr:uid="{2A1EF884-F387-4FED-9EFB-FA7C7ADC77B7}"/>
    <cellStyle name="Итог 9 2 4" xfId="23895" xr:uid="{199821AD-BEA9-4E7A-BBA6-1A8A75DB331E}"/>
    <cellStyle name="Итог 9 2 4 2" xfId="23896" xr:uid="{2D90B054-E4AA-452E-A9A2-8D2BC34A5CEE}"/>
    <cellStyle name="Итог 9 2 5" xfId="23897" xr:uid="{FE431620-4938-4EEE-9FB5-83A0E8E56635}"/>
    <cellStyle name="Итог 9 2 5 2" xfId="23898" xr:uid="{CF440FDF-B3F0-4CE1-8525-CBB023268700}"/>
    <cellStyle name="Итог 9 2 6" xfId="23899" xr:uid="{48A47ADC-2970-4FED-9423-B946FBADFEAA}"/>
    <cellStyle name="Итог 9 2 7" xfId="23900" xr:uid="{55EFD3DD-52DC-47EB-8CE4-48ED818A0B53}"/>
    <cellStyle name="Итог 9 2 8" xfId="23901" xr:uid="{5C6C23DA-A158-4FD9-8649-D33027720C57}"/>
    <cellStyle name="Итог 9 2 9" xfId="23902" xr:uid="{909733FD-92AC-4D18-AF6E-AA139664E341}"/>
    <cellStyle name="Итог 9 3" xfId="23903" xr:uid="{1DE365B7-0D95-4C1B-BA4E-75DA34BF7777}"/>
    <cellStyle name="Итог 9 3 10" xfId="23904" xr:uid="{CE2170DC-B46F-42F1-B07F-D7BF9175EF2F}"/>
    <cellStyle name="Итог 9 3 11" xfId="23905" xr:uid="{AEA0EFCE-0E5E-4C09-8FDF-D3C0D5CB5DD1}"/>
    <cellStyle name="Итог 9 3 12" xfId="23906" xr:uid="{60535446-E3C3-4DF4-A533-C40D3A6AF34D}"/>
    <cellStyle name="Итог 9 3 13" xfId="23907" xr:uid="{59ECA812-D306-4C4A-A89B-4704F8610FA0}"/>
    <cellStyle name="Итог 9 3 14" xfId="23908" xr:uid="{CBB95529-9510-47FE-BC21-2D2E5826F5CD}"/>
    <cellStyle name="Итог 9 3 2" xfId="23909" xr:uid="{CD7C9CE5-73F2-4858-AB52-3E4E86E439A3}"/>
    <cellStyle name="Итог 9 3 2 2" xfId="23910" xr:uid="{D499766E-DCC3-47A1-978B-6A0FB353B41F}"/>
    <cellStyle name="Итог 9 3 3" xfId="23911" xr:uid="{DA2BDA3B-30B0-45C3-AE76-45CA7655FE30}"/>
    <cellStyle name="Итог 9 3 3 2" xfId="23912" xr:uid="{6F0A9A58-6386-41C7-A84A-CDFB7694DBE8}"/>
    <cellStyle name="Итог 9 3 4" xfId="23913" xr:uid="{47AF15FA-6B33-499B-83D6-1A0B091505DA}"/>
    <cellStyle name="Итог 9 3 4 2" xfId="23914" xr:uid="{0CE17FD4-2099-43CF-8105-220663D8E95B}"/>
    <cellStyle name="Итог 9 3 5" xfId="23915" xr:uid="{23CBF74A-09D9-440B-B033-E50732F1FA74}"/>
    <cellStyle name="Итог 9 3 5 2" xfId="23916" xr:uid="{E71F9DEA-0B69-41EB-A435-15E8C838672F}"/>
    <cellStyle name="Итог 9 3 6" xfId="23917" xr:uid="{83807E96-0612-485E-9443-33994285B30B}"/>
    <cellStyle name="Итог 9 3 7" xfId="23918" xr:uid="{A55D5B12-0264-4A44-9092-D5806BF8E710}"/>
    <cellStyle name="Итог 9 3 8" xfId="23919" xr:uid="{9DF10ED8-27CF-4481-A415-40265EF74C1A}"/>
    <cellStyle name="Итог 9 3 9" xfId="23920" xr:uid="{DDD96380-E5AF-45EA-B28B-D251A35E78DF}"/>
    <cellStyle name="Итог 9 4" xfId="23921" xr:uid="{01C481F6-EE3D-4A3F-8092-AEE9DC85801E}"/>
    <cellStyle name="Итог 9 4 10" xfId="23922" xr:uid="{F57E2C96-74A8-4C23-9BE9-6BAEF1DEDFD5}"/>
    <cellStyle name="Итог 9 4 11" xfId="23923" xr:uid="{12386D94-75DC-47B4-A9C0-37580B6F5F53}"/>
    <cellStyle name="Итог 9 4 12" xfId="23924" xr:uid="{B51F1C32-55E9-4D18-AE73-418EA77FB123}"/>
    <cellStyle name="Итог 9 4 13" xfId="23925" xr:uid="{1000A0F5-8A99-40FF-A411-6C2E22CEF51F}"/>
    <cellStyle name="Итог 9 4 14" xfId="23926" xr:uid="{8B485E5A-B9C0-4929-BAFE-58A78EDF2CFF}"/>
    <cellStyle name="Итог 9 4 2" xfId="23927" xr:uid="{D14DE6A8-0EAC-472F-B416-6D3E417BF596}"/>
    <cellStyle name="Итог 9 4 2 2" xfId="23928" xr:uid="{23E060B1-0B40-4ECD-B4F2-C1EC6F6AAA77}"/>
    <cellStyle name="Итог 9 4 3" xfId="23929" xr:uid="{F15C3AD0-3360-4464-896A-6ABBF56A8F25}"/>
    <cellStyle name="Итог 9 4 3 2" xfId="23930" xr:uid="{004B1493-5DE7-4892-9E08-6DE87041AC43}"/>
    <cellStyle name="Итог 9 4 4" xfId="23931" xr:uid="{901BB333-BB5E-4612-8958-6B40DE85D261}"/>
    <cellStyle name="Итог 9 4 4 2" xfId="23932" xr:uid="{F5661592-FE28-46BF-974A-92D670A36B09}"/>
    <cellStyle name="Итог 9 4 5" xfId="23933" xr:uid="{ABA6B34E-E9F5-433B-A522-21B414FC2955}"/>
    <cellStyle name="Итог 9 4 5 2" xfId="23934" xr:uid="{E6CB5B1A-681B-4C3C-A1FB-DA96B347481D}"/>
    <cellStyle name="Итог 9 4 6" xfId="23935" xr:uid="{796E9B51-8976-4D91-8082-5FC8CC477966}"/>
    <cellStyle name="Итог 9 4 7" xfId="23936" xr:uid="{D4800C17-DA7F-4F7D-BE62-2032AD5A9ED8}"/>
    <cellStyle name="Итог 9 4 8" xfId="23937" xr:uid="{D1E29607-72AE-40F0-A747-DC5E394F2E45}"/>
    <cellStyle name="Итог 9 4 9" xfId="23938" xr:uid="{6172114E-1247-4CAD-B08A-35138DFB55AC}"/>
    <cellStyle name="Итог 9 5" xfId="23939" xr:uid="{B2C199E6-B625-4B25-BDC8-CC853DD73126}"/>
    <cellStyle name="Итог 9 5 2" xfId="23940" xr:uid="{ACE96258-C3FC-4836-A1E1-0BDB2738A5F8}"/>
    <cellStyle name="Итог 9 6" xfId="23941" xr:uid="{6B56D21D-65F6-402D-917F-E746191297A7}"/>
    <cellStyle name="Итог 9 6 2" xfId="23942" xr:uid="{1E2EA610-9C1D-4BE6-9E03-5185A223D723}"/>
    <cellStyle name="Итог 9 7" xfId="23943" xr:uid="{8C45289F-6300-47E3-BF3F-73D344CFCBA5}"/>
    <cellStyle name="Итог 9 7 2" xfId="23944" xr:uid="{548E3A03-6DB7-44E7-9413-9B97F469E821}"/>
    <cellStyle name="Итог 9 8" xfId="23945" xr:uid="{692386A3-26D2-42CF-B504-4BD05C371580}"/>
    <cellStyle name="Итог 9 8 2" xfId="23946" xr:uid="{F6686252-08F1-4B1B-98C7-5E8E40590E5F}"/>
    <cellStyle name="Итог 9 9" xfId="23947" xr:uid="{027F7315-C619-49C9-B959-AB72BDF4E7A6}"/>
    <cellStyle name="Контрольная ячейка" xfId="23948" xr:uid="{D398A738-562F-4937-A19F-322C0F938F41}"/>
    <cellStyle name="Контрольная ячейка 2" xfId="23949" xr:uid="{3BEECA80-A8DE-4866-AE5B-9327B46F3C27}"/>
    <cellStyle name="Контрольная ячейка 3" xfId="23950" xr:uid="{1A61D370-2448-4CE9-AEAE-44DF699A1F3C}"/>
    <cellStyle name="Контрольная ячейка 4" xfId="23951" xr:uid="{53FC2AAF-9527-4F04-B22F-D4874C5573FB}"/>
    <cellStyle name="Контрольная ячейка 5" xfId="23952" xr:uid="{0D2793B3-8AF0-4132-9483-264DA7E31B90}"/>
    <cellStyle name="Контрольная ячейка 5 2" xfId="23953" xr:uid="{EA674D46-22B1-41EE-9F3A-48ACB2F20ED5}"/>
    <cellStyle name="Контрольная ячейка 6" xfId="23954" xr:uid="{9CB3FB55-3FA3-4F6B-A634-1AF8082182C0}"/>
    <cellStyle name="Контрольная ячейка 7" xfId="23955" xr:uid="{B4EC8008-6A37-4B6C-99A7-B121DA7D6B75}"/>
    <cellStyle name="Контрольная ячейка 8" xfId="23956" xr:uid="{83C71CC5-7B52-4293-8FDD-AB9BDFE6A844}"/>
    <cellStyle name="Название" xfId="23957" xr:uid="{2A4572BC-BBA6-43E6-8184-2BCA094C15FD}"/>
    <cellStyle name="Название 2" xfId="23958" xr:uid="{8564E0CE-1846-4708-A877-B57243A6911E}"/>
    <cellStyle name="Название 3" xfId="23959" xr:uid="{A69E78D0-ACA1-4080-BA83-BBFD01DE0236}"/>
    <cellStyle name="Название 4" xfId="23960" xr:uid="{3BE88744-84AC-4326-BC4F-4BA95B1423EE}"/>
    <cellStyle name="Название 5" xfId="23961" xr:uid="{53C7AC7C-FAA8-4A56-A68F-70222B4FDE79}"/>
    <cellStyle name="Название 5 2" xfId="23962" xr:uid="{67D0DA1D-ECB3-4199-A8FE-BB4CDBBEA72F}"/>
    <cellStyle name="Название 6" xfId="23963" xr:uid="{423FA2DF-CB9F-4EDF-A364-C55E72298D4A}"/>
    <cellStyle name="Название 7" xfId="23964" xr:uid="{B70C3D63-91E4-4E6C-832F-2D4D29451CDE}"/>
    <cellStyle name="Название 8" xfId="23965" xr:uid="{310BB8C6-9705-4425-9398-017484C19E04}"/>
    <cellStyle name="Нейтральный" xfId="23966" xr:uid="{BD4EAE6B-2AFA-4546-8BD8-9CD63CCA874C}"/>
    <cellStyle name="Нейтральный 2" xfId="23967" xr:uid="{1394C971-CDF9-49FB-8577-D00F3E530222}"/>
    <cellStyle name="Нейтральный 3" xfId="23968" xr:uid="{3F718101-21A6-4843-B5C3-AF7D87B1A5BD}"/>
    <cellStyle name="Нейтральный 4" xfId="23969" xr:uid="{2B029347-9A42-4D9A-B8A8-67D557E262A5}"/>
    <cellStyle name="Нейтральный 5" xfId="23970" xr:uid="{8B8AE700-5E70-4781-83F1-7B03C9296A9F}"/>
    <cellStyle name="Нейтральный 5 2" xfId="23971" xr:uid="{EC071FFE-E999-439E-A3A2-B554B1AAA052}"/>
    <cellStyle name="Нейтральный 6" xfId="23972" xr:uid="{17C0D774-7ECF-47E8-8F96-8D5418A6F03D}"/>
    <cellStyle name="Нейтральный 7" xfId="23973" xr:uid="{60AF314A-C3E2-4735-B520-D43C29DBC3B1}"/>
    <cellStyle name="Нейтральный 8" xfId="23974" xr:uid="{0231D587-74DB-469A-9E9F-75CA32DA0B02}"/>
    <cellStyle name="Плохой" xfId="23975" xr:uid="{AB6B3DAF-6E5B-4D6A-BEC8-DC145D1CEB0F}"/>
    <cellStyle name="Плохой 2" xfId="23976" xr:uid="{CEFABFE9-B87F-4964-8EE7-D02A1CCF2027}"/>
    <cellStyle name="Плохой 3" xfId="23977" xr:uid="{5B87B05D-65DA-4A0B-8C00-B81E1B2DEC44}"/>
    <cellStyle name="Плохой 4" xfId="23978" xr:uid="{99E0FFB9-52DA-4A4D-AE90-49021795D6D3}"/>
    <cellStyle name="Плохой 5" xfId="23979" xr:uid="{272FA6F9-291C-4376-A9CB-3EA588340245}"/>
    <cellStyle name="Плохой 5 2" xfId="23980" xr:uid="{FD7F54C6-A3C3-44B4-81A1-A4472157FBB0}"/>
    <cellStyle name="Плохой 6" xfId="23981" xr:uid="{D0C963DA-C2CF-4279-BDEA-CCBB61B87D31}"/>
    <cellStyle name="Плохой 7" xfId="23982" xr:uid="{F98A5AC7-0565-49B5-8CAC-63EB7D5189A3}"/>
    <cellStyle name="Плохой 8" xfId="23983" xr:uid="{FF81F1D8-BF09-4ACE-AF40-76B5CB1F9ED0}"/>
    <cellStyle name="Пояснение" xfId="23984" xr:uid="{123159D3-1CBD-4DF1-B3CB-03E98C8A4B30}"/>
    <cellStyle name="Пояснение 2" xfId="23985" xr:uid="{A59C54B5-DBCF-4484-8153-16FE2A57E352}"/>
    <cellStyle name="Пояснение 3" xfId="23986" xr:uid="{F07DCB63-FD92-4684-8565-E5AA0495B6F9}"/>
    <cellStyle name="Пояснение 4" xfId="23987" xr:uid="{370E3D3F-7E9A-4A91-878F-9AFC467E42D3}"/>
    <cellStyle name="Пояснение 5" xfId="23988" xr:uid="{06F98252-A687-4DD0-BD4F-FA88ECC42936}"/>
    <cellStyle name="Пояснение 5 2" xfId="23989" xr:uid="{F8587DAA-AC8E-4E63-9B43-702BBCBFC565}"/>
    <cellStyle name="Пояснение 6" xfId="23990" xr:uid="{B6976B92-EBA4-4807-93D5-6CE7DE4A1055}"/>
    <cellStyle name="Пояснение 7" xfId="23991" xr:uid="{92B3EA20-7278-4350-BC6B-75639D51A47B}"/>
    <cellStyle name="Пояснение 8" xfId="23992" xr:uid="{48E42C04-B314-49B2-BFC1-E1D652D422C5}"/>
    <cellStyle name="Примечание" xfId="23993" xr:uid="{B3C22DC3-AED1-4AEF-9B3E-524C82BD1D2C}"/>
    <cellStyle name="Примечание 10" xfId="23994" xr:uid="{E72D1D98-B46C-4DEF-8AC3-210F6A56B153}"/>
    <cellStyle name="Примечание 10 10" xfId="23995" xr:uid="{94BD4FE0-3EE8-4EFD-A66C-07FC1896200F}"/>
    <cellStyle name="Примечание 10 11" xfId="23996" xr:uid="{3D2C6DE6-73D4-4FE6-B4CF-EDD4B1292E43}"/>
    <cellStyle name="Примечание 10 12" xfId="23997" xr:uid="{E1E745E4-8022-44D6-B14E-6755724CECDC}"/>
    <cellStyle name="Примечание 10 13" xfId="23998" xr:uid="{4A715037-6C84-4571-85D5-3EBB131306B8}"/>
    <cellStyle name="Примечание 10 14" xfId="23999" xr:uid="{C95AB9C9-B2D4-4D4D-8640-F5207B96E80E}"/>
    <cellStyle name="Примечание 10 15" xfId="24000" xr:uid="{C9A9B992-8612-4724-A79A-33EFC9057110}"/>
    <cellStyle name="Примечание 10 16" xfId="24001" xr:uid="{5301353D-FEEE-463D-A609-1AEE0969A6BB}"/>
    <cellStyle name="Примечание 10 17" xfId="24002" xr:uid="{67F4DE98-A6EF-47CF-96B2-B7908DA7C7EB}"/>
    <cellStyle name="Примечание 10 18" xfId="24003" xr:uid="{2681CC8C-68BD-4E3C-95EA-59846E37D6C6}"/>
    <cellStyle name="Примечание 10 2" xfId="24004" xr:uid="{02F37F4A-0B0E-4A6B-B283-104AE01BE5FF}"/>
    <cellStyle name="Примечание 10 2 10" xfId="24005" xr:uid="{A21BE3A5-3FE1-4442-92D3-078A40F21B17}"/>
    <cellStyle name="Примечание 10 2 11" xfId="24006" xr:uid="{74E08064-ECED-4B57-B8C6-588A99184113}"/>
    <cellStyle name="Примечание 10 2 12" xfId="24007" xr:uid="{5542C747-6B00-46B6-8E7D-EACF7C88CE9B}"/>
    <cellStyle name="Примечание 10 2 13" xfId="24008" xr:uid="{CBDF4D12-6A79-4E28-B41C-7B956931B6FE}"/>
    <cellStyle name="Примечание 10 2 14" xfId="24009" xr:uid="{A2A9942D-4324-4542-A0FA-C63C4E0A99B7}"/>
    <cellStyle name="Примечание 10 2 15" xfId="24010" xr:uid="{06FFF903-777D-4E01-B718-9F8027F56B22}"/>
    <cellStyle name="Примечание 10 2 2" xfId="24011" xr:uid="{0837179D-C0D6-4268-87E7-6B6588A3EBAE}"/>
    <cellStyle name="Примечание 10 2 2 2" xfId="24012" xr:uid="{281069F5-534E-4CD6-8A4F-8CADD071EFFC}"/>
    <cellStyle name="Примечание 10 2 3" xfId="24013" xr:uid="{707F0520-0B8B-49A6-A766-CC7007CFED79}"/>
    <cellStyle name="Примечание 10 2 3 2" xfId="24014" xr:uid="{C7AD08CA-F732-4126-9226-CF90856FD39D}"/>
    <cellStyle name="Примечание 10 2 4" xfId="24015" xr:uid="{12121A4D-5883-4D48-8320-42F2E25E575C}"/>
    <cellStyle name="Примечание 10 2 4 2" xfId="24016" xr:uid="{4D2EAE2F-1BE4-42EA-AF1A-2CA5FF21E2E5}"/>
    <cellStyle name="Примечание 10 2 5" xfId="24017" xr:uid="{0E4CA0F0-27AD-4818-AED7-48530B4C4243}"/>
    <cellStyle name="Примечание 10 2 5 2" xfId="24018" xr:uid="{BA8D0D44-0B7E-4E4F-A5DB-C8F945DFE569}"/>
    <cellStyle name="Примечание 10 2 6" xfId="24019" xr:uid="{2AE7CD5F-8D8D-4C3D-B6BB-5EB9EC520F75}"/>
    <cellStyle name="Примечание 10 2 7" xfId="24020" xr:uid="{57502F06-311D-47A7-A3D9-3327EC086491}"/>
    <cellStyle name="Примечание 10 2 8" xfId="24021" xr:uid="{A451AAB4-1ABE-45F2-BFA4-6FB1F6B0E6EA}"/>
    <cellStyle name="Примечание 10 2 9" xfId="24022" xr:uid="{4A1C38B0-87E3-407B-9490-644C5D9CB0A9}"/>
    <cellStyle name="Примечание 10 3" xfId="24023" xr:uid="{BE745F7C-2684-41EA-8078-9B0FA33116B8}"/>
    <cellStyle name="Примечание 10 3 10" xfId="24024" xr:uid="{9E3B0B24-D4BB-4CDE-800F-4809B38C0944}"/>
    <cellStyle name="Примечание 10 3 11" xfId="24025" xr:uid="{44DE54C0-8E4B-403D-B74F-C9CED3CC19AF}"/>
    <cellStyle name="Примечание 10 3 12" xfId="24026" xr:uid="{F2E16AD2-19C1-4AB6-B6EC-437ABCE7CAC8}"/>
    <cellStyle name="Примечание 10 3 13" xfId="24027" xr:uid="{1AB4784C-71DE-4773-B9CB-F6973EF04EFD}"/>
    <cellStyle name="Примечание 10 3 14" xfId="24028" xr:uid="{0C4AEA3D-C483-4E50-B9A8-059F7CC8DD8B}"/>
    <cellStyle name="Примечание 10 3 15" xfId="24029" xr:uid="{F8DB6238-A02F-4D9B-A280-F988BCB7B2FA}"/>
    <cellStyle name="Примечание 10 3 2" xfId="24030" xr:uid="{D8DA190F-8E54-4CFB-9BEE-FC981C04FE70}"/>
    <cellStyle name="Примечание 10 3 2 2" xfId="24031" xr:uid="{1A650980-28CD-4E0C-84F8-782F099D38C4}"/>
    <cellStyle name="Примечание 10 3 3" xfId="24032" xr:uid="{8F384126-BFEF-4D41-B605-614D623F8DC9}"/>
    <cellStyle name="Примечание 10 3 3 2" xfId="24033" xr:uid="{9E918100-B5D2-40F6-81B3-BB3B64A74108}"/>
    <cellStyle name="Примечание 10 3 4" xfId="24034" xr:uid="{6857E5F4-683E-4154-815B-A57A3AF5179D}"/>
    <cellStyle name="Примечание 10 3 4 2" xfId="24035" xr:uid="{DC8464C6-FA48-432A-9F25-89416A9431B7}"/>
    <cellStyle name="Примечание 10 3 5" xfId="24036" xr:uid="{BED5D72F-4948-45AA-95EE-A1D1F6248215}"/>
    <cellStyle name="Примечание 10 3 5 2" xfId="24037" xr:uid="{315E9FC4-2BBC-4D88-8613-D411798500A9}"/>
    <cellStyle name="Примечание 10 3 6" xfId="24038" xr:uid="{FCB0CDFB-8AA9-44AB-9D61-886A0549BFBB}"/>
    <cellStyle name="Примечание 10 3 7" xfId="24039" xr:uid="{B78A1E92-EAE5-4D56-91C7-BE5E9684FAF7}"/>
    <cellStyle name="Примечание 10 3 8" xfId="24040" xr:uid="{9A92FF9F-4FF8-46F9-B551-F24D6BE1A669}"/>
    <cellStyle name="Примечание 10 3 9" xfId="24041" xr:uid="{46F311B3-6B69-472E-88C2-F9B8AE9159E8}"/>
    <cellStyle name="Примечание 10 4" xfId="24042" xr:uid="{029FFDF1-44E9-4FA5-A0EA-F03F21692A3E}"/>
    <cellStyle name="Примечание 10 4 10" xfId="24043" xr:uid="{4A30583B-FCF9-41D7-A535-142B554E4750}"/>
    <cellStyle name="Примечание 10 4 11" xfId="24044" xr:uid="{05E0AEB0-653F-449D-A249-7E1D96E96828}"/>
    <cellStyle name="Примечание 10 4 12" xfId="24045" xr:uid="{07572C93-66A8-4B46-A417-C3AC28899718}"/>
    <cellStyle name="Примечание 10 4 13" xfId="24046" xr:uid="{36348F9E-C8BA-4708-9D8F-C6BB56A11DDC}"/>
    <cellStyle name="Примечание 10 4 14" xfId="24047" xr:uid="{1F2ACF47-39B6-4F20-A0A2-DE2DFEE925CD}"/>
    <cellStyle name="Примечание 10 4 15" xfId="24048" xr:uid="{EAF03FEE-5357-4B13-ABC5-A03F47E0BE38}"/>
    <cellStyle name="Примечание 10 4 2" xfId="24049" xr:uid="{86B227FD-FC3C-4B5C-8477-BE6ED069A792}"/>
    <cellStyle name="Примечание 10 4 2 2" xfId="24050" xr:uid="{938248F4-1884-43B4-991F-B650FCE167FA}"/>
    <cellStyle name="Примечание 10 4 3" xfId="24051" xr:uid="{96476944-2FB9-41F5-A072-9791852D4A07}"/>
    <cellStyle name="Примечание 10 4 3 2" xfId="24052" xr:uid="{74912574-DB3C-4E4D-829A-7ADAE1793CD0}"/>
    <cellStyle name="Примечание 10 4 4" xfId="24053" xr:uid="{1B885AE1-91E4-4928-9BB9-06E29017E0D5}"/>
    <cellStyle name="Примечание 10 4 4 2" xfId="24054" xr:uid="{507220E2-BE85-4C44-95D4-ADDCC45E2737}"/>
    <cellStyle name="Примечание 10 4 5" xfId="24055" xr:uid="{C90A3F81-89C5-4E14-8BC0-12B32D6B2EC4}"/>
    <cellStyle name="Примечание 10 4 5 2" xfId="24056" xr:uid="{3AA2BE02-F634-49CD-881D-58F8F4498EA0}"/>
    <cellStyle name="Примечание 10 4 6" xfId="24057" xr:uid="{D8D06FAD-743C-4E53-B898-4A6B80E46570}"/>
    <cellStyle name="Примечание 10 4 7" xfId="24058" xr:uid="{D7DC1AD6-4FAF-49F4-887F-07BC589CD643}"/>
    <cellStyle name="Примечание 10 4 8" xfId="24059" xr:uid="{05F97F6F-BF3B-43CD-994C-3BAD8D51651E}"/>
    <cellStyle name="Примечание 10 4 9" xfId="24060" xr:uid="{F1184592-BA2A-4612-8EE1-7BC2A094ED31}"/>
    <cellStyle name="Примечание 10 5" xfId="24061" xr:uid="{057C7B80-76FB-47CF-8BCE-147C1E7DF276}"/>
    <cellStyle name="Примечание 10 5 2" xfId="24062" xr:uid="{06BCE68E-8033-437C-91ED-42C1400D187F}"/>
    <cellStyle name="Примечание 10 6" xfId="24063" xr:uid="{DBDA0DA0-A5DD-4D8C-9ACB-C0CD2E00DDE5}"/>
    <cellStyle name="Примечание 10 6 2" xfId="24064" xr:uid="{998D27DD-F24A-4B4F-BDDD-1E2515B0CCAF}"/>
    <cellStyle name="Примечание 10 7" xfId="24065" xr:uid="{24E85AA4-2B84-4CF9-8C72-5FFEEF629BF4}"/>
    <cellStyle name="Примечание 10 7 2" xfId="24066" xr:uid="{D896C48F-7F4B-45F4-B6A7-E5D0FB8A5F74}"/>
    <cellStyle name="Примечание 10 8" xfId="24067" xr:uid="{5AE5437A-03BE-48E1-B379-151ABEE162FB}"/>
    <cellStyle name="Примечание 10 8 2" xfId="24068" xr:uid="{AA7811E7-4A61-46BD-8648-1F875F1C1F86}"/>
    <cellStyle name="Примечание 10 9" xfId="24069" xr:uid="{8EB5244C-788E-4C37-A33B-30AD31B7BDBA}"/>
    <cellStyle name="Примечание 11" xfId="24070" xr:uid="{D0E588E6-4E57-4AD3-A30B-3AE4F98E6C8A}"/>
    <cellStyle name="Примечание 11 10" xfId="24071" xr:uid="{33CC84E5-B726-41BC-B04F-F60F69C21CF8}"/>
    <cellStyle name="Примечание 11 11" xfId="24072" xr:uid="{B5EC2371-002D-4CC0-87AB-24083BBA8122}"/>
    <cellStyle name="Примечание 11 12" xfId="24073" xr:uid="{FCBFA9F7-CBAA-4E12-858E-AA1ED1985C5B}"/>
    <cellStyle name="Примечание 11 13" xfId="24074" xr:uid="{56B616E5-04FD-4083-A1AE-9D2F07217369}"/>
    <cellStyle name="Примечание 11 14" xfId="24075" xr:uid="{F668DC61-68CC-4894-B260-6810C304D418}"/>
    <cellStyle name="Примечание 11 15" xfId="24076" xr:uid="{BCDF25EF-D1BD-4D28-B8BB-98E84D67EAA7}"/>
    <cellStyle name="Примечание 11 16" xfId="24077" xr:uid="{889E0BC3-9E9C-428A-9B56-76089DC93C3B}"/>
    <cellStyle name="Примечание 11 17" xfId="24078" xr:uid="{2F6E86B4-3D9A-49BF-B92E-47B670EE9067}"/>
    <cellStyle name="Примечание 11 18" xfId="24079" xr:uid="{73D6CBED-DF8B-43E3-BBFF-08750FD3C363}"/>
    <cellStyle name="Примечание 11 2" xfId="24080" xr:uid="{0A851574-CCD5-4C4F-9A38-8CFC0403B3B8}"/>
    <cellStyle name="Примечание 11 2 10" xfId="24081" xr:uid="{0D1A8531-6796-4526-BF77-C001E9C17083}"/>
    <cellStyle name="Примечание 11 2 11" xfId="24082" xr:uid="{5494D06C-9A5E-4242-9E5B-F8D189CE15B7}"/>
    <cellStyle name="Примечание 11 2 12" xfId="24083" xr:uid="{282BD34C-DA5D-4CD7-8324-421019DEA9FB}"/>
    <cellStyle name="Примечание 11 2 13" xfId="24084" xr:uid="{B2DFE8DA-F1BE-4F7B-9C10-CED58E96C8F6}"/>
    <cellStyle name="Примечание 11 2 14" xfId="24085" xr:uid="{36D35EA0-9B70-48BE-80FF-39CD8AC81095}"/>
    <cellStyle name="Примечание 11 2 15" xfId="24086" xr:uid="{B7B1D59F-2686-4005-8759-232AF8CD60F0}"/>
    <cellStyle name="Примечание 11 2 2" xfId="24087" xr:uid="{C160ACAF-819B-4CDA-AB87-B782993C07DD}"/>
    <cellStyle name="Примечание 11 2 2 2" xfId="24088" xr:uid="{58FFEA29-4DD3-4AC1-98E9-4D0189C30164}"/>
    <cellStyle name="Примечание 11 2 3" xfId="24089" xr:uid="{27D56C03-F1C8-44A0-8BF8-69A3D067991E}"/>
    <cellStyle name="Примечание 11 2 3 2" xfId="24090" xr:uid="{B366461A-DA36-4970-86ED-7F3348D8DDBD}"/>
    <cellStyle name="Примечание 11 2 4" xfId="24091" xr:uid="{526A386C-2578-47EE-92A5-1F012E8E5537}"/>
    <cellStyle name="Примечание 11 2 4 2" xfId="24092" xr:uid="{C928602A-2C4F-4F89-836B-BF28798BAC42}"/>
    <cellStyle name="Примечание 11 2 5" xfId="24093" xr:uid="{FBE7B444-70CD-4B7C-90E6-F408E40CABDA}"/>
    <cellStyle name="Примечание 11 2 5 2" xfId="24094" xr:uid="{36503ED8-C7A7-499F-9780-7C3507324FCB}"/>
    <cellStyle name="Примечание 11 2 6" xfId="24095" xr:uid="{7A76C818-73D4-4C73-BFB6-3A189E38AD34}"/>
    <cellStyle name="Примечание 11 2 7" xfId="24096" xr:uid="{B682324C-A8E9-4510-8976-40832BCAC66A}"/>
    <cellStyle name="Примечание 11 2 8" xfId="24097" xr:uid="{58263B83-CE04-4F98-904A-689098D0A367}"/>
    <cellStyle name="Примечание 11 2 9" xfId="24098" xr:uid="{F4361E36-43A7-442E-921B-28BCC08F7401}"/>
    <cellStyle name="Примечание 11 3" xfId="24099" xr:uid="{09AC5074-C332-40F1-89BF-A9517D09D35F}"/>
    <cellStyle name="Примечание 11 3 10" xfId="24100" xr:uid="{518BCCA0-D7F7-4FDC-B78F-28F43B7866AB}"/>
    <cellStyle name="Примечание 11 3 11" xfId="24101" xr:uid="{6D1863C9-6D26-449D-B392-B8A36FBF4878}"/>
    <cellStyle name="Примечание 11 3 12" xfId="24102" xr:uid="{C4307BB8-AC99-4326-B932-8DADA4BD4EB3}"/>
    <cellStyle name="Примечание 11 3 13" xfId="24103" xr:uid="{7A09B904-0047-4B2F-88C0-45E305F82424}"/>
    <cellStyle name="Примечание 11 3 14" xfId="24104" xr:uid="{B24AC261-5681-4ACF-BFA2-D64B0BF61CA4}"/>
    <cellStyle name="Примечание 11 3 15" xfId="24105" xr:uid="{A06208AF-545E-4FF7-9A6A-076A1B1943BC}"/>
    <cellStyle name="Примечание 11 3 2" xfId="24106" xr:uid="{DE651B5F-FFAA-4D7D-A8CC-936CEC708099}"/>
    <cellStyle name="Примечание 11 3 2 2" xfId="24107" xr:uid="{F8021BC5-5F4E-41E3-8164-D3A31C028131}"/>
    <cellStyle name="Примечание 11 3 3" xfId="24108" xr:uid="{4E95BBC3-F837-45FB-AD39-379F15CD22BE}"/>
    <cellStyle name="Примечание 11 3 3 2" xfId="24109" xr:uid="{6EA5BAF7-D349-4DF4-B19D-1D4BE80F753B}"/>
    <cellStyle name="Примечание 11 3 4" xfId="24110" xr:uid="{E53F9362-1C08-48C0-ACE7-8B9C299AE885}"/>
    <cellStyle name="Примечание 11 3 4 2" xfId="24111" xr:uid="{19EDC759-A0E7-4CD3-BDF9-5E3A52529833}"/>
    <cellStyle name="Примечание 11 3 5" xfId="24112" xr:uid="{B7B4ECB7-8008-494B-9D43-5DEDE41FB1AD}"/>
    <cellStyle name="Примечание 11 3 5 2" xfId="24113" xr:uid="{6DDE72EA-77B7-4225-84F2-6517374C904C}"/>
    <cellStyle name="Примечание 11 3 6" xfId="24114" xr:uid="{0C0D336F-8A50-46E9-AE8A-69BC6800F16D}"/>
    <cellStyle name="Примечание 11 3 7" xfId="24115" xr:uid="{3543C6EB-8CC0-4517-A57C-677B85082B3B}"/>
    <cellStyle name="Примечание 11 3 8" xfId="24116" xr:uid="{5EA94E12-5F6C-42FD-90F4-FE4753D14454}"/>
    <cellStyle name="Примечание 11 3 9" xfId="24117" xr:uid="{71A4989E-14C6-46A3-874E-57D7EB701144}"/>
    <cellStyle name="Примечание 11 4" xfId="24118" xr:uid="{F8B43FE4-196A-4421-9DBF-B7EC43083B8E}"/>
    <cellStyle name="Примечание 11 4 10" xfId="24119" xr:uid="{0A7083DD-107D-4941-910F-C88A6F0456E3}"/>
    <cellStyle name="Примечание 11 4 11" xfId="24120" xr:uid="{E08945C0-9572-4C94-97AE-DA5B45763969}"/>
    <cellStyle name="Примечание 11 4 12" xfId="24121" xr:uid="{38CC5E66-8DFE-40B9-880F-682925E803FD}"/>
    <cellStyle name="Примечание 11 4 13" xfId="24122" xr:uid="{609A7C83-EED6-4667-AEC0-D3FBE479C8B8}"/>
    <cellStyle name="Примечание 11 4 14" xfId="24123" xr:uid="{74D2FD79-478C-4B1E-9EA9-D932878C3D93}"/>
    <cellStyle name="Примечание 11 4 15" xfId="24124" xr:uid="{A880303A-80C3-4D6A-8965-6B3983203848}"/>
    <cellStyle name="Примечание 11 4 2" xfId="24125" xr:uid="{E36D29EF-098D-4086-98A3-16560EA9F5B9}"/>
    <cellStyle name="Примечание 11 4 2 2" xfId="24126" xr:uid="{A5B46422-883D-4150-8630-BF591B98FFEC}"/>
    <cellStyle name="Примечание 11 4 3" xfId="24127" xr:uid="{E783541F-1C09-4E55-8EB0-3F09CF847866}"/>
    <cellStyle name="Примечание 11 4 3 2" xfId="24128" xr:uid="{2039D09B-8616-4850-BBFF-1D2B2AF1E596}"/>
    <cellStyle name="Примечание 11 4 4" xfId="24129" xr:uid="{C9061D75-8384-4755-8F15-EFEBD26C30DE}"/>
    <cellStyle name="Примечание 11 4 4 2" xfId="24130" xr:uid="{F90C7AE2-4D97-4787-B830-BA551AD09764}"/>
    <cellStyle name="Примечание 11 4 5" xfId="24131" xr:uid="{0DD85B70-41C1-4431-BF47-562DB0DC2BFB}"/>
    <cellStyle name="Примечание 11 4 5 2" xfId="24132" xr:uid="{7C2CABE3-27E8-4F36-AEE1-3EAE794612D6}"/>
    <cellStyle name="Примечание 11 4 6" xfId="24133" xr:uid="{4A2FD190-73DC-40A1-B8D2-71F2F3B88374}"/>
    <cellStyle name="Примечание 11 4 7" xfId="24134" xr:uid="{A372E458-E1FC-4B22-87F9-6AFFD84D0DB0}"/>
    <cellStyle name="Примечание 11 4 8" xfId="24135" xr:uid="{1681D787-B744-4FD4-A697-DE66A0544D90}"/>
    <cellStyle name="Примечание 11 4 9" xfId="24136" xr:uid="{25DEDBE5-0B16-4B18-BD6C-C3E4A3C63DC6}"/>
    <cellStyle name="Примечание 11 5" xfId="24137" xr:uid="{BFBBE4BB-6775-41D7-9CCA-73DDBDBB7E7E}"/>
    <cellStyle name="Примечание 11 5 2" xfId="24138" xr:uid="{14C65DA7-83BD-4FB0-8F08-3D25475941C4}"/>
    <cellStyle name="Примечание 11 6" xfId="24139" xr:uid="{85027183-FD50-4259-BB47-BBE3E30F8A35}"/>
    <cellStyle name="Примечание 11 6 2" xfId="24140" xr:uid="{3D852748-293C-43C0-9812-F0609EC27192}"/>
    <cellStyle name="Примечание 11 7" xfId="24141" xr:uid="{8913F4AD-EC55-4AC6-8427-859D276A8EBE}"/>
    <cellStyle name="Примечание 11 7 2" xfId="24142" xr:uid="{F2A779CC-D766-44E4-A025-1E61ECD4C66C}"/>
    <cellStyle name="Примечание 11 8" xfId="24143" xr:uid="{56E1FC3B-7A00-4188-BEA4-1178698E4A71}"/>
    <cellStyle name="Примечание 11 8 2" xfId="24144" xr:uid="{D6B099D9-9356-4DC2-9967-13729E3DB621}"/>
    <cellStyle name="Примечание 11 9" xfId="24145" xr:uid="{D05166A9-D8D1-4A14-9ADB-EAAF82FAB2D1}"/>
    <cellStyle name="Примечание 12" xfId="24146" xr:uid="{F97BFC24-23AD-4867-B2CC-07B12C4A7B75}"/>
    <cellStyle name="Примечание 12 10" xfId="24147" xr:uid="{F5399CD4-BE3E-4AAD-8292-2EB07FEC560E}"/>
    <cellStyle name="Примечание 12 11" xfId="24148" xr:uid="{983EDA43-4798-46B6-A787-C59B9D0E11F7}"/>
    <cellStyle name="Примечание 12 12" xfId="24149" xr:uid="{99008723-77B9-4995-911B-F9042C36C1F4}"/>
    <cellStyle name="Примечание 12 13" xfId="24150" xr:uid="{B8EB4FC4-0F74-4345-B6A6-08D061C6153E}"/>
    <cellStyle name="Примечание 12 14" xfId="24151" xr:uid="{71876F82-0BA0-40BF-BD8C-E1BAD0446494}"/>
    <cellStyle name="Примечание 12 15" xfId="24152" xr:uid="{6B33B22E-C27B-4BD7-A569-43CD5D72934C}"/>
    <cellStyle name="Примечание 12 2" xfId="24153" xr:uid="{38604332-DC25-47E5-8107-8AABF395750E}"/>
    <cellStyle name="Примечание 12 2 2" xfId="24154" xr:uid="{DBBEB406-7444-45E1-ADA4-07225FB23BB7}"/>
    <cellStyle name="Примечание 12 3" xfId="24155" xr:uid="{31A17EDC-80EA-4D2D-BBE3-A2A4F9DD99C1}"/>
    <cellStyle name="Примечание 12 3 2" xfId="24156" xr:uid="{D402F738-1552-4FAB-9C5A-06DBAB4251FC}"/>
    <cellStyle name="Примечание 12 4" xfId="24157" xr:uid="{7F42E504-339F-459F-B5F6-71A362133DF1}"/>
    <cellStyle name="Примечание 12 4 2" xfId="24158" xr:uid="{463180F9-5A62-4B1A-AA10-8F6FE1C8DF2A}"/>
    <cellStyle name="Примечание 12 5" xfId="24159" xr:uid="{1F3E72BA-BC74-4ABA-AC14-9F5194120E3D}"/>
    <cellStyle name="Примечание 12 5 2" xfId="24160" xr:uid="{EE54D63E-AD3A-427B-B816-2900BE920B11}"/>
    <cellStyle name="Примечание 12 6" xfId="24161" xr:uid="{75807699-88E9-452F-8565-ACF75D97CF17}"/>
    <cellStyle name="Примечание 12 7" xfId="24162" xr:uid="{7B4808ED-B200-41B9-8D27-36B7B4CD1D57}"/>
    <cellStyle name="Примечание 12 8" xfId="24163" xr:uid="{893F5F6E-A01E-40D8-B0CC-71509ACAF4C8}"/>
    <cellStyle name="Примечание 12 9" xfId="24164" xr:uid="{6DC4487A-1A95-4422-A3CC-3419E0B1A5CD}"/>
    <cellStyle name="Примечание 13" xfId="24165" xr:uid="{E6B6332B-A00C-463A-A84B-81B06BBF868D}"/>
    <cellStyle name="Примечание 13 10" xfId="24166" xr:uid="{CC2C59E0-A0F0-4D08-BBE4-0849F485C986}"/>
    <cellStyle name="Примечание 13 11" xfId="24167" xr:uid="{5E90BD89-D57E-419E-84A9-1AD1741D337E}"/>
    <cellStyle name="Примечание 13 12" xfId="24168" xr:uid="{FEABCC82-3EE6-448F-A675-A45220A1A92C}"/>
    <cellStyle name="Примечание 13 13" xfId="24169" xr:uid="{5974A905-954A-4337-9C75-95B8B1DFAD04}"/>
    <cellStyle name="Примечание 13 14" xfId="24170" xr:uid="{EC4F33E3-767F-4940-994F-D7D55AA4DAD2}"/>
    <cellStyle name="Примечание 13 15" xfId="24171" xr:uid="{DCF03DDA-CDEB-46D9-8DD9-517DC2424DB8}"/>
    <cellStyle name="Примечание 13 2" xfId="24172" xr:uid="{137C2360-78EC-4A27-A482-867CED5BF169}"/>
    <cellStyle name="Примечание 13 2 2" xfId="24173" xr:uid="{18787126-A40B-4894-94EE-D2A30DAA1FAD}"/>
    <cellStyle name="Примечание 13 3" xfId="24174" xr:uid="{8032E136-0B4C-4C2A-A678-D73EC41E70E2}"/>
    <cellStyle name="Примечание 13 3 2" xfId="24175" xr:uid="{F38E17CF-94EF-4D38-BE24-FE61E495D870}"/>
    <cellStyle name="Примечание 13 4" xfId="24176" xr:uid="{54AB8A60-AD4C-4936-849D-FEDBFC36766E}"/>
    <cellStyle name="Примечание 13 4 2" xfId="24177" xr:uid="{EBE7FB80-C4E0-4E70-9B15-4DDEAFEF5A96}"/>
    <cellStyle name="Примечание 13 5" xfId="24178" xr:uid="{9F33CC24-5425-4AA4-8663-5FC8A3A5FDBF}"/>
    <cellStyle name="Примечание 13 5 2" xfId="24179" xr:uid="{FA07C02A-C51F-410F-BADD-F6BCAD0CB486}"/>
    <cellStyle name="Примечание 13 6" xfId="24180" xr:uid="{E340A30D-99B4-46D9-8D7A-9396F6CC21CC}"/>
    <cellStyle name="Примечание 13 7" xfId="24181" xr:uid="{B383F36B-A819-408E-9650-653079A949CB}"/>
    <cellStyle name="Примечание 13 8" xfId="24182" xr:uid="{FF00CF33-7A5D-4347-B6C6-C23DDA84F771}"/>
    <cellStyle name="Примечание 13 9" xfId="24183" xr:uid="{D5BF7715-6BFC-4669-9E7E-BE442F760C3D}"/>
    <cellStyle name="Примечание 14" xfId="24184" xr:uid="{D438C014-DB57-4B60-A82C-280747957156}"/>
    <cellStyle name="Примечание 14 2" xfId="24185" xr:uid="{AAECC3EB-FFCC-4BCA-9678-86036357C98F}"/>
    <cellStyle name="Примечание 15" xfId="24186" xr:uid="{421CEC80-29D2-4226-B446-6A55DBDA32B5}"/>
    <cellStyle name="Примечание 15 2" xfId="24187" xr:uid="{76DCFD13-F8F5-4255-B3BD-F85FD82FECEC}"/>
    <cellStyle name="Примечание 16" xfId="24188" xr:uid="{38809184-7F48-4B0E-8658-6FE907A96678}"/>
    <cellStyle name="Примечание 16 2" xfId="24189" xr:uid="{38CCF233-49AF-4C88-8832-8847FDA641A8}"/>
    <cellStyle name="Примечание 17" xfId="24190" xr:uid="{DB407572-4826-4C92-B318-FBB2051F203B}"/>
    <cellStyle name="Примечание 17 2" xfId="24191" xr:uid="{7F77B77C-6D8C-47E8-A5A9-AB07415D7C27}"/>
    <cellStyle name="Примечание 18" xfId="24192" xr:uid="{F984886B-3881-4510-8823-5BA9AAE64415}"/>
    <cellStyle name="Примечание 19" xfId="24193" xr:uid="{AC08E136-C8E3-46F0-A588-CCB2CB0C3998}"/>
    <cellStyle name="Примечание 2" xfId="24194" xr:uid="{6BFD3EFD-F76F-4006-A4F8-7CF6D32C1B54}"/>
    <cellStyle name="Примечание 2 10" xfId="24195" xr:uid="{9E9232C9-CDAA-44CE-86F8-8966013E0C81}"/>
    <cellStyle name="Примечание 2 11" xfId="24196" xr:uid="{4DC9583F-499F-4160-AB48-8C47308EC61F}"/>
    <cellStyle name="Примечание 2 12" xfId="24197" xr:uid="{B1EF7311-03CF-4A69-ABC2-8EFCEEE5708C}"/>
    <cellStyle name="Примечание 2 13" xfId="24198" xr:uid="{FED17C36-6208-4E7D-9412-66C991160840}"/>
    <cellStyle name="Примечание 2 14" xfId="24199" xr:uid="{4A838176-E9BC-4629-817A-7BC3916CA6CD}"/>
    <cellStyle name="Примечание 2 15" xfId="24200" xr:uid="{01F94540-1E9A-47BF-ACC7-65A7F2EFF099}"/>
    <cellStyle name="Примечание 2 16" xfId="24201" xr:uid="{3F5FDB46-F5FD-4C2C-B1AB-3895B5CC5D57}"/>
    <cellStyle name="Примечание 2 17" xfId="24202" xr:uid="{D1ECB882-F45B-4975-84EF-C93BEC9F79C0}"/>
    <cellStyle name="Примечание 2 18" xfId="24203" xr:uid="{7A52EF93-FFD5-4424-A9E1-982B20F3596E}"/>
    <cellStyle name="Примечание 2 2" xfId="24204" xr:uid="{6D39CB46-D6F5-4501-90FD-ABBCCB032861}"/>
    <cellStyle name="Примечание 2 2 10" xfId="24205" xr:uid="{617FC806-42F8-4951-B721-6BE09DC075F5}"/>
    <cellStyle name="Примечание 2 2 11" xfId="24206" xr:uid="{4FD09A19-B493-4269-997C-EE17B475F80C}"/>
    <cellStyle name="Примечание 2 2 12" xfId="24207" xr:uid="{FD4B6E0A-82B1-45EF-AE1E-68023299A0E2}"/>
    <cellStyle name="Примечание 2 2 13" xfId="24208" xr:uid="{6FF2609E-13ED-4AF6-B5ED-813112AD7519}"/>
    <cellStyle name="Примечание 2 2 14" xfId="24209" xr:uid="{64B7E7BE-89C6-438F-9D8A-E3376D5CA099}"/>
    <cellStyle name="Примечание 2 2 15" xfId="24210" xr:uid="{DCAB8B03-1950-4F13-B1EB-37DD18A47DDF}"/>
    <cellStyle name="Примечание 2 2 16" xfId="24211" xr:uid="{BB533B4B-3082-4234-BDE3-BC014EAF11C7}"/>
    <cellStyle name="Примечание 2 2 17" xfId="24212" xr:uid="{BA3E0515-C600-4EC5-8A54-9EA7E775CCF5}"/>
    <cellStyle name="Примечание 2 2 2" xfId="24213" xr:uid="{DA43E05C-54CE-43AE-9200-4AFC80599C88}"/>
    <cellStyle name="Примечание 2 2 2 10" xfId="24214" xr:uid="{11E0EDDE-ACE9-45BF-8E95-BA0E508B05B2}"/>
    <cellStyle name="Примечание 2 2 2 11" xfId="24215" xr:uid="{39E51EF2-0426-4F1F-BA6D-09AEB91D8D2B}"/>
    <cellStyle name="Примечание 2 2 2 12" xfId="24216" xr:uid="{8E171338-94CE-4348-95D8-26A2847CDEA9}"/>
    <cellStyle name="Примечание 2 2 2 13" xfId="24217" xr:uid="{BA59E369-CB21-4DF5-80DE-D23762F7EFAF}"/>
    <cellStyle name="Примечание 2 2 2 14" xfId="24218" xr:uid="{70E7213C-82B0-436C-8230-C23C4A624858}"/>
    <cellStyle name="Примечание 2 2 2 15" xfId="24219" xr:uid="{F3E16166-1AA7-4FE0-AB83-8832B8BC5E2C}"/>
    <cellStyle name="Примечание 2 2 2 2" xfId="24220" xr:uid="{B324F085-BFBF-4F46-BB94-F627987DD7CD}"/>
    <cellStyle name="Примечание 2 2 2 2 2" xfId="24221" xr:uid="{5EEC1A12-CB6C-46E2-9DA4-76B3ECBA817A}"/>
    <cellStyle name="Примечание 2 2 2 3" xfId="24222" xr:uid="{6A06B58B-931E-4CBE-8D8D-0790CFB4AB77}"/>
    <cellStyle name="Примечание 2 2 2 3 2" xfId="24223" xr:uid="{4914B56B-E3E0-4863-9C17-355EAFAB8E70}"/>
    <cellStyle name="Примечание 2 2 2 4" xfId="24224" xr:uid="{F9D05610-1754-496E-98E1-B27B0D0A7D9F}"/>
    <cellStyle name="Примечание 2 2 2 4 2" xfId="24225" xr:uid="{C34C12E7-2889-4F86-B5EF-46F8217BFD6E}"/>
    <cellStyle name="Примечание 2 2 2 5" xfId="24226" xr:uid="{41FB624E-E20A-4CCA-817D-7FADB9F6DABD}"/>
    <cellStyle name="Примечание 2 2 2 5 2" xfId="24227" xr:uid="{C70963A5-6286-47A6-B069-E18B0029B30B}"/>
    <cellStyle name="Примечание 2 2 2 6" xfId="24228" xr:uid="{1821D14F-D113-40DC-84FE-903C72D1774D}"/>
    <cellStyle name="Примечание 2 2 2 7" xfId="24229" xr:uid="{097266FF-4459-4C62-BFA7-2560B2073D21}"/>
    <cellStyle name="Примечание 2 2 2 8" xfId="24230" xr:uid="{55E9DC02-0211-41F9-B5A7-9CAA61B212FF}"/>
    <cellStyle name="Примечание 2 2 2 9" xfId="24231" xr:uid="{9F80C475-A9BD-4628-9D81-9611699398A9}"/>
    <cellStyle name="Примечание 2 2 3" xfId="24232" xr:uid="{0D69225D-1BE6-4ACC-87F1-E9215D0E4AE5}"/>
    <cellStyle name="Примечание 2 2 3 10" xfId="24233" xr:uid="{29E98139-5B31-48EA-8B1B-59AA8F821720}"/>
    <cellStyle name="Примечание 2 2 3 11" xfId="24234" xr:uid="{80AAC309-F1D3-442C-B75C-65F498C5C8C4}"/>
    <cellStyle name="Примечание 2 2 3 12" xfId="24235" xr:uid="{CA0FCFB0-F7C7-407E-AD70-1F90FBC9C9A2}"/>
    <cellStyle name="Примечание 2 2 3 13" xfId="24236" xr:uid="{89A70795-4FBD-48D3-B443-044C22E678E4}"/>
    <cellStyle name="Примечание 2 2 3 14" xfId="24237" xr:uid="{80FF1039-1322-49FD-A55D-91B0983A17AA}"/>
    <cellStyle name="Примечание 2 2 3 15" xfId="24238" xr:uid="{CE1A9DAA-887E-4083-A82D-7B5F2B1413E9}"/>
    <cellStyle name="Примечание 2 2 3 2" xfId="24239" xr:uid="{7FC3E610-CDFB-4905-91B6-5D6E6348EB65}"/>
    <cellStyle name="Примечание 2 2 3 2 2" xfId="24240" xr:uid="{33C0FDB8-C4C3-4E7B-A87F-8054F5D8EF9B}"/>
    <cellStyle name="Примечание 2 2 3 3" xfId="24241" xr:uid="{58396FFB-D025-48E7-936C-52EDB5267339}"/>
    <cellStyle name="Примечание 2 2 3 3 2" xfId="24242" xr:uid="{19DFA270-6D05-463F-80F7-5B8CEBD64E12}"/>
    <cellStyle name="Примечание 2 2 3 4" xfId="24243" xr:uid="{E653C881-FE28-44CE-901C-D15D7FD34F57}"/>
    <cellStyle name="Примечание 2 2 3 4 2" xfId="24244" xr:uid="{FAD821E4-A309-4BE9-8D49-9163960136E4}"/>
    <cellStyle name="Примечание 2 2 3 5" xfId="24245" xr:uid="{D78C5EC6-5829-4A03-B67F-E0B951D325F2}"/>
    <cellStyle name="Примечание 2 2 3 5 2" xfId="24246" xr:uid="{20EFBC96-C314-43F2-8490-80CF9A1CE91B}"/>
    <cellStyle name="Примечание 2 2 3 6" xfId="24247" xr:uid="{69868498-E5F6-433E-94C3-F3FFAF42872B}"/>
    <cellStyle name="Примечание 2 2 3 7" xfId="24248" xr:uid="{CF85FAE2-FE4A-43AE-BFDC-6547875A82EB}"/>
    <cellStyle name="Примечание 2 2 3 8" xfId="24249" xr:uid="{CABD9464-019E-4FE2-AFE8-845777FE2747}"/>
    <cellStyle name="Примечание 2 2 3 9" xfId="24250" xr:uid="{132DD46D-C0BC-4F12-98ED-0D59FC9FFE16}"/>
    <cellStyle name="Примечание 2 2 4" xfId="24251" xr:uid="{CD3C5544-4F66-44FE-857D-6F3E5F563197}"/>
    <cellStyle name="Примечание 2 2 4 2" xfId="24252" xr:uid="{0DF045EC-AC21-43E0-A746-AA6EB6ABB763}"/>
    <cellStyle name="Примечание 2 2 5" xfId="24253" xr:uid="{6FB6E131-A991-4D8C-8718-C50307493888}"/>
    <cellStyle name="Примечание 2 2 5 2" xfId="24254" xr:uid="{5025E80C-ECE1-4046-895E-8C4E649E114E}"/>
    <cellStyle name="Примечание 2 2 6" xfId="24255" xr:uid="{F4B1FDFA-2CE4-4EEA-A5FE-248252E600C0}"/>
    <cellStyle name="Примечание 2 2 6 2" xfId="24256" xr:uid="{AFEF88DA-A669-429A-B11D-BCE69620330F}"/>
    <cellStyle name="Примечание 2 2 7" xfId="24257" xr:uid="{8162491D-14FD-492F-8D63-510CF99854FF}"/>
    <cellStyle name="Примечание 2 2 7 2" xfId="24258" xr:uid="{622AA932-3BDB-4541-8941-41A88476776C}"/>
    <cellStyle name="Примечание 2 2 8" xfId="24259" xr:uid="{2ECBEAB7-36CA-459C-B924-B9DAE1733C33}"/>
    <cellStyle name="Примечание 2 2 9" xfId="24260" xr:uid="{D8C4CFB5-182A-4D52-9A54-C23E653961BD}"/>
    <cellStyle name="Примечание 2 3" xfId="24261" xr:uid="{F13B23B6-00FB-46C4-A79A-77F43C71C028}"/>
    <cellStyle name="Примечание 2 3 10" xfId="24262" xr:uid="{C9A8BEB8-9ED0-47CD-A7F6-B986410F7EC3}"/>
    <cellStyle name="Примечание 2 3 11" xfId="24263" xr:uid="{7E15A8EA-A025-43B6-BF2C-512830E83E19}"/>
    <cellStyle name="Примечание 2 3 12" xfId="24264" xr:uid="{7E5219C2-D360-4280-922A-1D57F9993ECC}"/>
    <cellStyle name="Примечание 2 3 13" xfId="24265" xr:uid="{7C8EEDBE-000D-4075-B10C-E06623D81B0E}"/>
    <cellStyle name="Примечание 2 3 14" xfId="24266" xr:uid="{E493C3FB-230C-4A76-9C5C-3974203E3A75}"/>
    <cellStyle name="Примечание 2 3 15" xfId="24267" xr:uid="{F73F7C68-60B7-4112-9698-2D67042525BB}"/>
    <cellStyle name="Примечание 2 3 2" xfId="24268" xr:uid="{DABB9985-CA38-4A91-943A-E2FD860C539D}"/>
    <cellStyle name="Примечание 2 3 2 2" xfId="24269" xr:uid="{B3518081-D91E-43AB-AB04-895908DB8269}"/>
    <cellStyle name="Примечание 2 3 3" xfId="24270" xr:uid="{8A758F2D-A2A2-4DD5-8073-3872C06C17EE}"/>
    <cellStyle name="Примечание 2 3 3 2" xfId="24271" xr:uid="{1B72882A-8C6A-4956-996E-E4187226D140}"/>
    <cellStyle name="Примечание 2 3 4" xfId="24272" xr:uid="{8C9ABA22-60CF-423F-A7A1-59B20E75EB03}"/>
    <cellStyle name="Примечание 2 3 4 2" xfId="24273" xr:uid="{6477FA7C-2F87-4847-84F5-BB9D1006BA3F}"/>
    <cellStyle name="Примечание 2 3 5" xfId="24274" xr:uid="{5E43A90D-04CE-48F0-BDFF-A05D94B9C5B8}"/>
    <cellStyle name="Примечание 2 3 5 2" xfId="24275" xr:uid="{32DDC3E9-31C0-4750-A5E2-BB8DF22FA10C}"/>
    <cellStyle name="Примечание 2 3 6" xfId="24276" xr:uid="{25F6B429-8D00-4B29-B660-406940C2D53D}"/>
    <cellStyle name="Примечание 2 3 7" xfId="24277" xr:uid="{A078C273-F030-4656-8DEB-3D086AB2F630}"/>
    <cellStyle name="Примечание 2 3 8" xfId="24278" xr:uid="{7644E937-539A-436A-B523-436343697E75}"/>
    <cellStyle name="Примечание 2 3 9" xfId="24279" xr:uid="{A5EC082B-C559-430C-9DCE-31B831EB7A2B}"/>
    <cellStyle name="Примечание 2 4" xfId="24280" xr:uid="{CDB8FDFC-CA3A-47E3-94F6-F785F8B2F81B}"/>
    <cellStyle name="Примечание 2 4 10" xfId="24281" xr:uid="{5D29C959-4EF0-4A29-A619-3539DAF5B669}"/>
    <cellStyle name="Примечание 2 4 11" xfId="24282" xr:uid="{C79A86FB-81C8-420A-9E0A-6119340093C9}"/>
    <cellStyle name="Примечание 2 4 12" xfId="24283" xr:uid="{47ABCDE8-59D1-4D55-B3A8-0510BF8CEFF5}"/>
    <cellStyle name="Примечание 2 4 13" xfId="24284" xr:uid="{FF9AA746-2E8F-4899-AB7E-73B64126CC5F}"/>
    <cellStyle name="Примечание 2 4 14" xfId="24285" xr:uid="{8A13DC3F-7251-46BE-B5B5-9A9791165489}"/>
    <cellStyle name="Примечание 2 4 15" xfId="24286" xr:uid="{142B137F-3D28-4F3A-AD1B-9B54464BAC53}"/>
    <cellStyle name="Примечание 2 4 2" xfId="24287" xr:uid="{B7FC004A-AFEF-43D0-BEC3-243D4DE7CF71}"/>
    <cellStyle name="Примечание 2 4 2 2" xfId="24288" xr:uid="{8F002D24-9A0B-45FC-8B50-B9D541D68428}"/>
    <cellStyle name="Примечание 2 4 3" xfId="24289" xr:uid="{F5F7FD85-FA85-43E5-8B7A-2CFE74237A44}"/>
    <cellStyle name="Примечание 2 4 3 2" xfId="24290" xr:uid="{5954380A-BC4B-440D-81DB-3FD9F86C9FCD}"/>
    <cellStyle name="Примечание 2 4 4" xfId="24291" xr:uid="{87643D52-87F3-4EC3-9DAA-2B81CACC8E02}"/>
    <cellStyle name="Примечание 2 4 4 2" xfId="24292" xr:uid="{54183142-994B-4A93-858B-51F3DF83E7FB}"/>
    <cellStyle name="Примечание 2 4 5" xfId="24293" xr:uid="{D233B89D-4946-40CE-BCB3-6318F6725EDB}"/>
    <cellStyle name="Примечание 2 4 5 2" xfId="24294" xr:uid="{DDB1E567-6349-486A-A8E4-334FB065B6E3}"/>
    <cellStyle name="Примечание 2 4 6" xfId="24295" xr:uid="{46599300-B295-41C9-8BB8-0AF5A09079CB}"/>
    <cellStyle name="Примечание 2 4 7" xfId="24296" xr:uid="{0782EE17-E0FB-4975-BA99-A3376D39344B}"/>
    <cellStyle name="Примечание 2 4 8" xfId="24297" xr:uid="{2C55F7CD-F626-4F08-A0F1-A32FB30AB57B}"/>
    <cellStyle name="Примечание 2 4 9" xfId="24298" xr:uid="{21C13DC6-0552-4DD1-94F7-34240BE162BE}"/>
    <cellStyle name="Примечание 2 5" xfId="24299" xr:uid="{46267895-8906-4492-A809-8F298878A41B}"/>
    <cellStyle name="Примечание 2 5 2" xfId="24300" xr:uid="{B70C2161-F9F4-476B-B9CD-FC53CBCB4963}"/>
    <cellStyle name="Примечание 2 6" xfId="24301" xr:uid="{A19FECDB-1028-4EC3-8B33-83FD4693C189}"/>
    <cellStyle name="Примечание 2 6 2" xfId="24302" xr:uid="{0E0684ED-3215-4442-800B-52EBD52038D1}"/>
    <cellStyle name="Примечание 2 7" xfId="24303" xr:uid="{D3C5AC53-6104-494B-9356-851C914A3C0B}"/>
    <cellStyle name="Примечание 2 7 2" xfId="24304" xr:uid="{0CD29556-B535-468C-9571-A147FCEA2752}"/>
    <cellStyle name="Примечание 2 8" xfId="24305" xr:uid="{39D3E3C5-9985-4630-BD0E-9C0CA76B7B96}"/>
    <cellStyle name="Примечание 2 8 2" xfId="24306" xr:uid="{C65A38E3-105C-48FC-93A3-E7D8911B627E}"/>
    <cellStyle name="Примечание 2 9" xfId="24307" xr:uid="{88773B41-F898-4E14-A977-CB6807B7C8CF}"/>
    <cellStyle name="Примечание 20" xfId="24308" xr:uid="{143A9433-0156-48CC-9B53-21ED96260FD4}"/>
    <cellStyle name="Примечание 21" xfId="24309" xr:uid="{7FE9BDD0-03ED-450C-A1CE-B62919A2EDD4}"/>
    <cellStyle name="Примечание 22" xfId="24310" xr:uid="{B8F099B1-FF04-4B82-8CF4-0945A8866F9B}"/>
    <cellStyle name="Примечание 23" xfId="24311" xr:uid="{65065B82-DC90-4946-ACB8-C434B21F89A4}"/>
    <cellStyle name="Примечание 24" xfId="24312" xr:uid="{00BF0C5D-2665-46F1-9660-AC3ED45F2913}"/>
    <cellStyle name="Примечание 25" xfId="24313" xr:uid="{3160D590-F213-49F0-B6C4-539F81A3B3B9}"/>
    <cellStyle name="Примечание 26" xfId="24314" xr:uid="{9E29CD65-6022-482E-91EB-619D4CE1801C}"/>
    <cellStyle name="Примечание 27" xfId="24315" xr:uid="{69A2CDB4-1A72-438E-81F7-E6AF87549088}"/>
    <cellStyle name="Примечание 3" xfId="24316" xr:uid="{96DBC6F7-9959-4C6B-9EE8-110A3AFEB24D}"/>
    <cellStyle name="Примечание 3 10" xfId="24317" xr:uid="{FEE0AD9B-8815-4450-9B21-64A4F4404D03}"/>
    <cellStyle name="Примечание 3 11" xfId="24318" xr:uid="{AC8782E0-023D-4147-A21D-FA270E44A7C6}"/>
    <cellStyle name="Примечание 3 12" xfId="24319" xr:uid="{ADF6E5D4-EB3C-49DB-887F-4B48D7327FFA}"/>
    <cellStyle name="Примечание 3 13" xfId="24320" xr:uid="{EAC322C9-299E-4A81-8CB2-EE215A105275}"/>
    <cellStyle name="Примечание 3 14" xfId="24321" xr:uid="{1D42FA8C-9B74-4EC4-82F7-3E6F26ACBA1F}"/>
    <cellStyle name="Примечание 3 15" xfId="24322" xr:uid="{07BAE9EC-2BE9-49E0-9C4A-D596FDB51ADF}"/>
    <cellStyle name="Примечание 3 16" xfId="24323" xr:uid="{873F8E50-BF26-4E01-9FBB-AD4C7F5DF3D5}"/>
    <cellStyle name="Примечание 3 17" xfId="24324" xr:uid="{578C12D3-E86F-4FB4-8A61-F0EE9F725A0E}"/>
    <cellStyle name="Примечание 3 18" xfId="24325" xr:uid="{F77A2B01-6A98-4D05-9268-3BE78CD40FF1}"/>
    <cellStyle name="Примечание 3 2" xfId="24326" xr:uid="{AB8FA609-6785-4F89-B1BC-EDD5F364D202}"/>
    <cellStyle name="Примечание 3 2 10" xfId="24327" xr:uid="{359D2583-5BD1-4388-B83E-406029B3908B}"/>
    <cellStyle name="Примечание 3 2 11" xfId="24328" xr:uid="{A4A6A0D9-8BE9-4B25-8E43-6BC52C6519A4}"/>
    <cellStyle name="Примечание 3 2 12" xfId="24329" xr:uid="{34F2DFFD-FCE7-4F4C-946E-A6A7580F2213}"/>
    <cellStyle name="Примечание 3 2 13" xfId="24330" xr:uid="{A5E3CCE6-7EF7-470F-BD18-618BD78623CA}"/>
    <cellStyle name="Примечание 3 2 14" xfId="24331" xr:uid="{9E5DE8A3-FD85-4157-B2BE-A4BE943E2CCA}"/>
    <cellStyle name="Примечание 3 2 15" xfId="24332" xr:uid="{F67327B6-8588-40CE-AA8A-064E93B5F92E}"/>
    <cellStyle name="Примечание 3 2 16" xfId="24333" xr:uid="{D96BA0C5-3B06-4F8C-A7DD-CB6EAC2D74C4}"/>
    <cellStyle name="Примечание 3 2 17" xfId="24334" xr:uid="{24534C7A-16EA-4069-B745-C2744FD00A04}"/>
    <cellStyle name="Примечание 3 2 2" xfId="24335" xr:uid="{8A9DDD4D-6319-4AEB-A56F-ADDA8B972930}"/>
    <cellStyle name="Примечание 3 2 2 10" xfId="24336" xr:uid="{DA5C5737-9E40-435B-9A04-3EAD71C643E6}"/>
    <cellStyle name="Примечание 3 2 2 11" xfId="24337" xr:uid="{59C525DB-A6D4-44E9-8120-C4EF8762DE33}"/>
    <cellStyle name="Примечание 3 2 2 12" xfId="24338" xr:uid="{6DBA6286-C608-41FC-A1EA-319C9718ED8D}"/>
    <cellStyle name="Примечание 3 2 2 13" xfId="24339" xr:uid="{680FD9C5-7530-4685-9A8B-A6D3F032553B}"/>
    <cellStyle name="Примечание 3 2 2 14" xfId="24340" xr:uid="{59871787-DCD7-47CA-ACC1-7D6BF1E1CDCC}"/>
    <cellStyle name="Примечание 3 2 2 15" xfId="24341" xr:uid="{C2CAD0C1-0A0E-42CE-8D06-51F0E9291E00}"/>
    <cellStyle name="Примечание 3 2 2 2" xfId="24342" xr:uid="{EC7B85D7-571A-43A3-B5AB-0D426212AD0C}"/>
    <cellStyle name="Примечание 3 2 2 2 2" xfId="24343" xr:uid="{1A889222-1C77-41F8-8C4B-D297B5E34260}"/>
    <cellStyle name="Примечание 3 2 2 3" xfId="24344" xr:uid="{07406692-F59B-4B32-8E7C-52013E7894CB}"/>
    <cellStyle name="Примечание 3 2 2 3 2" xfId="24345" xr:uid="{1997D748-7865-44C9-BFFD-3F873567CB9E}"/>
    <cellStyle name="Примечание 3 2 2 4" xfId="24346" xr:uid="{48ACD930-FDF6-4D99-BC86-41DA69363122}"/>
    <cellStyle name="Примечание 3 2 2 4 2" xfId="24347" xr:uid="{8878F03E-AAD5-49E2-B845-4CAFAAC13260}"/>
    <cellStyle name="Примечание 3 2 2 5" xfId="24348" xr:uid="{6CDC91CF-ED9E-4E66-ACC3-5C0123A5864F}"/>
    <cellStyle name="Примечание 3 2 2 5 2" xfId="24349" xr:uid="{5BAF1C85-1627-410E-A5F2-EAF8467CFEF5}"/>
    <cellStyle name="Примечание 3 2 2 6" xfId="24350" xr:uid="{E307BD78-288C-45C0-BD05-1E21AD9FAD12}"/>
    <cellStyle name="Примечание 3 2 2 7" xfId="24351" xr:uid="{9C2355A9-213E-4E06-A664-CA866F74BD6F}"/>
    <cellStyle name="Примечание 3 2 2 8" xfId="24352" xr:uid="{8BF0509F-99DA-4DD5-A177-676A77E737F7}"/>
    <cellStyle name="Примечание 3 2 2 9" xfId="24353" xr:uid="{8706D609-9F56-4BD1-8FBE-2AAE1A3DD907}"/>
    <cellStyle name="Примечание 3 2 3" xfId="24354" xr:uid="{4899FFEA-0A00-4DEB-A2DB-818269F2F68C}"/>
    <cellStyle name="Примечание 3 2 3 10" xfId="24355" xr:uid="{0BF716E9-E991-46F0-A783-3094C128A898}"/>
    <cellStyle name="Примечание 3 2 3 11" xfId="24356" xr:uid="{EF426423-81EE-43EE-A8C9-FFD03367FB78}"/>
    <cellStyle name="Примечание 3 2 3 12" xfId="24357" xr:uid="{8D43F4EE-E603-4814-ACCF-DBCC346459FC}"/>
    <cellStyle name="Примечание 3 2 3 13" xfId="24358" xr:uid="{A88CD1EF-4CE6-42F5-8290-53F51881A0D8}"/>
    <cellStyle name="Примечание 3 2 3 14" xfId="24359" xr:uid="{1E02D056-C088-4836-A2D2-3206439985AC}"/>
    <cellStyle name="Примечание 3 2 3 15" xfId="24360" xr:uid="{BDD56417-8CC8-4370-A319-2803450D433C}"/>
    <cellStyle name="Примечание 3 2 3 2" xfId="24361" xr:uid="{B2790F83-FBCC-4DE3-93A3-688E7DA3D132}"/>
    <cellStyle name="Примечание 3 2 3 2 2" xfId="24362" xr:uid="{A5BD79B3-79D3-40A5-8FED-53E4806F65D9}"/>
    <cellStyle name="Примечание 3 2 3 3" xfId="24363" xr:uid="{F16F5A38-0E91-4F3A-A9CF-BABF37D50C7E}"/>
    <cellStyle name="Примечание 3 2 3 3 2" xfId="24364" xr:uid="{1B7BF5DE-9568-4E0C-8DB8-58894F08BF01}"/>
    <cellStyle name="Примечание 3 2 3 4" xfId="24365" xr:uid="{C9D60364-6966-401A-ABDB-CB5A4DC0D8E9}"/>
    <cellStyle name="Примечание 3 2 3 4 2" xfId="24366" xr:uid="{80BE8E7C-97F4-4A4F-AA06-B5B5C643F83D}"/>
    <cellStyle name="Примечание 3 2 3 5" xfId="24367" xr:uid="{B2719B21-E73A-4399-84DF-2CCF91DDD98D}"/>
    <cellStyle name="Примечание 3 2 3 5 2" xfId="24368" xr:uid="{9C8F39E4-087E-4850-9F9E-724743D7E503}"/>
    <cellStyle name="Примечание 3 2 3 6" xfId="24369" xr:uid="{882D2861-53E7-44BD-B64F-8E86F206278A}"/>
    <cellStyle name="Примечание 3 2 3 7" xfId="24370" xr:uid="{79B8D64D-8D4B-439E-A443-FAA6F3B4407C}"/>
    <cellStyle name="Примечание 3 2 3 8" xfId="24371" xr:uid="{71B1DD27-E1C5-4710-942D-34F88BAE070E}"/>
    <cellStyle name="Примечание 3 2 3 9" xfId="24372" xr:uid="{F7D42975-4984-4632-9D78-A9F48EFB8578}"/>
    <cellStyle name="Примечание 3 2 4" xfId="24373" xr:uid="{E5CF49E3-D957-482A-B443-5195A7458031}"/>
    <cellStyle name="Примечание 3 2 4 2" xfId="24374" xr:uid="{A53509E3-1155-4554-BEEE-948114854248}"/>
    <cellStyle name="Примечание 3 2 5" xfId="24375" xr:uid="{BA59868A-9F22-46BA-A450-D00EFBB4E1F1}"/>
    <cellStyle name="Примечание 3 2 5 2" xfId="24376" xr:uid="{BE0D1C08-6EB4-44E7-8DE6-269D83ADC62D}"/>
    <cellStyle name="Примечание 3 2 6" xfId="24377" xr:uid="{DD9E3396-A430-4653-8458-EADB16A5B606}"/>
    <cellStyle name="Примечание 3 2 6 2" xfId="24378" xr:uid="{703E44BC-5D50-4902-9F90-F94995F72676}"/>
    <cellStyle name="Примечание 3 2 7" xfId="24379" xr:uid="{902994AF-5D63-463D-AB85-7D6B88245A5A}"/>
    <cellStyle name="Примечание 3 2 7 2" xfId="24380" xr:uid="{EE809704-75B9-41BF-A3F8-308F6DC64787}"/>
    <cellStyle name="Примечание 3 2 8" xfId="24381" xr:uid="{6E8B71E5-4B76-4D37-96B8-837D5E1FDED2}"/>
    <cellStyle name="Примечание 3 2 9" xfId="24382" xr:uid="{5F647820-AF41-4800-92EF-4817765F09BC}"/>
    <cellStyle name="Примечание 3 3" xfId="24383" xr:uid="{726DC416-7CE8-47D6-ABF4-7064B75178A5}"/>
    <cellStyle name="Примечание 3 3 10" xfId="24384" xr:uid="{DAD31DE9-F005-4D2D-AF7A-D440A1D1E65D}"/>
    <cellStyle name="Примечание 3 3 11" xfId="24385" xr:uid="{5F40D5FD-0954-4401-A099-21F5176BD48B}"/>
    <cellStyle name="Примечание 3 3 12" xfId="24386" xr:uid="{F5286162-0018-4A22-8407-3A7ACE37C293}"/>
    <cellStyle name="Примечание 3 3 13" xfId="24387" xr:uid="{B81B7338-F486-4D71-AFAD-E595F65F352A}"/>
    <cellStyle name="Примечание 3 3 14" xfId="24388" xr:uid="{7D29C4E1-CA2A-479B-BF27-6A37E378FA3A}"/>
    <cellStyle name="Примечание 3 3 15" xfId="24389" xr:uid="{CAB95EC1-0323-4DCF-84BB-AE286282C545}"/>
    <cellStyle name="Примечание 3 3 2" xfId="24390" xr:uid="{BAA511C5-1101-4451-8698-E3C17699231D}"/>
    <cellStyle name="Примечание 3 3 2 2" xfId="24391" xr:uid="{2423764A-31C5-4687-9286-61A347D1922F}"/>
    <cellStyle name="Примечание 3 3 3" xfId="24392" xr:uid="{7E3217AF-C29D-4103-9C6E-26090C45B0D9}"/>
    <cellStyle name="Примечание 3 3 3 2" xfId="24393" xr:uid="{230C89C1-E9DB-4515-81BF-C59B53DFF0C8}"/>
    <cellStyle name="Примечание 3 3 4" xfId="24394" xr:uid="{1682E594-372C-4B1E-9EAC-7AE2F939D908}"/>
    <cellStyle name="Примечание 3 3 4 2" xfId="24395" xr:uid="{184A9904-0A46-4C7C-A3FD-CF32F75D0061}"/>
    <cellStyle name="Примечание 3 3 5" xfId="24396" xr:uid="{35780D71-6C8C-44BF-831A-3CC3166F46F8}"/>
    <cellStyle name="Примечание 3 3 5 2" xfId="24397" xr:uid="{8B1C73FC-DD02-45D2-A602-F0519A5BD6D3}"/>
    <cellStyle name="Примечание 3 3 6" xfId="24398" xr:uid="{22B4275F-E063-4B29-9FF8-FC12838D1098}"/>
    <cellStyle name="Примечание 3 3 7" xfId="24399" xr:uid="{E0435447-8B31-48EC-A044-9CC35B860954}"/>
    <cellStyle name="Примечание 3 3 8" xfId="24400" xr:uid="{412A15E9-CF0D-4BB5-A283-BCA929B611E4}"/>
    <cellStyle name="Примечание 3 3 9" xfId="24401" xr:uid="{0C39ED48-E0CC-418C-A5CA-D871A636F69C}"/>
    <cellStyle name="Примечание 3 4" xfId="24402" xr:uid="{69A9B4B4-15D0-4E41-947B-344727F798BB}"/>
    <cellStyle name="Примечание 3 4 10" xfId="24403" xr:uid="{7C86F933-5656-472C-802D-41A17E361075}"/>
    <cellStyle name="Примечание 3 4 11" xfId="24404" xr:uid="{51644B94-2EE4-44BA-86DC-870E2A349DA9}"/>
    <cellStyle name="Примечание 3 4 12" xfId="24405" xr:uid="{F0EECC6A-8255-419C-8B9A-EDA8FE23A694}"/>
    <cellStyle name="Примечание 3 4 13" xfId="24406" xr:uid="{91C7F203-86EF-40CD-B91D-7130A52B06C0}"/>
    <cellStyle name="Примечание 3 4 14" xfId="24407" xr:uid="{FF0FDFFC-C707-4725-AF42-BD5C9D3B6894}"/>
    <cellStyle name="Примечание 3 4 15" xfId="24408" xr:uid="{188A58F3-3417-4D9E-BC27-0507F6BCDDE7}"/>
    <cellStyle name="Примечание 3 4 2" xfId="24409" xr:uid="{C9EE67E2-BAD6-4D7F-9A65-4C4FEF577E8F}"/>
    <cellStyle name="Примечание 3 4 2 2" xfId="24410" xr:uid="{AB878AE9-AE60-4644-959B-286D4DC248B9}"/>
    <cellStyle name="Примечание 3 4 3" xfId="24411" xr:uid="{30019939-9B6B-4D96-A0E2-A614D7691921}"/>
    <cellStyle name="Примечание 3 4 3 2" xfId="24412" xr:uid="{B9E0C386-B094-403A-845B-52C6B271F29B}"/>
    <cellStyle name="Примечание 3 4 4" xfId="24413" xr:uid="{90B23A2F-C4BC-4A6A-814B-D6E5EA6134E8}"/>
    <cellStyle name="Примечание 3 4 4 2" xfId="24414" xr:uid="{6266539E-7CF5-41AA-BAD9-D775890CD5D4}"/>
    <cellStyle name="Примечание 3 4 5" xfId="24415" xr:uid="{39EEE027-DE44-48B9-9EF0-403648B3D5EF}"/>
    <cellStyle name="Примечание 3 4 5 2" xfId="24416" xr:uid="{53FFCB5D-2E2C-437C-A5C8-CC6241A48458}"/>
    <cellStyle name="Примечание 3 4 6" xfId="24417" xr:uid="{58A5C216-EA47-4512-AA95-C45329F36EC2}"/>
    <cellStyle name="Примечание 3 4 7" xfId="24418" xr:uid="{A714ACA9-8660-4D1C-968D-9D55931F9C2A}"/>
    <cellStyle name="Примечание 3 4 8" xfId="24419" xr:uid="{BC27C66F-588C-4ADD-9A00-D97844096823}"/>
    <cellStyle name="Примечание 3 4 9" xfId="24420" xr:uid="{B02576FE-3B33-4669-9496-62D6FAEDCEBC}"/>
    <cellStyle name="Примечание 3 5" xfId="24421" xr:uid="{EA49D05C-26F2-49B7-8A94-F9A1138605BB}"/>
    <cellStyle name="Примечание 3 5 2" xfId="24422" xr:uid="{B122E540-4259-4E7D-B22E-FA8CE0432556}"/>
    <cellStyle name="Примечание 3 6" xfId="24423" xr:uid="{CC662ED0-2FD7-49BB-9154-F553A35DB5A1}"/>
    <cellStyle name="Примечание 3 6 2" xfId="24424" xr:uid="{E61E9A30-06BD-45E9-BBD4-A70D901FB46D}"/>
    <cellStyle name="Примечание 3 7" xfId="24425" xr:uid="{48A9CBB9-53B1-47BD-8566-6794B175C0B7}"/>
    <cellStyle name="Примечание 3 7 2" xfId="24426" xr:uid="{EF4CC6FE-683E-4B27-9ED5-567D17DC5778}"/>
    <cellStyle name="Примечание 3 8" xfId="24427" xr:uid="{E64DDEF9-7CEB-44F9-A648-E83EDF9E44A1}"/>
    <cellStyle name="Примечание 3 8 2" xfId="24428" xr:uid="{4D0AF8F4-59F3-41D4-A0D9-1F615505067A}"/>
    <cellStyle name="Примечание 3 9" xfId="24429" xr:uid="{96B772C3-EA99-4C9A-9D84-D89BAB4B37B2}"/>
    <cellStyle name="Примечание 4" xfId="24430" xr:uid="{EAE91BF9-AD6B-4109-9962-FCCEC91AC8C9}"/>
    <cellStyle name="Примечание 4 10" xfId="24431" xr:uid="{8F05BDA3-BD09-4920-AC42-FAC074E8B1A5}"/>
    <cellStyle name="Примечание 4 11" xfId="24432" xr:uid="{1B77D1C6-964B-4FF5-8F49-53A123B4B347}"/>
    <cellStyle name="Примечание 4 12" xfId="24433" xr:uid="{5EE20646-CB80-4059-983A-D591266C4147}"/>
    <cellStyle name="Примечание 4 13" xfId="24434" xr:uid="{431D03AD-3F7E-470A-82BC-16597FF80B81}"/>
    <cellStyle name="Примечание 4 14" xfId="24435" xr:uid="{616DE127-B214-448E-ACF1-A1636A4A9251}"/>
    <cellStyle name="Примечание 4 15" xfId="24436" xr:uid="{9B76E93A-5284-4B96-A2D5-E4E3A0B92FB8}"/>
    <cellStyle name="Примечание 4 16" xfId="24437" xr:uid="{910ACD2B-9208-4C46-9D03-AB3181C9A5D9}"/>
    <cellStyle name="Примечание 4 17" xfId="24438" xr:uid="{78DC5351-7618-4F8A-83A8-40537BD3266D}"/>
    <cellStyle name="Примечание 4 18" xfId="24439" xr:uid="{1619191B-2930-4683-9494-78946441171B}"/>
    <cellStyle name="Примечание 4 2" xfId="24440" xr:uid="{3F19DEE0-7AD8-4B3F-BD7E-45E107E984E3}"/>
    <cellStyle name="Примечание 4 2 10" xfId="24441" xr:uid="{5D9751F9-6660-4B60-8A1E-B1DBED271CB8}"/>
    <cellStyle name="Примечание 4 2 11" xfId="24442" xr:uid="{3EEA7617-5715-424F-9432-49284C4E17FD}"/>
    <cellStyle name="Примечание 4 2 12" xfId="24443" xr:uid="{76DD39B2-0E07-46B8-B19C-8EDF41943BDD}"/>
    <cellStyle name="Примечание 4 2 13" xfId="24444" xr:uid="{9149701E-84AE-42BA-AFE3-EECD4ECD91F8}"/>
    <cellStyle name="Примечание 4 2 14" xfId="24445" xr:uid="{672684D8-2225-4384-8E33-FAFE6C65E599}"/>
    <cellStyle name="Примечание 4 2 15" xfId="24446" xr:uid="{19872412-F4E2-4A81-B529-203C8CEA06C0}"/>
    <cellStyle name="Примечание 4 2 2" xfId="24447" xr:uid="{A5E2C950-FFEA-4618-A580-D4C66CFCEB01}"/>
    <cellStyle name="Примечание 4 2 2 2" xfId="24448" xr:uid="{5FBBA342-994C-4E58-9530-1D16366F0094}"/>
    <cellStyle name="Примечание 4 2 3" xfId="24449" xr:uid="{FE921773-208F-402B-9DD1-DB831B99CC9B}"/>
    <cellStyle name="Примечание 4 2 3 2" xfId="24450" xr:uid="{1934A6FF-11CD-4A01-B80F-348079373BA2}"/>
    <cellStyle name="Примечание 4 2 4" xfId="24451" xr:uid="{0F13DA64-A554-463E-A80F-CC2C031B4D7D}"/>
    <cellStyle name="Примечание 4 2 4 2" xfId="24452" xr:uid="{CA665DD9-3834-47EE-890E-B3286989A7EB}"/>
    <cellStyle name="Примечание 4 2 5" xfId="24453" xr:uid="{0BA38F1D-B95D-4078-8D25-A42A8DB4B599}"/>
    <cellStyle name="Примечание 4 2 5 2" xfId="24454" xr:uid="{73D6D5AE-7541-45EF-B7AF-3A79E432C7C3}"/>
    <cellStyle name="Примечание 4 2 6" xfId="24455" xr:uid="{8C6AE18C-E32D-4509-83C1-50B56183186C}"/>
    <cellStyle name="Примечание 4 2 7" xfId="24456" xr:uid="{5A7620CD-E467-4EE1-9FE3-F3E7A2C98A98}"/>
    <cellStyle name="Примечание 4 2 8" xfId="24457" xr:uid="{1C398AC7-B67A-43A5-B1BD-6A2B275ECBD7}"/>
    <cellStyle name="Примечание 4 2 9" xfId="24458" xr:uid="{1BB02671-995D-4BFA-A5C3-0B697226AD04}"/>
    <cellStyle name="Примечание 4 3" xfId="24459" xr:uid="{38E8AD72-7B0B-4A5E-8F17-4AA62D9313FB}"/>
    <cellStyle name="Примечание 4 3 10" xfId="24460" xr:uid="{6F889F09-ABF2-42C8-ACF2-F39715D48112}"/>
    <cellStyle name="Примечание 4 3 11" xfId="24461" xr:uid="{4E4AD2FB-A078-4BBA-BF0D-287E16C34FDE}"/>
    <cellStyle name="Примечание 4 3 12" xfId="24462" xr:uid="{C6591A72-F7CC-45DE-8880-59C79AD266B2}"/>
    <cellStyle name="Примечание 4 3 13" xfId="24463" xr:uid="{7B5CBDDF-0C13-464F-8327-A4405CC940CA}"/>
    <cellStyle name="Примечание 4 3 14" xfId="24464" xr:uid="{63CB4012-252B-45F7-88B8-21F56D1B794A}"/>
    <cellStyle name="Примечание 4 3 15" xfId="24465" xr:uid="{EA8D548D-DACF-4935-8188-9A1691E13C69}"/>
    <cellStyle name="Примечание 4 3 2" xfId="24466" xr:uid="{07C7A279-53E8-4954-90AC-685120A53333}"/>
    <cellStyle name="Примечание 4 3 2 2" xfId="24467" xr:uid="{0A0E3540-1025-4C97-B666-DE3BDA813783}"/>
    <cellStyle name="Примечание 4 3 3" xfId="24468" xr:uid="{BFEA3FD5-6C9B-4D14-8D31-6EDA5A6F2AE3}"/>
    <cellStyle name="Примечание 4 3 3 2" xfId="24469" xr:uid="{B7691806-6218-4B8F-93C6-3BC219E0EE1D}"/>
    <cellStyle name="Примечание 4 3 4" xfId="24470" xr:uid="{3370915F-BB2F-494F-8E50-FB808AF49A1B}"/>
    <cellStyle name="Примечание 4 3 4 2" xfId="24471" xr:uid="{9F579954-DB13-4B56-A427-D56C45CF41F4}"/>
    <cellStyle name="Примечание 4 3 5" xfId="24472" xr:uid="{F38FA668-C777-4BAA-B7A1-D1A96C76A4A3}"/>
    <cellStyle name="Примечание 4 3 5 2" xfId="24473" xr:uid="{4754622F-EE0C-4AB9-944D-BE3019D71F06}"/>
    <cellStyle name="Примечание 4 3 6" xfId="24474" xr:uid="{2D180414-EECF-449A-BBB5-964FFEDB6C4A}"/>
    <cellStyle name="Примечание 4 3 7" xfId="24475" xr:uid="{4A648DDE-1533-4776-B0CC-99409BDD3421}"/>
    <cellStyle name="Примечание 4 3 8" xfId="24476" xr:uid="{B5B54229-D6EC-46E9-9F6D-A16F4378300C}"/>
    <cellStyle name="Примечание 4 3 9" xfId="24477" xr:uid="{DBA80209-DA08-4BEE-9127-B9FB9BEFD737}"/>
    <cellStyle name="Примечание 4 4" xfId="24478" xr:uid="{4B50FD8D-A562-4607-AC3D-B1CBF07F0D5C}"/>
    <cellStyle name="Примечание 4 4 10" xfId="24479" xr:uid="{824059E1-8801-4C08-9746-76DD01C7DF14}"/>
    <cellStyle name="Примечание 4 4 11" xfId="24480" xr:uid="{4B288065-7C05-49B1-AF5D-151CE1E4F9BE}"/>
    <cellStyle name="Примечание 4 4 12" xfId="24481" xr:uid="{509E73F7-3D80-41B6-8F6D-018727DD7492}"/>
    <cellStyle name="Примечание 4 4 13" xfId="24482" xr:uid="{57C30004-825C-470F-B131-4B535CDB1663}"/>
    <cellStyle name="Примечание 4 4 14" xfId="24483" xr:uid="{2874FD97-1A2B-46E8-AAFF-E7F50A7259D1}"/>
    <cellStyle name="Примечание 4 4 15" xfId="24484" xr:uid="{6B21D1EB-80EC-4210-963A-FA4A120E7C4E}"/>
    <cellStyle name="Примечание 4 4 2" xfId="24485" xr:uid="{C8F8CE72-6616-4C6D-9FE1-ED88942FE29C}"/>
    <cellStyle name="Примечание 4 4 2 2" xfId="24486" xr:uid="{FAC68DF4-7D9C-4952-ACAF-28B612F25CF7}"/>
    <cellStyle name="Примечание 4 4 3" xfId="24487" xr:uid="{3D77A7DF-A2DF-43C2-8BD5-666AF92D21BF}"/>
    <cellStyle name="Примечание 4 4 3 2" xfId="24488" xr:uid="{E9B5F518-E1F5-47A2-9C2D-799A9EC56375}"/>
    <cellStyle name="Примечание 4 4 4" xfId="24489" xr:uid="{B1DFB12C-30CA-4BFB-BDCA-83ADA4CB12C4}"/>
    <cellStyle name="Примечание 4 4 4 2" xfId="24490" xr:uid="{6B5F5533-6BF6-4534-93B7-9110D1B67B65}"/>
    <cellStyle name="Примечание 4 4 5" xfId="24491" xr:uid="{1F380101-57D4-4558-A51B-47B7610F3A27}"/>
    <cellStyle name="Примечание 4 4 5 2" xfId="24492" xr:uid="{0A43A88E-7D19-4AFF-8ED1-6D84084C4825}"/>
    <cellStyle name="Примечание 4 4 6" xfId="24493" xr:uid="{378AD9CB-F29C-4DC0-A31B-63C8F9553697}"/>
    <cellStyle name="Примечание 4 4 7" xfId="24494" xr:uid="{3B1E95DF-DD05-400D-BD44-7F52BE008255}"/>
    <cellStyle name="Примечание 4 4 8" xfId="24495" xr:uid="{460EC15A-6B08-41F2-839D-CDB5869B9242}"/>
    <cellStyle name="Примечание 4 4 9" xfId="24496" xr:uid="{765C517A-9392-4598-9448-42EF2C13574F}"/>
    <cellStyle name="Примечание 4 5" xfId="24497" xr:uid="{A8AED9B4-B4A2-4F49-9957-494A6C488E2F}"/>
    <cellStyle name="Примечание 4 5 2" xfId="24498" xr:uid="{B01B50FC-9682-4863-9367-D0DD12768E67}"/>
    <cellStyle name="Примечание 4 6" xfId="24499" xr:uid="{E421E670-2B49-45A6-8068-500DC85C0AD0}"/>
    <cellStyle name="Примечание 4 6 2" xfId="24500" xr:uid="{5A5EAA76-4766-40F5-9057-E7BB47C8B7D8}"/>
    <cellStyle name="Примечание 4 7" xfId="24501" xr:uid="{23C13521-625F-4F83-B247-0F15A710A936}"/>
    <cellStyle name="Примечание 4 7 2" xfId="24502" xr:uid="{F0B555CB-9496-4B98-B7DA-5C5F581D4581}"/>
    <cellStyle name="Примечание 4 8" xfId="24503" xr:uid="{E6B0E639-2A10-427B-B3DF-D6AB2D78AA55}"/>
    <cellStyle name="Примечание 4 8 2" xfId="24504" xr:uid="{9706628F-93E0-4C62-A35B-170FCCCD4327}"/>
    <cellStyle name="Примечание 4 9" xfId="24505" xr:uid="{C1BEF685-D50E-4089-BB34-2938F883556E}"/>
    <cellStyle name="Примечание 5" xfId="24506" xr:uid="{02AE0D7D-9D8F-4298-BE77-5C2A37C0C0B2}"/>
    <cellStyle name="Примечание 5 10" xfId="24507" xr:uid="{43C7219B-2D3F-4496-B8D9-FDA627C180E5}"/>
    <cellStyle name="Примечание 5 11" xfId="24508" xr:uid="{EA7D067B-460A-43CE-B706-9F5AD02BB506}"/>
    <cellStyle name="Примечание 5 12" xfId="24509" xr:uid="{63FF741C-F30C-4618-B723-88AFA973D3A8}"/>
    <cellStyle name="Примечание 5 13" xfId="24510" xr:uid="{AAEAFF5C-4139-4D04-A47C-DC2826BF8C30}"/>
    <cellStyle name="Примечание 5 14" xfId="24511" xr:uid="{1F213CC1-71F2-4698-8D68-2956D80F54A3}"/>
    <cellStyle name="Примечание 5 15" xfId="24512" xr:uid="{D4EA379C-76E6-4443-B563-CE447E3F06FA}"/>
    <cellStyle name="Примечание 5 16" xfId="24513" xr:uid="{6D7A532D-43E7-4AB8-92A4-6EB2D07D2EB8}"/>
    <cellStyle name="Примечание 5 17" xfId="24514" xr:uid="{F0D3B10C-C9E3-4815-90C2-4755DAC22F75}"/>
    <cellStyle name="Примечание 5 18" xfId="24515" xr:uid="{C3561375-6AFE-4E11-B56A-1E404274CAC8}"/>
    <cellStyle name="Примечание 5 2" xfId="24516" xr:uid="{0268A744-CDB4-4811-AD6D-BEC08D482C86}"/>
    <cellStyle name="Примечание 5 2 10" xfId="24517" xr:uid="{DE7422AA-BFF4-44AA-B197-5BA89A5B965E}"/>
    <cellStyle name="Примечание 5 2 11" xfId="24518" xr:uid="{2752192E-0F23-4963-8ADF-61B9E876288F}"/>
    <cellStyle name="Примечание 5 2 12" xfId="24519" xr:uid="{1F0E629F-5B39-4EA4-B17D-6DAA5C981BF1}"/>
    <cellStyle name="Примечание 5 2 13" xfId="24520" xr:uid="{150A822F-0D89-4035-A2E6-29560B6D62DA}"/>
    <cellStyle name="Примечание 5 2 14" xfId="24521" xr:uid="{3D856878-DEC4-4436-987A-A51752B22E8C}"/>
    <cellStyle name="Примечание 5 2 15" xfId="24522" xr:uid="{3B54A67E-836F-4133-8E6D-85D462FF9ECE}"/>
    <cellStyle name="Примечание 5 2 2" xfId="24523" xr:uid="{8C355275-0908-4198-AB4F-C0665B0C1264}"/>
    <cellStyle name="Примечание 5 2 2 2" xfId="24524" xr:uid="{BAFA40EA-6A95-4BDC-B310-6BF4A2B4A70D}"/>
    <cellStyle name="Примечание 5 2 3" xfId="24525" xr:uid="{EA68DD2A-7B21-4B39-ABCE-D30A779A9CDD}"/>
    <cellStyle name="Примечание 5 2 3 2" xfId="24526" xr:uid="{05261EBB-E567-4231-ADE6-16BC3DAD70A1}"/>
    <cellStyle name="Примечание 5 2 4" xfId="24527" xr:uid="{5652E8F7-2E1C-4D90-97E3-89D138290DEC}"/>
    <cellStyle name="Примечание 5 2 4 2" xfId="24528" xr:uid="{5479126F-55C8-40B3-8E78-9B4BF70F0F2C}"/>
    <cellStyle name="Примечание 5 2 5" xfId="24529" xr:uid="{40C9F519-5A98-4DEE-912B-D03AC1819690}"/>
    <cellStyle name="Примечание 5 2 5 2" xfId="24530" xr:uid="{6038D053-C498-4895-A9D2-7BF09504A22A}"/>
    <cellStyle name="Примечание 5 2 6" xfId="24531" xr:uid="{1E6D5EC2-DE95-4423-93CE-9A933A1B1F0E}"/>
    <cellStyle name="Примечание 5 2 7" xfId="24532" xr:uid="{1FBF65E0-5C2E-408A-91B6-CBAE6248B4FF}"/>
    <cellStyle name="Примечание 5 2 8" xfId="24533" xr:uid="{08A4A551-0ACF-405D-8BB8-E3CC6D0A2C1E}"/>
    <cellStyle name="Примечание 5 2 9" xfId="24534" xr:uid="{82FAC94A-F61C-41C2-8D53-112436A7B2A0}"/>
    <cellStyle name="Примечание 5 3" xfId="24535" xr:uid="{10EEEE3E-4595-4CE8-982E-F1316B8C02D3}"/>
    <cellStyle name="Примечание 5 3 10" xfId="24536" xr:uid="{CE6ADBA0-C156-4D41-A521-CE549BBE68C4}"/>
    <cellStyle name="Примечание 5 3 11" xfId="24537" xr:uid="{F5E7D394-4AE3-487F-9767-F6C6B644307F}"/>
    <cellStyle name="Примечание 5 3 12" xfId="24538" xr:uid="{E21A5B94-F05A-4B7F-BBC6-21A5F1C9ADD7}"/>
    <cellStyle name="Примечание 5 3 13" xfId="24539" xr:uid="{0942E6E6-7EBC-4600-BB66-1A1372763782}"/>
    <cellStyle name="Примечание 5 3 14" xfId="24540" xr:uid="{E73EDC4D-1F5B-4320-99C4-6FB7158E89DB}"/>
    <cellStyle name="Примечание 5 3 15" xfId="24541" xr:uid="{D036BED1-226C-4634-A17B-60E3881D1465}"/>
    <cellStyle name="Примечание 5 3 2" xfId="24542" xr:uid="{EE3C16FA-B933-443A-91CA-5C456CD986F1}"/>
    <cellStyle name="Примечание 5 3 2 2" xfId="24543" xr:uid="{E593FC98-277F-47AE-9E7D-A8729DD5AFF3}"/>
    <cellStyle name="Примечание 5 3 3" xfId="24544" xr:uid="{40078805-AAD7-477B-AB35-7A281E3F4321}"/>
    <cellStyle name="Примечание 5 3 3 2" xfId="24545" xr:uid="{28C88C99-3042-416A-97CD-7ED7A0ABE601}"/>
    <cellStyle name="Примечание 5 3 4" xfId="24546" xr:uid="{98201974-A66E-4776-A72F-5A6AF885D1DC}"/>
    <cellStyle name="Примечание 5 3 4 2" xfId="24547" xr:uid="{3CA2D68F-3F4C-44EF-B28C-63B4A3CB5562}"/>
    <cellStyle name="Примечание 5 3 5" xfId="24548" xr:uid="{215D9F1A-7733-4557-8ECF-2FAA7242E6F9}"/>
    <cellStyle name="Примечание 5 3 5 2" xfId="24549" xr:uid="{8A2A2D2C-0A0E-4AD4-AE2A-2D470F066A75}"/>
    <cellStyle name="Примечание 5 3 6" xfId="24550" xr:uid="{A1ACE3EF-2BC0-4706-A8AE-BD10596B9494}"/>
    <cellStyle name="Примечание 5 3 7" xfId="24551" xr:uid="{B491FC82-33BE-4DE6-BB4A-B5F99AB7BFAC}"/>
    <cellStyle name="Примечание 5 3 8" xfId="24552" xr:uid="{5CE6F02C-673F-45C8-8839-E420DFFE7603}"/>
    <cellStyle name="Примечание 5 3 9" xfId="24553" xr:uid="{3C5DB2AF-5211-4788-9902-79758FB00519}"/>
    <cellStyle name="Примечание 5 4" xfId="24554" xr:uid="{F5E36C10-C6BF-4578-92F3-29C54DA84BFE}"/>
    <cellStyle name="Примечание 5 4 10" xfId="24555" xr:uid="{EDEB0188-4BE3-4740-B997-CAAF8DFB98B7}"/>
    <cellStyle name="Примечание 5 4 11" xfId="24556" xr:uid="{BE6CA718-5E4E-4DC8-BAD0-EBECA5F9879F}"/>
    <cellStyle name="Примечание 5 4 12" xfId="24557" xr:uid="{F1083049-440E-4549-9F00-5888F88B141A}"/>
    <cellStyle name="Примечание 5 4 13" xfId="24558" xr:uid="{C37E8CE2-43B9-49E3-9C0F-AFD8F1EF5A9E}"/>
    <cellStyle name="Примечание 5 4 14" xfId="24559" xr:uid="{EF5938C7-09E0-4C2C-8070-77D9EFD676BF}"/>
    <cellStyle name="Примечание 5 4 15" xfId="24560" xr:uid="{ACBCB1C4-5FC6-4080-91DB-13C9C517B54A}"/>
    <cellStyle name="Примечание 5 4 2" xfId="24561" xr:uid="{B38AA95C-4A08-47A7-A3A6-D64A041733D9}"/>
    <cellStyle name="Примечание 5 4 2 2" xfId="24562" xr:uid="{F226B901-AE77-4286-9004-3815D8D29083}"/>
    <cellStyle name="Примечание 5 4 3" xfId="24563" xr:uid="{1C5C880B-7C3D-4A25-9829-A76F77D7E115}"/>
    <cellStyle name="Примечание 5 4 3 2" xfId="24564" xr:uid="{429BF67E-BC87-4412-A4FD-6147EA95C1F4}"/>
    <cellStyle name="Примечание 5 4 4" xfId="24565" xr:uid="{948C559D-3E4E-4284-B6BD-4B5E3E091C87}"/>
    <cellStyle name="Примечание 5 4 4 2" xfId="24566" xr:uid="{E68E0668-6173-4E6A-B565-F3EECB4C8EFF}"/>
    <cellStyle name="Примечание 5 4 5" xfId="24567" xr:uid="{F634B31E-B7D9-42F6-B700-0177289DC957}"/>
    <cellStyle name="Примечание 5 4 5 2" xfId="24568" xr:uid="{0E740DD3-AB21-4ADF-901D-18449DA91E09}"/>
    <cellStyle name="Примечание 5 4 6" xfId="24569" xr:uid="{88E19D06-676A-401D-857F-86B84E8406CC}"/>
    <cellStyle name="Примечание 5 4 7" xfId="24570" xr:uid="{DCEE68D3-9EF1-4802-95D0-B8B9E452FB1A}"/>
    <cellStyle name="Примечание 5 4 8" xfId="24571" xr:uid="{AC2C3037-F144-4A73-AB4C-6CAE77C224E0}"/>
    <cellStyle name="Примечание 5 4 9" xfId="24572" xr:uid="{6CDDA57E-C91A-4085-BC92-770623BE978F}"/>
    <cellStyle name="Примечание 5 5" xfId="24573" xr:uid="{4EBF435F-10F3-4A47-A160-73B98633CF4E}"/>
    <cellStyle name="Примечание 5 5 2" xfId="24574" xr:uid="{DA4D6710-89AD-4F64-A8EB-0DC9AFF65E80}"/>
    <cellStyle name="Примечание 5 6" xfId="24575" xr:uid="{23985223-AAF8-4E8F-91EA-86694237D2AE}"/>
    <cellStyle name="Примечание 5 6 2" xfId="24576" xr:uid="{C5D38C53-B76B-4F0B-9110-CC1476D3C46F}"/>
    <cellStyle name="Примечание 5 7" xfId="24577" xr:uid="{8E4EF07C-711E-4EF3-AA04-4CEB8906180A}"/>
    <cellStyle name="Примечание 5 7 2" xfId="24578" xr:uid="{496BB812-DC90-4FC0-9D9D-FDD5D70D0476}"/>
    <cellStyle name="Примечание 5 8" xfId="24579" xr:uid="{78426D5A-722C-4B40-B2C0-C7E3ABCA76D8}"/>
    <cellStyle name="Примечание 5 8 2" xfId="24580" xr:uid="{0E5B1E7E-5D09-499D-8A8D-D75948F7C88E}"/>
    <cellStyle name="Примечание 5 9" xfId="24581" xr:uid="{4E3BBD2B-F70F-47CF-847F-9B0464421AED}"/>
    <cellStyle name="Примечание 6" xfId="24582" xr:uid="{CCC57D35-27BC-46D4-AAD0-CDD6FD0AC607}"/>
    <cellStyle name="Примечание 6 10" xfId="24583" xr:uid="{6A498790-2742-46DD-A94B-C106A62E0A4A}"/>
    <cellStyle name="Примечание 6 11" xfId="24584" xr:uid="{55528760-914B-4652-9005-8614BC62E19D}"/>
    <cellStyle name="Примечание 6 12" xfId="24585" xr:uid="{5EF5B7D4-456C-4F93-8513-8F3925EE87B8}"/>
    <cellStyle name="Примечание 6 13" xfId="24586" xr:uid="{71879C8C-AA40-4510-8704-5BFEC7EE4FF7}"/>
    <cellStyle name="Примечание 6 14" xfId="24587" xr:uid="{7D5EB79D-6826-4462-8081-249DDAF7F110}"/>
    <cellStyle name="Примечание 6 15" xfId="24588" xr:uid="{B6F1838D-8D04-4D0B-AB4F-FA57653E4EA3}"/>
    <cellStyle name="Примечание 6 16" xfId="24589" xr:uid="{C56CF2FD-D635-4983-BEC2-5803D23C2694}"/>
    <cellStyle name="Примечание 6 17" xfId="24590" xr:uid="{CEFE9EF1-E6AA-4BAC-9BDD-B28DA01430B4}"/>
    <cellStyle name="Примечание 6 18" xfId="24591" xr:uid="{73614E66-F15C-4E0A-A054-FDCA28E1BC97}"/>
    <cellStyle name="Примечание 6 2" xfId="24592" xr:uid="{FBC51A16-B22A-4CD7-9D28-363A2A53EE16}"/>
    <cellStyle name="Примечание 6 2 10" xfId="24593" xr:uid="{55425784-E814-4F20-94F5-DFF4EB02357D}"/>
    <cellStyle name="Примечание 6 2 11" xfId="24594" xr:uid="{37EB8443-936A-40F3-9499-5B09DE42A69F}"/>
    <cellStyle name="Примечание 6 2 12" xfId="24595" xr:uid="{560A9E9D-12D3-40F7-A4C7-37B3E5BD4FE2}"/>
    <cellStyle name="Примечание 6 2 13" xfId="24596" xr:uid="{AA34F5DE-9E63-42F4-B820-24D2961E8ABD}"/>
    <cellStyle name="Примечание 6 2 14" xfId="24597" xr:uid="{6AC1F88F-16AE-4490-B1EA-319724EFBD24}"/>
    <cellStyle name="Примечание 6 2 15" xfId="24598" xr:uid="{75468FDE-7849-45C1-A452-A51CD0487B3E}"/>
    <cellStyle name="Примечание 6 2 2" xfId="24599" xr:uid="{F9598A58-1680-4521-B0B6-9C544418B18C}"/>
    <cellStyle name="Примечание 6 2 2 2" xfId="24600" xr:uid="{B8A38170-6F2B-4161-9901-945A8265CE1A}"/>
    <cellStyle name="Примечание 6 2 3" xfId="24601" xr:uid="{FF7DE1EA-ABFE-46DE-8702-73DE08F1F8EF}"/>
    <cellStyle name="Примечание 6 2 3 2" xfId="24602" xr:uid="{475C59AF-C604-4C22-9EF3-999D0ED03A7E}"/>
    <cellStyle name="Примечание 6 2 4" xfId="24603" xr:uid="{D17120FC-62CF-4084-A49B-201FFDE4405C}"/>
    <cellStyle name="Примечание 6 2 4 2" xfId="24604" xr:uid="{C522184F-0232-468B-BDFF-8A13E24AFA84}"/>
    <cellStyle name="Примечание 6 2 5" xfId="24605" xr:uid="{90D210CD-5562-4446-91BF-EB9AB8F1AABF}"/>
    <cellStyle name="Примечание 6 2 5 2" xfId="24606" xr:uid="{611DC1D1-DD7C-43F9-8514-698F22BE606D}"/>
    <cellStyle name="Примечание 6 2 6" xfId="24607" xr:uid="{D7F19CCD-D797-4F12-B100-5558332C4C92}"/>
    <cellStyle name="Примечание 6 2 7" xfId="24608" xr:uid="{F2DC0E28-565A-428E-94F8-CF796067B377}"/>
    <cellStyle name="Примечание 6 2 8" xfId="24609" xr:uid="{B461E737-A773-4172-9AEA-D0EB5FB17F39}"/>
    <cellStyle name="Примечание 6 2 9" xfId="24610" xr:uid="{96E0382C-3FE7-435C-BAC4-17EE2F0773FF}"/>
    <cellStyle name="Примечание 6 3" xfId="24611" xr:uid="{3D0AC234-34DE-455D-A1A2-BA8E1BFFF14B}"/>
    <cellStyle name="Примечание 6 3 10" xfId="24612" xr:uid="{7E26673F-6284-4FBC-8875-B95DBA119F1C}"/>
    <cellStyle name="Примечание 6 3 11" xfId="24613" xr:uid="{48D07280-4C08-48A3-AD32-7DE83CFE20C9}"/>
    <cellStyle name="Примечание 6 3 12" xfId="24614" xr:uid="{560A6292-2569-4745-A9FF-ED1D022C48E0}"/>
    <cellStyle name="Примечание 6 3 13" xfId="24615" xr:uid="{FEEAB24B-05B2-41BA-9FBF-70BC5CED5462}"/>
    <cellStyle name="Примечание 6 3 14" xfId="24616" xr:uid="{C32AA84B-FDF0-4C0A-A47D-E54BB9A62A6A}"/>
    <cellStyle name="Примечание 6 3 15" xfId="24617" xr:uid="{16ACF2D7-1699-4FD8-978B-F278C4FA848B}"/>
    <cellStyle name="Примечание 6 3 2" xfId="24618" xr:uid="{7046F65E-B121-4DC7-8BC8-264DFA4093CA}"/>
    <cellStyle name="Примечание 6 3 2 2" xfId="24619" xr:uid="{E868B93B-0899-4CC4-922F-08EF8E527925}"/>
    <cellStyle name="Примечание 6 3 3" xfId="24620" xr:uid="{B1220A92-086A-4A2E-84AC-E7358A2A7D9F}"/>
    <cellStyle name="Примечание 6 3 3 2" xfId="24621" xr:uid="{CE06819F-5552-4F83-BACF-7E38685C6187}"/>
    <cellStyle name="Примечание 6 3 4" xfId="24622" xr:uid="{ACF3D576-F357-4827-B38F-8F9E99B6EE42}"/>
    <cellStyle name="Примечание 6 3 4 2" xfId="24623" xr:uid="{64A32741-1C3B-4E87-9C21-3B97CD300EE5}"/>
    <cellStyle name="Примечание 6 3 5" xfId="24624" xr:uid="{22F8EFBB-8308-445A-B414-C35F0650B3F8}"/>
    <cellStyle name="Примечание 6 3 5 2" xfId="24625" xr:uid="{F0EA2BF4-4626-4CEE-843E-0DABC6986696}"/>
    <cellStyle name="Примечание 6 3 6" xfId="24626" xr:uid="{CE7CE74D-4371-485A-A5FB-FB956BE0675E}"/>
    <cellStyle name="Примечание 6 3 7" xfId="24627" xr:uid="{F1325477-FFD8-484C-9DCA-54E978BF26CF}"/>
    <cellStyle name="Примечание 6 3 8" xfId="24628" xr:uid="{DE8DF3A4-F3B2-4DF8-A85A-F6B037FB4EBB}"/>
    <cellStyle name="Примечание 6 3 9" xfId="24629" xr:uid="{2A4E5961-6F52-4EAF-9DFD-4069A43D5D5E}"/>
    <cellStyle name="Примечание 6 4" xfId="24630" xr:uid="{644D1C0F-A030-410C-BC92-06B9A7501B4B}"/>
    <cellStyle name="Примечание 6 4 10" xfId="24631" xr:uid="{9014676E-8A53-4EFB-A5A2-39304C82D0B8}"/>
    <cellStyle name="Примечание 6 4 11" xfId="24632" xr:uid="{3E9DFE7F-4BB2-45C3-978C-EB7397D0D89C}"/>
    <cellStyle name="Примечание 6 4 12" xfId="24633" xr:uid="{67E5EC55-F484-45F8-ABF0-040C16AA8F36}"/>
    <cellStyle name="Примечание 6 4 13" xfId="24634" xr:uid="{5A35EC33-6E09-4246-9FC7-5953E92F0436}"/>
    <cellStyle name="Примечание 6 4 14" xfId="24635" xr:uid="{CB9F8F33-5888-40B4-B007-A35BE5BFDDE3}"/>
    <cellStyle name="Примечание 6 4 15" xfId="24636" xr:uid="{9E534FDF-13EC-48DA-A790-7B7A88E6D565}"/>
    <cellStyle name="Примечание 6 4 2" xfId="24637" xr:uid="{A6673E85-3BE5-409C-978D-5716A32DFBD9}"/>
    <cellStyle name="Примечание 6 4 2 2" xfId="24638" xr:uid="{9F7F79D0-4176-4598-8E1A-1571E4D966D0}"/>
    <cellStyle name="Примечание 6 4 3" xfId="24639" xr:uid="{1447648F-6B9C-4EBE-9C14-41B9F4B2C1BD}"/>
    <cellStyle name="Примечание 6 4 3 2" xfId="24640" xr:uid="{D0DA5165-5F8D-42C5-A738-0339C18746A6}"/>
    <cellStyle name="Примечание 6 4 4" xfId="24641" xr:uid="{9650CD55-B16A-49C0-A040-8910F3D2CB52}"/>
    <cellStyle name="Примечание 6 4 4 2" xfId="24642" xr:uid="{39864A68-9C78-4A8C-90CD-089686523875}"/>
    <cellStyle name="Примечание 6 4 5" xfId="24643" xr:uid="{7810F070-D1BD-408C-872A-C46AFF0C2A75}"/>
    <cellStyle name="Примечание 6 4 5 2" xfId="24644" xr:uid="{981A6AEA-9EF1-4A8E-992C-99EFEE2432DA}"/>
    <cellStyle name="Примечание 6 4 6" xfId="24645" xr:uid="{7D2AE094-E9B6-4A96-9958-ECD1DB8B0A84}"/>
    <cellStyle name="Примечание 6 4 7" xfId="24646" xr:uid="{98C461D7-DAAC-40D9-B5D2-751A46D821FA}"/>
    <cellStyle name="Примечание 6 4 8" xfId="24647" xr:uid="{32DDDF68-DC18-43BC-BDFF-146F82CF4DB6}"/>
    <cellStyle name="Примечание 6 4 9" xfId="24648" xr:uid="{A690360A-07B3-4258-8ABF-52401D322934}"/>
    <cellStyle name="Примечание 6 5" xfId="24649" xr:uid="{6787E424-2ECE-4A29-A25A-F919F7B8BA2C}"/>
    <cellStyle name="Примечание 6 5 2" xfId="24650" xr:uid="{4EC253EC-3CF0-4888-9366-4A800C234ED1}"/>
    <cellStyle name="Примечание 6 6" xfId="24651" xr:uid="{B4F4314F-CEC1-4FDC-83C4-099596BBAFB0}"/>
    <cellStyle name="Примечание 6 6 2" xfId="24652" xr:uid="{C99EECDD-8CCE-49E3-8082-7BE31D3ADF61}"/>
    <cellStyle name="Примечание 6 7" xfId="24653" xr:uid="{80ACFBE7-0CE5-437A-9123-449065A93D04}"/>
    <cellStyle name="Примечание 6 7 2" xfId="24654" xr:uid="{68B6274C-AA2C-484C-9BA2-94A2E0CEB924}"/>
    <cellStyle name="Примечание 6 8" xfId="24655" xr:uid="{0B1D8D0D-A6AB-42F4-8E7E-78893BD62CE4}"/>
    <cellStyle name="Примечание 6 8 2" xfId="24656" xr:uid="{F8F70DBA-30C6-4A51-A2D1-5C8804B17B69}"/>
    <cellStyle name="Примечание 6 9" xfId="24657" xr:uid="{AE1D8131-CC72-4D20-A69E-E1EBA4DC1B19}"/>
    <cellStyle name="Примечание 7" xfId="24658" xr:uid="{D274108C-DFE2-4D67-874B-0D36FF3BB1B1}"/>
    <cellStyle name="Примечание 7 10" xfId="24659" xr:uid="{CC4D974A-A7F4-45FA-9566-4EA54273AEB2}"/>
    <cellStyle name="Примечание 7 11" xfId="24660" xr:uid="{F91ECF96-D342-4F19-8E32-765574D4A98A}"/>
    <cellStyle name="Примечание 7 12" xfId="24661" xr:uid="{0327AB4D-DB25-4C2A-AF65-B8E9102344B5}"/>
    <cellStyle name="Примечание 7 13" xfId="24662" xr:uid="{65085C39-D66F-4834-A055-E43B7A6500FE}"/>
    <cellStyle name="Примечание 7 14" xfId="24663" xr:uid="{7246C662-71A8-4CEF-B804-18AA4E1CB74F}"/>
    <cellStyle name="Примечание 7 15" xfId="24664" xr:uid="{7B9BAB57-381C-41B6-B132-32BE724E0CCA}"/>
    <cellStyle name="Примечание 7 16" xfId="24665" xr:uid="{603EE03E-AA17-4308-81E6-08C908065CEB}"/>
    <cellStyle name="Примечание 7 17" xfId="24666" xr:uid="{7B2DF638-D17B-40A2-A337-7B0C19D53941}"/>
    <cellStyle name="Примечание 7 18" xfId="24667" xr:uid="{FEA26B46-52FB-4593-A793-1FBA1EE571CB}"/>
    <cellStyle name="Примечание 7 2" xfId="24668" xr:uid="{621F3F0D-BB9F-42F2-BBA5-793A7224D277}"/>
    <cellStyle name="Примечание 7 2 10" xfId="24669" xr:uid="{7AF90BBA-78A2-4AE5-80CC-84BE12EE4513}"/>
    <cellStyle name="Примечание 7 2 11" xfId="24670" xr:uid="{259C66BC-93FE-4EC2-9373-8C020B44CE64}"/>
    <cellStyle name="Примечание 7 2 12" xfId="24671" xr:uid="{27C2998C-CFDC-44CC-A435-D8180E9571C1}"/>
    <cellStyle name="Примечание 7 2 13" xfId="24672" xr:uid="{A79C9730-AC6F-46C5-B4CB-1EBF9334880A}"/>
    <cellStyle name="Примечание 7 2 14" xfId="24673" xr:uid="{3225063E-6E4B-4984-8F0D-8D5E15C95A54}"/>
    <cellStyle name="Примечание 7 2 15" xfId="24674" xr:uid="{5F05E07B-15B3-4DD6-AA26-B69F3CB4EA9C}"/>
    <cellStyle name="Примечание 7 2 2" xfId="24675" xr:uid="{39A1F29F-A927-4F1B-B4A8-A9E9D4710088}"/>
    <cellStyle name="Примечание 7 2 2 2" xfId="24676" xr:uid="{3C75B1CB-0826-4DA1-9FF9-6C32E0F8630A}"/>
    <cellStyle name="Примечание 7 2 3" xfId="24677" xr:uid="{7E791CD8-4480-4762-A42D-076867C8AC0C}"/>
    <cellStyle name="Примечание 7 2 3 2" xfId="24678" xr:uid="{5C19B5D9-9FAB-43DF-8439-F5C3D4E3D982}"/>
    <cellStyle name="Примечание 7 2 4" xfId="24679" xr:uid="{21421CC1-6185-41C8-A0F6-FD8AD6CD961D}"/>
    <cellStyle name="Примечание 7 2 4 2" xfId="24680" xr:uid="{27E5F19E-0262-41A5-8D3E-17FB8F8347B2}"/>
    <cellStyle name="Примечание 7 2 5" xfId="24681" xr:uid="{8767EB8E-D333-4A04-A9B7-57F9F11FEB83}"/>
    <cellStyle name="Примечание 7 2 5 2" xfId="24682" xr:uid="{D5D5B0E9-B24D-46EA-BD83-9C234BEAC6BC}"/>
    <cellStyle name="Примечание 7 2 6" xfId="24683" xr:uid="{4022C191-EAAE-4BA4-8A39-738EC30D4112}"/>
    <cellStyle name="Примечание 7 2 7" xfId="24684" xr:uid="{6E90529F-560B-4801-B9B9-C56978700969}"/>
    <cellStyle name="Примечание 7 2 8" xfId="24685" xr:uid="{6E9D4DEB-6DEC-475D-8F6B-A462F75F03CD}"/>
    <cellStyle name="Примечание 7 2 9" xfId="24686" xr:uid="{000B5A1E-F5DE-45EA-B3B8-F70A410472FE}"/>
    <cellStyle name="Примечание 7 3" xfId="24687" xr:uid="{53E453FF-B854-4227-8E7C-72CA787AE297}"/>
    <cellStyle name="Примечание 7 3 10" xfId="24688" xr:uid="{1FBA4E16-759D-4B01-9D3B-47852EFAB9DF}"/>
    <cellStyle name="Примечание 7 3 11" xfId="24689" xr:uid="{F23E4B0B-CA78-4D7A-8366-6D7F60ED9062}"/>
    <cellStyle name="Примечание 7 3 12" xfId="24690" xr:uid="{874A38FC-FE58-4402-B662-934244D80E0C}"/>
    <cellStyle name="Примечание 7 3 13" xfId="24691" xr:uid="{4684AC29-3406-46EB-B09D-B56476D7297F}"/>
    <cellStyle name="Примечание 7 3 14" xfId="24692" xr:uid="{EFDA2099-DA14-4C0D-86C4-CBE5070E0211}"/>
    <cellStyle name="Примечание 7 3 15" xfId="24693" xr:uid="{F5B78237-9170-40C3-87D8-CC15817B248B}"/>
    <cellStyle name="Примечание 7 3 2" xfId="24694" xr:uid="{7369C1E2-236C-487F-9EE1-0BF695B57BE3}"/>
    <cellStyle name="Примечание 7 3 2 2" xfId="24695" xr:uid="{4C99266E-51F5-42AE-883C-4C650C246D0D}"/>
    <cellStyle name="Примечание 7 3 3" xfId="24696" xr:uid="{068F2628-001F-4D3B-BC1E-3415687C3FF5}"/>
    <cellStyle name="Примечание 7 3 3 2" xfId="24697" xr:uid="{5722AF3D-765D-48B6-8052-01C2FF117AAC}"/>
    <cellStyle name="Примечание 7 3 4" xfId="24698" xr:uid="{9893A72D-04C6-461A-88F4-43D6B159B24B}"/>
    <cellStyle name="Примечание 7 3 4 2" xfId="24699" xr:uid="{DBF67404-1314-453A-9808-194AC2B1F060}"/>
    <cellStyle name="Примечание 7 3 5" xfId="24700" xr:uid="{A9CEEEB7-26F9-4BE2-BBC0-B77714459C87}"/>
    <cellStyle name="Примечание 7 3 5 2" xfId="24701" xr:uid="{360A2E8B-CA9B-44FF-9BE3-A73A82E418B0}"/>
    <cellStyle name="Примечание 7 3 6" xfId="24702" xr:uid="{E22DEDBC-CDBF-4B16-B27F-10E7B44DCC8B}"/>
    <cellStyle name="Примечание 7 3 7" xfId="24703" xr:uid="{041BDD1F-3114-4687-AA11-8B2F0E7FC66B}"/>
    <cellStyle name="Примечание 7 3 8" xfId="24704" xr:uid="{6B063109-D005-4C3C-9AD2-D9C159C5B686}"/>
    <cellStyle name="Примечание 7 3 9" xfId="24705" xr:uid="{6B3F53BD-452A-41F5-B4FF-1E5150DA82DB}"/>
    <cellStyle name="Примечание 7 4" xfId="24706" xr:uid="{8A0E03A7-22FC-4E06-90F9-4D9AF9891560}"/>
    <cellStyle name="Примечание 7 4 10" xfId="24707" xr:uid="{52F91A2F-D427-4F86-81B4-66BE945F5CEC}"/>
    <cellStyle name="Примечание 7 4 11" xfId="24708" xr:uid="{1857C6AB-4002-4FD6-813B-03FC21284B0F}"/>
    <cellStyle name="Примечание 7 4 12" xfId="24709" xr:uid="{1BCB0AC7-CB9E-4696-A1EA-29192034E916}"/>
    <cellStyle name="Примечание 7 4 13" xfId="24710" xr:uid="{335A6861-2751-4A95-8865-35AB21636A5D}"/>
    <cellStyle name="Примечание 7 4 14" xfId="24711" xr:uid="{67AFC439-83F1-4217-A34B-C881BB399104}"/>
    <cellStyle name="Примечание 7 4 15" xfId="24712" xr:uid="{0C71A44F-2865-4602-A630-59E13547068F}"/>
    <cellStyle name="Примечание 7 4 2" xfId="24713" xr:uid="{7652B2CA-B4C5-4C7F-BBE2-7BD91759C968}"/>
    <cellStyle name="Примечание 7 4 2 2" xfId="24714" xr:uid="{FC651D9C-68E7-404A-AB0E-111148287A98}"/>
    <cellStyle name="Примечание 7 4 3" xfId="24715" xr:uid="{8E8C2C8D-DFC7-4754-9EEE-15AB759D3629}"/>
    <cellStyle name="Примечание 7 4 3 2" xfId="24716" xr:uid="{2498AB32-A553-48BB-B1FA-05DCE89A9628}"/>
    <cellStyle name="Примечание 7 4 4" xfId="24717" xr:uid="{3E643B9D-D1FC-4088-B937-0583DF162F5D}"/>
    <cellStyle name="Примечание 7 4 4 2" xfId="24718" xr:uid="{C1B8A353-2E5D-475D-B731-3CD03DE25319}"/>
    <cellStyle name="Примечание 7 4 5" xfId="24719" xr:uid="{7505C057-A7C9-400B-AA59-1CD89CC57731}"/>
    <cellStyle name="Примечание 7 4 5 2" xfId="24720" xr:uid="{40C56BEB-74C1-4AB1-A47B-90108FEA6CB7}"/>
    <cellStyle name="Примечание 7 4 6" xfId="24721" xr:uid="{386C7884-5A5E-4376-8F0A-1F8AF3FF0828}"/>
    <cellStyle name="Примечание 7 4 7" xfId="24722" xr:uid="{4CC3659D-213E-45BC-854A-66E672928C18}"/>
    <cellStyle name="Примечание 7 4 8" xfId="24723" xr:uid="{BF24356F-EC6F-4FE8-877D-C432576C3409}"/>
    <cellStyle name="Примечание 7 4 9" xfId="24724" xr:uid="{028F494A-CEAB-4521-98F3-3139B76EB282}"/>
    <cellStyle name="Примечание 7 5" xfId="24725" xr:uid="{67E9B864-C951-418D-9280-EB63B69EE246}"/>
    <cellStyle name="Примечание 7 5 2" xfId="24726" xr:uid="{76B4531A-BFDF-4662-9D79-62F5CC4F4466}"/>
    <cellStyle name="Примечание 7 6" xfId="24727" xr:uid="{7B1F3F43-39E9-4CA1-A38E-2931CD280D61}"/>
    <cellStyle name="Примечание 7 6 2" xfId="24728" xr:uid="{693F1A71-DCBF-4F9F-8C9A-9294CCBFDD6B}"/>
    <cellStyle name="Примечание 7 7" xfId="24729" xr:uid="{7BCC6A35-1F38-447B-BA05-2035FA2A2957}"/>
    <cellStyle name="Примечание 7 7 2" xfId="24730" xr:uid="{96532853-B9E8-45D4-806D-C18D12CC5218}"/>
    <cellStyle name="Примечание 7 8" xfId="24731" xr:uid="{4D4B0D8F-D83E-4646-9562-DD67A4021AA1}"/>
    <cellStyle name="Примечание 7 8 2" xfId="24732" xr:uid="{B9CDA2E1-18AE-43E3-B91E-52DD6F67DDA4}"/>
    <cellStyle name="Примечание 7 9" xfId="24733" xr:uid="{BA83D489-5655-43A4-A135-568EBBDD8763}"/>
    <cellStyle name="Примечание 8" xfId="24734" xr:uid="{B84DB0BA-47E7-4693-9B44-C40EFC47BF75}"/>
    <cellStyle name="Примечание 8 10" xfId="24735" xr:uid="{55183CAF-EEB3-4947-A188-EBD6D0A0035A}"/>
    <cellStyle name="Примечание 8 11" xfId="24736" xr:uid="{AB72F105-FE9D-4853-9D06-7F71F03CEFDF}"/>
    <cellStyle name="Примечание 8 12" xfId="24737" xr:uid="{A8F41D3A-84BC-4C3F-ACFA-29FF760EF928}"/>
    <cellStyle name="Примечание 8 13" xfId="24738" xr:uid="{69913866-C79A-4AE1-B939-5720E1DFFCBB}"/>
    <cellStyle name="Примечание 8 14" xfId="24739" xr:uid="{66D28480-1F8A-4E62-9469-12BD1DF8D2F3}"/>
    <cellStyle name="Примечание 8 15" xfId="24740" xr:uid="{249F3925-3485-4AD7-86D7-33FEA70D95B1}"/>
    <cellStyle name="Примечание 8 16" xfId="24741" xr:uid="{185A8EDC-2B3A-4F7C-884D-E4AED5C9FC1F}"/>
    <cellStyle name="Примечание 8 17" xfId="24742" xr:uid="{C6CDB800-1662-44A7-BC04-CED49650747E}"/>
    <cellStyle name="Примечание 8 18" xfId="24743" xr:uid="{A1C60E81-296D-4694-9727-7D76D7975B37}"/>
    <cellStyle name="Примечание 8 2" xfId="24744" xr:uid="{4BF96D36-A95F-4D10-B74F-4A7E86DE17FD}"/>
    <cellStyle name="Примечание 8 2 10" xfId="24745" xr:uid="{0459CDA3-5663-443C-9933-F305E30410C7}"/>
    <cellStyle name="Примечание 8 2 11" xfId="24746" xr:uid="{BC45DDBB-7D5B-403C-BEE6-2D7E2096D780}"/>
    <cellStyle name="Примечание 8 2 12" xfId="24747" xr:uid="{91E2360A-66DC-4935-8290-360550D1C50A}"/>
    <cellStyle name="Примечание 8 2 13" xfId="24748" xr:uid="{5E31B366-3002-4246-9E34-EAF6950050BC}"/>
    <cellStyle name="Примечание 8 2 14" xfId="24749" xr:uid="{868CC564-F0F4-46AF-AF2D-BB5928AFCEF3}"/>
    <cellStyle name="Примечание 8 2 15" xfId="24750" xr:uid="{84D93A14-FF31-40BD-82CD-BA1762C39E6E}"/>
    <cellStyle name="Примечание 8 2 2" xfId="24751" xr:uid="{1DD5C238-628A-471E-A18B-15F68D9E75D3}"/>
    <cellStyle name="Примечание 8 2 2 2" xfId="24752" xr:uid="{09DFB960-6EF9-4AAB-8984-981ED75D320D}"/>
    <cellStyle name="Примечание 8 2 3" xfId="24753" xr:uid="{C2C31919-4F24-4560-857B-86EF8F523A5F}"/>
    <cellStyle name="Примечание 8 2 3 2" xfId="24754" xr:uid="{DF7D0110-64B5-4055-91C6-FE6FB6438190}"/>
    <cellStyle name="Примечание 8 2 4" xfId="24755" xr:uid="{85310B6B-E59E-4EAC-BC35-227317D09C31}"/>
    <cellStyle name="Примечание 8 2 4 2" xfId="24756" xr:uid="{EDDEAB3B-5168-449E-91D6-78EBEEF00E59}"/>
    <cellStyle name="Примечание 8 2 5" xfId="24757" xr:uid="{73B24469-D64B-4D2A-810D-87C08DF4ABE8}"/>
    <cellStyle name="Примечание 8 2 5 2" xfId="24758" xr:uid="{7E8151D3-83B7-4B30-977A-00419E65BF0B}"/>
    <cellStyle name="Примечание 8 2 6" xfId="24759" xr:uid="{245FCB2A-5888-438C-9891-AC09CE077217}"/>
    <cellStyle name="Примечание 8 2 7" xfId="24760" xr:uid="{084311B1-8CC8-44DF-BDF7-E5C200EF4E7B}"/>
    <cellStyle name="Примечание 8 2 8" xfId="24761" xr:uid="{50F897E7-421D-4382-A6F9-37843EAD855E}"/>
    <cellStyle name="Примечание 8 2 9" xfId="24762" xr:uid="{C5F3574C-18F0-4BBB-91A0-B5A55A11392C}"/>
    <cellStyle name="Примечание 8 3" xfId="24763" xr:uid="{A9DCF683-7AF6-4DA7-9A4B-853AE3EDC5C9}"/>
    <cellStyle name="Примечание 8 3 10" xfId="24764" xr:uid="{88E578BF-5A63-4C5E-8CAB-90FB8AA93E31}"/>
    <cellStyle name="Примечание 8 3 11" xfId="24765" xr:uid="{4D8EFC5E-3103-4983-B234-99F137F00004}"/>
    <cellStyle name="Примечание 8 3 12" xfId="24766" xr:uid="{DA47C331-EACA-4835-B137-D1976B754EA8}"/>
    <cellStyle name="Примечание 8 3 13" xfId="24767" xr:uid="{F4B6CE06-3AAB-49E4-AF18-FD7AA7E5BFF0}"/>
    <cellStyle name="Примечание 8 3 14" xfId="24768" xr:uid="{59F76F89-B7C5-446D-BFF9-806EFA14EAAB}"/>
    <cellStyle name="Примечание 8 3 15" xfId="24769" xr:uid="{7AA054DA-FCA5-415E-9131-A552A144447B}"/>
    <cellStyle name="Примечание 8 3 2" xfId="24770" xr:uid="{E3CD5CB9-AC33-49F1-8902-F11C43FC0979}"/>
    <cellStyle name="Примечание 8 3 2 2" xfId="24771" xr:uid="{7B8B645B-CB46-4F3C-B096-ECD587AAACC5}"/>
    <cellStyle name="Примечание 8 3 3" xfId="24772" xr:uid="{E4FEE88A-A047-4218-92F5-2D659984CC90}"/>
    <cellStyle name="Примечание 8 3 3 2" xfId="24773" xr:uid="{5AE16FA4-F93C-48F5-9E13-091620DC104A}"/>
    <cellStyle name="Примечание 8 3 4" xfId="24774" xr:uid="{E43DA86D-0FDB-40D3-8CF7-5552390B65AB}"/>
    <cellStyle name="Примечание 8 3 4 2" xfId="24775" xr:uid="{E78513D3-FC18-40C3-BC42-60A966B963B4}"/>
    <cellStyle name="Примечание 8 3 5" xfId="24776" xr:uid="{0230E754-C308-43D5-8DAE-C7390A5E3EDF}"/>
    <cellStyle name="Примечание 8 3 5 2" xfId="24777" xr:uid="{B90A19ED-F70A-4602-9368-7204961A86B2}"/>
    <cellStyle name="Примечание 8 3 6" xfId="24778" xr:uid="{7C68059E-5929-42E7-928D-B522AFC62D5A}"/>
    <cellStyle name="Примечание 8 3 7" xfId="24779" xr:uid="{0E9091E4-C70F-4EAB-89CA-8FF3B7A51C5E}"/>
    <cellStyle name="Примечание 8 3 8" xfId="24780" xr:uid="{32CF8C58-8305-46BE-8782-128A119A3CAC}"/>
    <cellStyle name="Примечание 8 3 9" xfId="24781" xr:uid="{E32A20C4-6387-43E8-834D-7C9A28F6B5CD}"/>
    <cellStyle name="Примечание 8 4" xfId="24782" xr:uid="{73C6DE46-1F9B-40EC-86AA-AE606171A0C4}"/>
    <cellStyle name="Примечание 8 4 10" xfId="24783" xr:uid="{E11D127C-C3D2-47C3-9CB3-A90AFBAEF46F}"/>
    <cellStyle name="Примечание 8 4 11" xfId="24784" xr:uid="{3435623D-21BA-4274-813A-BB82B5CDE846}"/>
    <cellStyle name="Примечание 8 4 12" xfId="24785" xr:uid="{97B1FFE0-C300-4570-B084-F2C28D790473}"/>
    <cellStyle name="Примечание 8 4 13" xfId="24786" xr:uid="{D8580CBC-6FD1-4BAA-A0D8-2E9BB80AE0D0}"/>
    <cellStyle name="Примечание 8 4 14" xfId="24787" xr:uid="{5E9D8CB2-1C15-451D-A220-0ADFD44F82BE}"/>
    <cellStyle name="Примечание 8 4 15" xfId="24788" xr:uid="{00F2DB2D-9F62-44D9-83D4-BA594B481BED}"/>
    <cellStyle name="Примечание 8 4 2" xfId="24789" xr:uid="{7F2E3E59-3822-4556-BDAB-3660440CD596}"/>
    <cellStyle name="Примечание 8 4 2 2" xfId="24790" xr:uid="{7B95CFE2-719A-4C22-9E2E-232A6B4612CB}"/>
    <cellStyle name="Примечание 8 4 3" xfId="24791" xr:uid="{8CB27D08-E1C1-4898-83F7-AC7BA3AAA31E}"/>
    <cellStyle name="Примечание 8 4 3 2" xfId="24792" xr:uid="{A7058932-4DAF-400A-932B-F41FA7CD4B98}"/>
    <cellStyle name="Примечание 8 4 4" xfId="24793" xr:uid="{05DBA1EA-ECD8-469A-A51C-FB62F017E8E8}"/>
    <cellStyle name="Примечание 8 4 4 2" xfId="24794" xr:uid="{0CE53264-FAE4-4FDF-92E6-3E858EC22F5C}"/>
    <cellStyle name="Примечание 8 4 5" xfId="24795" xr:uid="{D7A64E05-0948-4EF2-9EA4-8C9BB6752EDF}"/>
    <cellStyle name="Примечание 8 4 5 2" xfId="24796" xr:uid="{E1315CA5-0F30-42C1-B155-40D4CF31E4FB}"/>
    <cellStyle name="Примечание 8 4 6" xfId="24797" xr:uid="{BE548636-D635-4566-9C0E-2BAB17E4F476}"/>
    <cellStyle name="Примечание 8 4 7" xfId="24798" xr:uid="{CB98C624-3F40-4A0C-8BC8-643B1E26FB65}"/>
    <cellStyle name="Примечание 8 4 8" xfId="24799" xr:uid="{6CD3528F-863E-48AD-ADAA-6340A2A42AF9}"/>
    <cellStyle name="Примечание 8 4 9" xfId="24800" xr:uid="{839143E5-0DB0-421B-82FD-AC73A83A494A}"/>
    <cellStyle name="Примечание 8 5" xfId="24801" xr:uid="{44BB01BB-7418-4D93-973E-39280B0643AF}"/>
    <cellStyle name="Примечание 8 5 2" xfId="24802" xr:uid="{E5CE6FD4-5AFD-4D5D-AEB1-F54CF8E60AF7}"/>
    <cellStyle name="Примечание 8 6" xfId="24803" xr:uid="{764FF354-5537-4A84-8D24-B30C11BC518A}"/>
    <cellStyle name="Примечание 8 6 2" xfId="24804" xr:uid="{243A09EA-6964-47E1-9011-C9040451AF71}"/>
    <cellStyle name="Примечание 8 7" xfId="24805" xr:uid="{411F28F4-891B-4EA7-8178-828151F04FEB}"/>
    <cellStyle name="Примечание 8 7 2" xfId="24806" xr:uid="{E59710FF-184A-4BD8-A4B1-905F10A6FE0C}"/>
    <cellStyle name="Примечание 8 8" xfId="24807" xr:uid="{0C13CA1C-BEDA-4589-9641-DC241CC8EEA4}"/>
    <cellStyle name="Примечание 8 8 2" xfId="24808" xr:uid="{4E64A305-D0E6-45E1-B838-8498984CF217}"/>
    <cellStyle name="Примечание 8 9" xfId="24809" xr:uid="{F9EB822D-2E95-4AF3-84AC-F29D4F99B876}"/>
    <cellStyle name="Примечание 9" xfId="24810" xr:uid="{78E4917E-6BEC-4409-A252-F8F0A12A1203}"/>
    <cellStyle name="Примечание 9 10" xfId="24811" xr:uid="{24410AF7-D3EF-4D53-BB29-53342AE1836E}"/>
    <cellStyle name="Примечание 9 11" xfId="24812" xr:uid="{19F43436-5CAE-4F03-A0EF-6B632FEF7AD0}"/>
    <cellStyle name="Примечание 9 12" xfId="24813" xr:uid="{B8CAE202-E1B6-47A5-B54A-A797EA36987F}"/>
    <cellStyle name="Примечание 9 13" xfId="24814" xr:uid="{6478B995-E16B-400D-A0AB-3687F8D29DF5}"/>
    <cellStyle name="Примечание 9 14" xfId="24815" xr:uid="{2F8948AA-3A8F-4E26-8D60-63C441F68156}"/>
    <cellStyle name="Примечание 9 15" xfId="24816" xr:uid="{D62882F1-9B69-4F47-A7B9-6D2FBB069D66}"/>
    <cellStyle name="Примечание 9 16" xfId="24817" xr:uid="{54461160-E8BE-499E-BF65-A15C82E9F385}"/>
    <cellStyle name="Примечание 9 17" xfId="24818" xr:uid="{49E66027-E5B2-4C00-9600-2E02028E9D6C}"/>
    <cellStyle name="Примечание 9 18" xfId="24819" xr:uid="{1D34F40C-EB94-4E93-A266-1D8EC17430AF}"/>
    <cellStyle name="Примечание 9 2" xfId="24820" xr:uid="{6E26E200-E7D6-4C42-8A32-275861D00971}"/>
    <cellStyle name="Примечание 9 2 10" xfId="24821" xr:uid="{942D0C3A-DF69-4CD3-B44E-A0C993862B28}"/>
    <cellStyle name="Примечание 9 2 11" xfId="24822" xr:uid="{082C63F7-D8AE-4B6D-8750-A375A0C273B6}"/>
    <cellStyle name="Примечание 9 2 12" xfId="24823" xr:uid="{1E6C364A-7F90-4BFE-BBA9-0AD00E5A1180}"/>
    <cellStyle name="Примечание 9 2 13" xfId="24824" xr:uid="{5134C6AA-FB49-447C-A3A2-07F7B6FB3807}"/>
    <cellStyle name="Примечание 9 2 14" xfId="24825" xr:uid="{0BB9CBB6-40BE-4CC7-A770-95442AFC192B}"/>
    <cellStyle name="Примечание 9 2 15" xfId="24826" xr:uid="{1312797E-DD6C-4C7F-80AD-EB4CC5BB0C13}"/>
    <cellStyle name="Примечание 9 2 2" xfId="24827" xr:uid="{49EC07A3-0CFF-4128-A1F7-837A22ED5594}"/>
    <cellStyle name="Примечание 9 2 2 2" xfId="24828" xr:uid="{14A6C31B-A588-436E-9EF9-5A7359994487}"/>
    <cellStyle name="Примечание 9 2 3" xfId="24829" xr:uid="{539E5125-77A0-429D-875D-0ED736265E54}"/>
    <cellStyle name="Примечание 9 2 3 2" xfId="24830" xr:uid="{E40CA022-7A9B-49F1-91BC-1C92684C21AA}"/>
    <cellStyle name="Примечание 9 2 4" xfId="24831" xr:uid="{9E10992A-3CA9-46CF-8032-B8D57D9907A2}"/>
    <cellStyle name="Примечание 9 2 4 2" xfId="24832" xr:uid="{08A68FA0-7DEA-435C-B784-57D41F6F3C5B}"/>
    <cellStyle name="Примечание 9 2 5" xfId="24833" xr:uid="{A489E627-E20B-463C-80AE-65FD5E210ABE}"/>
    <cellStyle name="Примечание 9 2 5 2" xfId="24834" xr:uid="{571333C0-ED2F-47FB-9645-A6061369F694}"/>
    <cellStyle name="Примечание 9 2 6" xfId="24835" xr:uid="{A47CFC68-EEBB-47EB-B85B-D5BF1FBED361}"/>
    <cellStyle name="Примечание 9 2 7" xfId="24836" xr:uid="{76D9D6A7-1AF4-43BF-BFBB-C6B64488AEBA}"/>
    <cellStyle name="Примечание 9 2 8" xfId="24837" xr:uid="{2B4864C1-C468-47CC-A1E7-C500D561CE8C}"/>
    <cellStyle name="Примечание 9 2 9" xfId="24838" xr:uid="{4649CF55-AC61-44A5-81BF-BB3217A659C4}"/>
    <cellStyle name="Примечание 9 3" xfId="24839" xr:uid="{61964F5B-06E0-4EF1-852D-28E2B871EC02}"/>
    <cellStyle name="Примечание 9 3 10" xfId="24840" xr:uid="{8F85EADD-B739-487D-91AC-539602548DA9}"/>
    <cellStyle name="Примечание 9 3 11" xfId="24841" xr:uid="{A367746D-7D18-48A4-9EAF-6FF40C0F311A}"/>
    <cellStyle name="Примечание 9 3 12" xfId="24842" xr:uid="{F7AFBE5B-477E-4F27-AD08-4B17B05E8486}"/>
    <cellStyle name="Примечание 9 3 13" xfId="24843" xr:uid="{3AEC1889-27A3-4396-8498-519B0AD292B1}"/>
    <cellStyle name="Примечание 9 3 14" xfId="24844" xr:uid="{9ADB8012-479A-4211-A1ED-B5C0B52458B9}"/>
    <cellStyle name="Примечание 9 3 15" xfId="24845" xr:uid="{4B811F06-8D8E-485F-82A7-139417856377}"/>
    <cellStyle name="Примечание 9 3 2" xfId="24846" xr:uid="{183A155D-EE42-46B5-BEC1-D154AAC74BA8}"/>
    <cellStyle name="Примечание 9 3 2 2" xfId="24847" xr:uid="{56877310-E733-449F-A233-BEF4C4D329B5}"/>
    <cellStyle name="Примечание 9 3 3" xfId="24848" xr:uid="{5F9C4CA7-425B-45BB-9BC7-062AD74B8BB0}"/>
    <cellStyle name="Примечание 9 3 3 2" xfId="24849" xr:uid="{6D48E1E9-EE40-4163-B573-B955F6816B5C}"/>
    <cellStyle name="Примечание 9 3 4" xfId="24850" xr:uid="{D0B7D214-21AB-43DE-8819-CB542EF2F194}"/>
    <cellStyle name="Примечание 9 3 4 2" xfId="24851" xr:uid="{E6CBD142-AEE8-45B8-AFA3-3CD5991F6E59}"/>
    <cellStyle name="Примечание 9 3 5" xfId="24852" xr:uid="{0981C436-4E2F-4A7B-9441-FE90F53C2C8C}"/>
    <cellStyle name="Примечание 9 3 5 2" xfId="24853" xr:uid="{E61FD339-0CF6-4ACF-BE4E-168B1D1CBF47}"/>
    <cellStyle name="Примечание 9 3 6" xfId="24854" xr:uid="{E2DB533B-C45C-42A5-A2DD-51177762B83F}"/>
    <cellStyle name="Примечание 9 3 7" xfId="24855" xr:uid="{40AE7273-4189-48BC-9CBC-E29E9679E703}"/>
    <cellStyle name="Примечание 9 3 8" xfId="24856" xr:uid="{266B5E29-9036-41FD-9877-AE3CB53ED7AD}"/>
    <cellStyle name="Примечание 9 3 9" xfId="24857" xr:uid="{F071A7C5-5474-4324-A673-7EA20FF38DAB}"/>
    <cellStyle name="Примечание 9 4" xfId="24858" xr:uid="{FAD0D03C-B267-484D-B097-C5F927B6F534}"/>
    <cellStyle name="Примечание 9 4 10" xfId="24859" xr:uid="{A0DCDF9B-346C-442F-B738-D0940A4DB4CD}"/>
    <cellStyle name="Примечание 9 4 11" xfId="24860" xr:uid="{1ED93F67-519C-47BA-B4A0-2C684B534CCA}"/>
    <cellStyle name="Примечание 9 4 12" xfId="24861" xr:uid="{9045B0C4-1FA6-4136-BC14-7F05A9EBD3C8}"/>
    <cellStyle name="Примечание 9 4 13" xfId="24862" xr:uid="{4D25D15B-5C4B-43EC-96DA-E8396B530863}"/>
    <cellStyle name="Примечание 9 4 14" xfId="24863" xr:uid="{54F83894-49C5-4B10-B4D5-449E0F8FA95F}"/>
    <cellStyle name="Примечание 9 4 15" xfId="24864" xr:uid="{E81DAD76-DE96-4125-80EE-A0992E573270}"/>
    <cellStyle name="Примечание 9 4 2" xfId="24865" xr:uid="{6A4D27B0-595B-40FA-A795-BBB9303C32D1}"/>
    <cellStyle name="Примечание 9 4 2 2" xfId="24866" xr:uid="{590E9670-74DF-4FDE-8C3F-77EB4BC4CB21}"/>
    <cellStyle name="Примечание 9 4 3" xfId="24867" xr:uid="{FC1A5D51-11D2-43A3-96BE-14D0A0B5FE4E}"/>
    <cellStyle name="Примечание 9 4 3 2" xfId="24868" xr:uid="{662FDE04-18A7-4391-943D-D95EDB6FC082}"/>
    <cellStyle name="Примечание 9 4 4" xfId="24869" xr:uid="{8350BC64-0FB4-411B-85F8-4844CC57AFC9}"/>
    <cellStyle name="Примечание 9 4 4 2" xfId="24870" xr:uid="{FBEAC5EA-FC4E-44EF-8CD3-6D59F4F566C9}"/>
    <cellStyle name="Примечание 9 4 5" xfId="24871" xr:uid="{69F716D5-20ED-4B8D-9D29-E44EB899A67A}"/>
    <cellStyle name="Примечание 9 4 5 2" xfId="24872" xr:uid="{E357F2EC-35CC-45CD-89EE-944E841B9977}"/>
    <cellStyle name="Примечание 9 4 6" xfId="24873" xr:uid="{6A40933C-8135-4CFA-9A6D-27C735581C81}"/>
    <cellStyle name="Примечание 9 4 7" xfId="24874" xr:uid="{450DE594-9515-4934-A81B-AFD47D5AFB6C}"/>
    <cellStyle name="Примечание 9 4 8" xfId="24875" xr:uid="{2FDD6207-909A-4608-805D-DAEA55837796}"/>
    <cellStyle name="Примечание 9 4 9" xfId="24876" xr:uid="{3448BBA7-6ABC-4813-B9CA-103B141B0A54}"/>
    <cellStyle name="Примечание 9 5" xfId="24877" xr:uid="{47ED94CD-E9F8-43FD-BCF2-E36BC11F286C}"/>
    <cellStyle name="Примечание 9 5 2" xfId="24878" xr:uid="{23542834-8FB0-4B53-96C8-575C0F2F488E}"/>
    <cellStyle name="Примечание 9 6" xfId="24879" xr:uid="{22D24B50-1153-4F29-9D0B-8EC4D5ED6E5B}"/>
    <cellStyle name="Примечание 9 6 2" xfId="24880" xr:uid="{C7A3F393-05B3-4067-A4B0-B5E9C1F134D7}"/>
    <cellStyle name="Примечание 9 7" xfId="24881" xr:uid="{67C2DA4E-728B-467B-9D73-B9B403AD90BC}"/>
    <cellStyle name="Примечание 9 7 2" xfId="24882" xr:uid="{06A6E84A-D661-40FD-96CC-BACC2DB7C0A6}"/>
    <cellStyle name="Примечание 9 8" xfId="24883" xr:uid="{254C182A-2B2C-41C1-838A-77B737411A27}"/>
    <cellStyle name="Примечание 9 8 2" xfId="24884" xr:uid="{07230357-6758-4632-8711-F170FED7ACA0}"/>
    <cellStyle name="Примечание 9 9" xfId="24885" xr:uid="{EF0683B6-EAAF-4ED1-B7D2-6FD4C55190E1}"/>
    <cellStyle name="Связанная ячейка" xfId="24886" xr:uid="{C06EE003-9F2F-4D0C-9BA1-E009353A571D}"/>
    <cellStyle name="Связанная ячейка 2" xfId="24887" xr:uid="{38008D34-D0DA-4F83-9E0A-B2638FB96D8B}"/>
    <cellStyle name="Связанная ячейка 3" xfId="24888" xr:uid="{19859327-2890-4ADC-86A6-B8087E6B3F51}"/>
    <cellStyle name="Связанная ячейка 4" xfId="24889" xr:uid="{B77F134E-7305-4976-B6AB-BE3F28C3CFA2}"/>
    <cellStyle name="Связанная ячейка 5" xfId="24890" xr:uid="{CCEB2A98-DF75-4221-8127-44B47F267F80}"/>
    <cellStyle name="Связанная ячейка 5 2" xfId="24891" xr:uid="{AF025987-13AB-4956-A68B-17545CE959C9}"/>
    <cellStyle name="Связанная ячейка 6" xfId="24892" xr:uid="{F402170D-0D9D-4BC4-9916-5087F730F19D}"/>
    <cellStyle name="Связанная ячейка 7" xfId="24893" xr:uid="{368B2955-2BA4-4283-9AA0-161F0717CDCA}"/>
    <cellStyle name="Связанная ячейка 8" xfId="24894" xr:uid="{9F758116-B523-4F21-891F-3DD9937042BF}"/>
    <cellStyle name="Текст предупреждения" xfId="24895" xr:uid="{4B810F63-3295-41EC-AC28-0B56E1545D50}"/>
    <cellStyle name="Текст предупреждения 2" xfId="24896" xr:uid="{1ECA0931-EF17-44D0-91C7-527B447DF69F}"/>
    <cellStyle name="Текст предупреждения 3" xfId="24897" xr:uid="{AB525D44-6225-4C57-A169-387E9B471974}"/>
    <cellStyle name="Текст предупреждения 4" xfId="24898" xr:uid="{586A9C60-CAD8-466B-90B3-6D9620783CE7}"/>
    <cellStyle name="Текст предупреждения 5" xfId="24899" xr:uid="{70C4EC9E-E041-4817-A620-3B0A40AB880C}"/>
    <cellStyle name="Текст предупреждения 5 2" xfId="24900" xr:uid="{291386AA-1C7A-4F9F-87D6-A4C3ED1A173B}"/>
    <cellStyle name="Текст предупреждения 6" xfId="24901" xr:uid="{37487E59-0EBB-4620-843F-2B84593D6BE8}"/>
    <cellStyle name="Текст предупреждения 7" xfId="24902" xr:uid="{701EACA3-5892-4BAD-B20C-64E2BFE9B07B}"/>
    <cellStyle name="Текст предупреждения 8" xfId="24903" xr:uid="{02C1D78A-6434-42F1-8620-21D24A949EFA}"/>
    <cellStyle name="Хороший" xfId="24904" xr:uid="{BE8B0AC0-75B0-4BD3-95DB-C0BEC6599D43}"/>
    <cellStyle name="Хороший 2" xfId="24905" xr:uid="{F72056E1-8890-42BB-A7CC-7486B0D3D876}"/>
    <cellStyle name="Хороший 3" xfId="24906" xr:uid="{C0A6B7DD-9F84-4247-B6A0-9E996A53D75A}"/>
    <cellStyle name="Хороший 4" xfId="24907" xr:uid="{5CAAFDD1-699D-4EAB-80EC-969247D670E1}"/>
    <cellStyle name="Хороший 5" xfId="24908" xr:uid="{E5BE4287-9EFE-41AF-891C-97472A0B7AEB}"/>
    <cellStyle name="Хороший 5 2" xfId="24909" xr:uid="{186248A1-029E-41C6-8B34-2DCEB7FED358}"/>
    <cellStyle name="Хороший 6" xfId="24910" xr:uid="{683F1FF2-AF40-4BFB-92BE-B3672B22251F}"/>
    <cellStyle name="Хороший 7" xfId="24911" xr:uid="{FC726628-FD2E-4274-A8C2-A0C485DB6D83}"/>
    <cellStyle name="Хороший 8" xfId="24912" xr:uid="{992299C2-D8EC-4BAD-AA05-BA1DB5CEF8FB}"/>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5284"/>
      <rgbColor rgb="00FFFFFF"/>
      <rgbColor rgb="00A9AF00"/>
      <rgbColor rgb="00AA0000"/>
      <rgbColor rgb="00FFFFFF"/>
      <rgbColor rgb="00CC3300"/>
      <rgbColor rgb="00003366"/>
      <rgbColor rgb="00FFFFFF"/>
      <rgbColor rgb="00968F69"/>
      <rgbColor rgb="00FFFFFF"/>
      <rgbColor rgb="00FFFFFF"/>
      <rgbColor rgb="00D9D5BE"/>
      <rgbColor rgb="00FFFFFF"/>
      <rgbColor rgb="00FFFFFF"/>
      <rgbColor rgb="00FFFFFF"/>
      <rgbColor rgb="00808080"/>
      <rgbColor rgb="00005284"/>
      <rgbColor rgb="00779ABC"/>
      <rgbColor rgb="00CCD8DE"/>
      <rgbColor rgb="00E5EAEF"/>
      <rgbColor rgb="00999999"/>
      <rgbColor rgb="00CCCCCC"/>
      <rgbColor rgb="00E4E3E3"/>
      <rgbColor rgb="00FFFFFF"/>
      <rgbColor rgb="00003366"/>
      <rgbColor rgb="00CC6600"/>
      <rgbColor rgb="00CC3300"/>
      <rgbColor rgb="00AA0000"/>
      <rgbColor rgb="00E8BD00"/>
      <rgbColor rgb="00C1004F"/>
      <rgbColor rgb="00660033"/>
      <rgbColor rgb="00999933"/>
      <rgbColor rgb="00FFFFFF"/>
      <rgbColor rgb="00F3EFC3"/>
      <rgbColor rgb="00999933"/>
      <rgbColor rgb="00660033"/>
      <rgbColor rgb="00FFFFFF"/>
      <rgbColor rgb="00E8BD00"/>
      <rgbColor rgb="00FFFFFF"/>
      <rgbColor rgb="00C1004F"/>
      <rgbColor rgb="00FFFFFF"/>
      <rgbColor rgb="00FFFFFF"/>
      <rgbColor rgb="00EFF1CC"/>
      <rgbColor rgb="00CC6600"/>
      <rgbColor rgb="00D8DB7F"/>
      <rgbColor rgb="00C5BC89"/>
      <rgbColor rgb="00FFFFFF"/>
      <rgbColor rgb="00969696"/>
      <rgbColor rgb="00FFFFFF"/>
      <rgbColor rgb="00FFFFFF"/>
      <rgbColor rgb="00E5EAEF"/>
      <rgbColor rgb="00CCD8DE"/>
      <rgbColor rgb="00779ABC"/>
      <rgbColor rgb="00FFFFFF"/>
      <rgbColor rgb="00FFFFFF"/>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externalLink" Target="externalLinks/externalLink3.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ally\alla\Documents%20and%20Settings\avovst\My%20Documents\RDE%20Division\Reports\Internal%20Profit%20calculation%20-%20STOCK%20&amp;%20HFL\0203\IP0203%20-%20per%20FAM%20-%20TMG%20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CD1XC0057\Filestore\GA_DFS2\Koncred\2015\Quarterly%20report%20Q2\Interim%20tables\Master%20Interim%20tables%20Q2%202015.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CD1XC0057\Filestore\GA_DFS\GA_DFS2\Koncred\2017\Q2%202017\Master%20Interim%20tables\Master%20Interim%20tables%20Q4%202016%20-%20EXCL%20SWAPBAC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SPGAC"/>
      <sheetName val="IPGAC"/>
      <sheetName val="Work Sheet"/>
      <sheetName val="TMG FIGURES"/>
      <sheetName val="PC 8MCO"/>
      <sheetName val="Enclosure A"/>
      <sheetName val="Enclosure B"/>
      <sheetName val="Summary1"/>
      <sheetName val="Summary2"/>
      <sheetName val="HFL"/>
      <sheetName val="HFL adj"/>
      <sheetName val="Man 6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rdea group Q, fill in data"/>
      <sheetName val="Settings"/>
      <sheetName val="Format"/>
      <sheetName val="Analysmaterial"/>
      <sheetName val="Tables per line"/>
      <sheetName val="Tables per line Swe"/>
      <sheetName val="Nordea Group Ytd"/>
      <sheetName val="Restatement Group"/>
      <sheetName val="Retail Banking"/>
      <sheetName val="Banking Denmark"/>
      <sheetName val="Banking Finland"/>
      <sheetName val="Banking Norway"/>
      <sheetName val="Banking Sweden"/>
      <sheetName val="Banking Baltics"/>
      <sheetName val="Banking Baltics Swe"/>
      <sheetName val="Retail banking Other"/>
      <sheetName val="Wholesale banking"/>
      <sheetName val="Corporate Institutional Banking"/>
      <sheetName val="Shipping"/>
      <sheetName val="Banking Russia"/>
      <sheetName val="Wholesalebanking other"/>
      <sheetName val="Wealth Management"/>
      <sheetName val="Private Banking"/>
      <sheetName val="Asset management"/>
      <sheetName val="AUM"/>
      <sheetName val="Life"/>
      <sheetName val="Wealth Other"/>
      <sheetName val="GCC"/>
      <sheetName val="Customer segments Group"/>
      <sheetName val="Nordea Group Ytd Swe"/>
      <sheetName val="Retail Banking Tot Swe"/>
      <sheetName val="Banking Denmark Swe"/>
      <sheetName val="Banking Finland Swe"/>
      <sheetName val="Banking Norway Swe"/>
      <sheetName val="Banking Sweden Swe"/>
      <sheetName val="Retail banking Other Swe"/>
      <sheetName val="Wholesale banking Swe"/>
      <sheetName val="CIB Swe"/>
      <sheetName val="Shipping Swe"/>
      <sheetName val="Banking Russia Swe"/>
      <sheetName val="Wholesale Other Swe"/>
      <sheetName val="Wealth Management Swe"/>
      <sheetName val="Private Banking Swe"/>
      <sheetName val="Asset Swe"/>
      <sheetName val="AUM Swe"/>
      <sheetName val="Life Swe"/>
      <sheetName val="Wealth Other Swe"/>
      <sheetName val="GCC Swe"/>
      <sheetName val="Customer segments Group Swe"/>
    </sheetNames>
    <sheetDataSet>
      <sheetData sheetId="0">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13</v>
          </cell>
          <cell r="P1">
            <v>14</v>
          </cell>
        </row>
        <row r="2">
          <cell r="B2" t="str">
            <v>Nordea Group continued</v>
          </cell>
        </row>
        <row r="3">
          <cell r="M3" t="str">
            <v>Chg local curr.</v>
          </cell>
          <cell r="R3" t="str">
            <v>Control</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O4" t="str">
            <v>H1 15</v>
          </cell>
          <cell r="P4" t="str">
            <v>H1 14</v>
          </cell>
          <cell r="R4" t="str">
            <v>Q215</v>
          </cell>
          <cell r="S4" t="str">
            <v>Q115</v>
          </cell>
          <cell r="T4" t="str">
            <v>Q414</v>
          </cell>
          <cell r="U4" t="str">
            <v>Q314</v>
          </cell>
          <cell r="V4" t="str">
            <v>Q214</v>
          </cell>
          <cell r="W4" t="str">
            <v>Q114</v>
          </cell>
          <cell r="X4" t="str">
            <v>Q413</v>
          </cell>
        </row>
        <row r="5">
          <cell r="A5" t="str">
            <v>Net interest income</v>
          </cell>
          <cell r="B5" t="str">
            <v>Net interest income</v>
          </cell>
          <cell r="C5">
            <v>1309</v>
          </cell>
          <cell r="D5">
            <v>1288</v>
          </cell>
          <cell r="E5">
            <v>1356</v>
          </cell>
          <cell r="F5">
            <v>1396</v>
          </cell>
          <cell r="G5">
            <v>1368</v>
          </cell>
          <cell r="H5">
            <v>1362</v>
          </cell>
          <cell r="I5">
            <v>1390</v>
          </cell>
          <cell r="J5">
            <v>1386</v>
          </cell>
          <cell r="K5">
            <v>1.6304347826086956E-2</v>
          </cell>
          <cell r="L5">
            <v>-4.3128654970760232E-2</v>
          </cell>
          <cell r="M5">
            <v>0</v>
          </cell>
          <cell r="N5">
            <v>-0.03</v>
          </cell>
          <cell r="R5">
            <v>0</v>
          </cell>
          <cell r="S5">
            <v>0</v>
          </cell>
          <cell r="T5">
            <v>0</v>
          </cell>
          <cell r="U5">
            <v>0</v>
          </cell>
          <cell r="V5">
            <v>0</v>
          </cell>
          <cell r="W5">
            <v>0</v>
          </cell>
          <cell r="X5">
            <v>0</v>
          </cell>
        </row>
        <row r="6">
          <cell r="A6" t="str">
            <v>Net fee and commission income</v>
          </cell>
          <cell r="B6" t="str">
            <v>Net fee and commission income</v>
          </cell>
          <cell r="C6">
            <v>783</v>
          </cell>
          <cell r="D6">
            <v>757</v>
          </cell>
          <cell r="E6">
            <v>763</v>
          </cell>
          <cell r="F6">
            <v>667</v>
          </cell>
          <cell r="G6">
            <v>708</v>
          </cell>
          <cell r="H6">
            <v>704</v>
          </cell>
          <cell r="I6">
            <v>703</v>
          </cell>
          <cell r="J6">
            <v>652</v>
          </cell>
          <cell r="K6">
            <v>3.4346103038309116E-2</v>
          </cell>
          <cell r="L6">
            <v>0.1059322033898305</v>
          </cell>
          <cell r="M6">
            <v>0.03</v>
          </cell>
          <cell r="N6">
            <v>0.11</v>
          </cell>
          <cell r="R6">
            <v>0</v>
          </cell>
          <cell r="S6">
            <v>0</v>
          </cell>
          <cell r="T6">
            <v>0</v>
          </cell>
          <cell r="U6">
            <v>0</v>
          </cell>
          <cell r="V6">
            <v>0</v>
          </cell>
          <cell r="W6">
            <v>0</v>
          </cell>
          <cell r="X6">
            <v>0</v>
          </cell>
        </row>
        <row r="7">
          <cell r="A7" t="str">
            <v>Net result from items at fair value</v>
          </cell>
          <cell r="B7" t="str">
            <v>Net result from items at fair value</v>
          </cell>
          <cell r="C7">
            <v>401</v>
          </cell>
          <cell r="D7">
            <v>644</v>
          </cell>
          <cell r="E7">
            <v>367</v>
          </cell>
          <cell r="F7">
            <v>291</v>
          </cell>
          <cell r="G7">
            <v>356</v>
          </cell>
          <cell r="H7">
            <v>411</v>
          </cell>
          <cell r="I7">
            <v>333</v>
          </cell>
          <cell r="J7">
            <v>346</v>
          </cell>
          <cell r="K7">
            <v>-0.37732919254658387</v>
          </cell>
          <cell r="L7">
            <v>0.12640449438202248</v>
          </cell>
          <cell r="M7">
            <v>-0.37</v>
          </cell>
          <cell r="N7">
            <v>0.12</v>
          </cell>
          <cell r="R7">
            <v>0</v>
          </cell>
          <cell r="S7">
            <v>0</v>
          </cell>
          <cell r="T7">
            <v>0</v>
          </cell>
          <cell r="U7">
            <v>0</v>
          </cell>
          <cell r="V7">
            <v>0</v>
          </cell>
          <cell r="W7">
            <v>0</v>
          </cell>
          <cell r="X7">
            <v>0</v>
          </cell>
        </row>
        <row r="8">
          <cell r="A8" t="str">
            <v>Equity method &amp; other income</v>
          </cell>
          <cell r="B8" t="str">
            <v>Equity method &amp; other income</v>
          </cell>
          <cell r="C8">
            <v>30</v>
          </cell>
          <cell r="D8">
            <v>30</v>
          </cell>
          <cell r="E8">
            <v>32</v>
          </cell>
          <cell r="F8">
            <v>405</v>
          </cell>
          <cell r="G8">
            <v>28</v>
          </cell>
          <cell r="H8">
            <v>24</v>
          </cell>
          <cell r="I8">
            <v>43</v>
          </cell>
          <cell r="J8">
            <v>42</v>
          </cell>
          <cell r="K8">
            <v>0</v>
          </cell>
          <cell r="L8">
            <v>7.1428571428571425E-2</v>
          </cell>
          <cell r="R8">
            <v>0</v>
          </cell>
          <cell r="S8">
            <v>0</v>
          </cell>
          <cell r="T8">
            <v>0</v>
          </cell>
          <cell r="U8">
            <v>0</v>
          </cell>
          <cell r="V8">
            <v>0</v>
          </cell>
          <cell r="W8">
            <v>-3</v>
          </cell>
          <cell r="X8">
            <v>0</v>
          </cell>
        </row>
        <row r="9">
          <cell r="A9" t="str">
            <v>Total income incl. allocations</v>
          </cell>
          <cell r="B9" t="str">
            <v>Total income incl. allocations</v>
          </cell>
          <cell r="C9">
            <v>2523</v>
          </cell>
          <cell r="D9">
            <v>2719</v>
          </cell>
          <cell r="E9">
            <v>2518</v>
          </cell>
          <cell r="F9">
            <v>2759</v>
          </cell>
          <cell r="G9">
            <v>2460</v>
          </cell>
          <cell r="H9">
            <v>2501</v>
          </cell>
          <cell r="I9">
            <v>2469</v>
          </cell>
          <cell r="J9">
            <v>2426</v>
          </cell>
          <cell r="K9">
            <v>-7.2085325487311516E-2</v>
          </cell>
          <cell r="L9">
            <v>2.5609756097560974E-2</v>
          </cell>
          <cell r="M9">
            <v>-0.08</v>
          </cell>
          <cell r="N9">
            <v>0.04</v>
          </cell>
          <cell r="R9">
            <v>0</v>
          </cell>
          <cell r="S9">
            <v>0</v>
          </cell>
          <cell r="T9">
            <v>0</v>
          </cell>
          <cell r="U9">
            <v>0</v>
          </cell>
          <cell r="V9">
            <v>0</v>
          </cell>
          <cell r="W9">
            <v>-3</v>
          </cell>
          <cell r="X9">
            <v>0</v>
          </cell>
        </row>
        <row r="10">
          <cell r="A10" t="str">
            <v>Staff costs</v>
          </cell>
          <cell r="B10" t="str">
            <v>Staff costs</v>
          </cell>
          <cell r="C10">
            <v>-772</v>
          </cell>
          <cell r="D10">
            <v>-779</v>
          </cell>
          <cell r="E10">
            <v>-760</v>
          </cell>
          <cell r="F10">
            <v>-731</v>
          </cell>
          <cell r="G10">
            <v>-910</v>
          </cell>
          <cell r="H10">
            <v>-756</v>
          </cell>
          <cell r="I10">
            <v>-739</v>
          </cell>
          <cell r="J10">
            <v>-732</v>
          </cell>
          <cell r="K10">
            <v>-8.9858793324775355E-3</v>
          </cell>
          <cell r="L10">
            <v>-0.15164835164835164</v>
          </cell>
          <cell r="M10">
            <v>-0.02</v>
          </cell>
          <cell r="N10">
            <v>-0.14000000000000001</v>
          </cell>
          <cell r="R10">
            <v>0</v>
          </cell>
          <cell r="S10">
            <v>0</v>
          </cell>
          <cell r="T10">
            <v>0</v>
          </cell>
          <cell r="U10">
            <v>0</v>
          </cell>
          <cell r="V10">
            <v>0</v>
          </cell>
          <cell r="W10">
            <v>2</v>
          </cell>
          <cell r="X10">
            <v>0</v>
          </cell>
        </row>
        <row r="11">
          <cell r="A11" t="str">
            <v>Other exp</v>
          </cell>
          <cell r="B11" t="str">
            <v>Other exp, excl. Depreciations</v>
          </cell>
          <cell r="C11">
            <v>-363</v>
          </cell>
          <cell r="D11">
            <v>-364</v>
          </cell>
          <cell r="E11">
            <v>-418</v>
          </cell>
          <cell r="F11">
            <v>-380</v>
          </cell>
          <cell r="G11">
            <v>-428</v>
          </cell>
          <cell r="H11">
            <v>-426</v>
          </cell>
          <cell r="I11">
            <v>-480</v>
          </cell>
          <cell r="J11">
            <v>-441</v>
          </cell>
          <cell r="K11">
            <v>-2.7472527472527475E-3</v>
          </cell>
          <cell r="L11">
            <v>-0.15186915887850466</v>
          </cell>
          <cell r="M11">
            <v>-0.01</v>
          </cell>
          <cell r="N11">
            <v>-0.14000000000000001</v>
          </cell>
          <cell r="R11">
            <v>0</v>
          </cell>
          <cell r="S11">
            <v>0</v>
          </cell>
          <cell r="T11">
            <v>0</v>
          </cell>
          <cell r="U11">
            <v>0</v>
          </cell>
          <cell r="V11">
            <v>0</v>
          </cell>
          <cell r="W11">
            <v>4</v>
          </cell>
          <cell r="X11">
            <v>0</v>
          </cell>
        </row>
        <row r="12">
          <cell r="A12" t="str">
            <v>Depr</v>
          </cell>
          <cell r="B12" t="str">
            <v>Depreciations</v>
          </cell>
          <cell r="C12">
            <v>-50</v>
          </cell>
          <cell r="D12">
            <v>-45</v>
          </cell>
          <cell r="E12">
            <v>-54</v>
          </cell>
          <cell r="F12">
            <v>-410</v>
          </cell>
          <cell r="G12">
            <v>-65</v>
          </cell>
          <cell r="H12">
            <v>-55.212665081278153</v>
          </cell>
          <cell r="I12">
            <v>-64.474874875705993</v>
          </cell>
          <cell r="J12">
            <v>-61</v>
          </cell>
          <cell r="K12">
            <v>0.1111111111111111</v>
          </cell>
          <cell r="L12">
            <v>-0.23076923076923078</v>
          </cell>
          <cell r="M12">
            <v>0.12</v>
          </cell>
          <cell r="N12">
            <v>-0.22</v>
          </cell>
        </row>
        <row r="13">
          <cell r="A13" t="str">
            <v>Total expenses incl. allocations</v>
          </cell>
          <cell r="B13" t="str">
            <v>Total expenses incl. allocations</v>
          </cell>
          <cell r="C13">
            <v>-1185</v>
          </cell>
          <cell r="D13">
            <v>-1188</v>
          </cell>
          <cell r="E13">
            <v>-1232</v>
          </cell>
          <cell r="F13">
            <v>-1521</v>
          </cell>
          <cell r="G13">
            <v>-1403</v>
          </cell>
          <cell r="H13">
            <v>-1237</v>
          </cell>
          <cell r="I13">
            <v>-1283</v>
          </cell>
          <cell r="J13">
            <v>-1234</v>
          </cell>
          <cell r="K13">
            <v>-2.5252525252525255E-3</v>
          </cell>
          <cell r="L13">
            <v>-0.15538132573057734</v>
          </cell>
          <cell r="M13">
            <v>-0.01</v>
          </cell>
          <cell r="N13">
            <v>-0.14000000000000001</v>
          </cell>
          <cell r="R13">
            <v>0</v>
          </cell>
          <cell r="S13">
            <v>0</v>
          </cell>
          <cell r="T13">
            <v>0</v>
          </cell>
          <cell r="U13">
            <v>0</v>
          </cell>
          <cell r="V13">
            <v>0</v>
          </cell>
          <cell r="W13">
            <v>7</v>
          </cell>
          <cell r="X13">
            <v>0</v>
          </cell>
        </row>
        <row r="14">
          <cell r="A14" t="str">
            <v>Profit before loan losses</v>
          </cell>
          <cell r="B14" t="str">
            <v>Profit before loan losses</v>
          </cell>
          <cell r="C14">
            <v>1338</v>
          </cell>
          <cell r="D14">
            <v>1531</v>
          </cell>
          <cell r="E14">
            <v>1286</v>
          </cell>
          <cell r="F14">
            <v>1238</v>
          </cell>
          <cell r="G14">
            <v>1057</v>
          </cell>
          <cell r="H14">
            <v>1264</v>
          </cell>
          <cell r="I14">
            <v>1186</v>
          </cell>
          <cell r="J14">
            <v>1192</v>
          </cell>
          <cell r="K14">
            <v>-0.12606139777922926</v>
          </cell>
          <cell r="L14">
            <v>0.26584673604541154</v>
          </cell>
          <cell r="M14">
            <v>-0.13</v>
          </cell>
          <cell r="N14">
            <v>0.28000000000000003</v>
          </cell>
          <cell r="R14">
            <v>0</v>
          </cell>
          <cell r="S14">
            <v>0</v>
          </cell>
          <cell r="T14">
            <v>0</v>
          </cell>
          <cell r="U14">
            <v>0</v>
          </cell>
          <cell r="V14">
            <v>0</v>
          </cell>
          <cell r="W14">
            <v>4</v>
          </cell>
          <cell r="X14">
            <v>0</v>
          </cell>
        </row>
        <row r="15">
          <cell r="A15" t="str">
            <v>Net loan losses</v>
          </cell>
          <cell r="B15" t="str">
            <v>Net loan losses</v>
          </cell>
          <cell r="C15">
            <v>-103</v>
          </cell>
          <cell r="D15">
            <v>-122</v>
          </cell>
          <cell r="E15">
            <v>-129</v>
          </cell>
          <cell r="F15">
            <v>-112</v>
          </cell>
          <cell r="G15">
            <v>-135</v>
          </cell>
          <cell r="H15">
            <v>-158</v>
          </cell>
          <cell r="I15">
            <v>-180</v>
          </cell>
          <cell r="J15">
            <v>-171</v>
          </cell>
          <cell r="K15">
            <v>-0.15573770491803279</v>
          </cell>
          <cell r="L15">
            <v>-0.23703703703703705</v>
          </cell>
          <cell r="M15">
            <v>-0.16</v>
          </cell>
          <cell r="N15">
            <v>-0.23</v>
          </cell>
          <cell r="R15">
            <v>0</v>
          </cell>
          <cell r="S15">
            <v>0</v>
          </cell>
          <cell r="T15">
            <v>0</v>
          </cell>
          <cell r="U15">
            <v>0</v>
          </cell>
          <cell r="V15">
            <v>0</v>
          </cell>
          <cell r="W15">
            <v>0</v>
          </cell>
          <cell r="X15">
            <v>0</v>
          </cell>
        </row>
        <row r="16">
          <cell r="A16" t="str">
            <v>Operating profit</v>
          </cell>
          <cell r="B16" t="str">
            <v>Operating profit</v>
          </cell>
          <cell r="C16">
            <v>1235</v>
          </cell>
          <cell r="D16">
            <v>1409</v>
          </cell>
          <cell r="E16">
            <v>1157</v>
          </cell>
          <cell r="F16">
            <v>1126</v>
          </cell>
          <cell r="G16">
            <v>922</v>
          </cell>
          <cell r="H16">
            <v>1106</v>
          </cell>
          <cell r="I16">
            <v>1006</v>
          </cell>
          <cell r="J16">
            <v>1021</v>
          </cell>
          <cell r="K16">
            <v>-0.12349183818310859</v>
          </cell>
          <cell r="L16">
            <v>0.33947939262472887</v>
          </cell>
          <cell r="M16">
            <v>-0.13</v>
          </cell>
          <cell r="N16">
            <v>0.35</v>
          </cell>
          <cell r="R16">
            <v>0</v>
          </cell>
          <cell r="S16">
            <v>0</v>
          </cell>
          <cell r="T16">
            <v>0</v>
          </cell>
          <cell r="U16">
            <v>0</v>
          </cell>
          <cell r="V16">
            <v>0</v>
          </cell>
          <cell r="W16">
            <v>4</v>
          </cell>
          <cell r="X16">
            <v>0</v>
          </cell>
        </row>
        <row r="17">
          <cell r="A17" t="str">
            <v>Cost/income ratio, %</v>
          </cell>
          <cell r="B17" t="str">
            <v>Cost/income ratio, %</v>
          </cell>
          <cell r="C17">
            <v>47</v>
          </cell>
          <cell r="D17">
            <v>44</v>
          </cell>
          <cell r="G17">
            <v>48.697068403908794</v>
          </cell>
          <cell r="H17">
            <v>49.460215913634549</v>
          </cell>
          <cell r="I17">
            <v>51.964358039692179</v>
          </cell>
          <cell r="J17">
            <v>50.865622423742785</v>
          </cell>
          <cell r="R17">
            <v>0</v>
          </cell>
          <cell r="S17">
            <v>0</v>
          </cell>
          <cell r="T17">
            <v>-48.826104257859129</v>
          </cell>
        </row>
        <row r="18">
          <cell r="A18" t="str">
            <v>RAROCAR, %</v>
          </cell>
          <cell r="B18" t="str">
            <v>ROCAR, %</v>
          </cell>
          <cell r="R18">
            <v>-47</v>
          </cell>
          <cell r="S18">
            <v>-44</v>
          </cell>
          <cell r="T18">
            <v>-48.826104257859129</v>
          </cell>
        </row>
        <row r="19">
          <cell r="A19" t="str">
            <v>RAROCAR, %</v>
          </cell>
          <cell r="B19" t="str">
            <v>RAROCAR, %</v>
          </cell>
          <cell r="C19">
            <v>15</v>
          </cell>
          <cell r="D19">
            <v>17.97</v>
          </cell>
          <cell r="E19">
            <v>14.6</v>
          </cell>
          <cell r="F19">
            <v>13.6</v>
          </cell>
          <cell r="G19">
            <v>14.7</v>
          </cell>
          <cell r="H19">
            <v>15</v>
          </cell>
          <cell r="I19">
            <v>13.5</v>
          </cell>
          <cell r="R19">
            <v>0</v>
          </cell>
          <cell r="S19">
            <v>-3.0000000000001137E-2</v>
          </cell>
          <cell r="T19">
            <v>9.9999999999997868E-3</v>
          </cell>
        </row>
        <row r="20">
          <cell r="A20" t="str">
            <v>Economic capital (EC)</v>
          </cell>
          <cell r="B20" t="str">
            <v>Economic capital (EC)</v>
          </cell>
          <cell r="C20">
            <v>25085</v>
          </cell>
          <cell r="D20">
            <v>25168</v>
          </cell>
          <cell r="E20">
            <v>23852</v>
          </cell>
          <cell r="F20">
            <v>24796</v>
          </cell>
          <cell r="G20">
            <v>24197</v>
          </cell>
          <cell r="H20">
            <v>24038</v>
          </cell>
          <cell r="I20">
            <v>23507</v>
          </cell>
          <cell r="K20">
            <v>-3.2978385251112297E-3</v>
          </cell>
          <cell r="L20">
            <v>3.6698764309625265E-2</v>
          </cell>
          <cell r="R20">
            <v>0</v>
          </cell>
          <cell r="S20">
            <v>0</v>
          </cell>
          <cell r="T20">
            <v>0</v>
          </cell>
        </row>
        <row r="21">
          <cell r="A21" t="str">
            <v>Risk-weighted assets (RWA)</v>
          </cell>
          <cell r="B21" t="str">
            <v>Risk exposure amount (REA)</v>
          </cell>
          <cell r="C21">
            <v>149765.577841883</v>
          </cell>
          <cell r="D21">
            <v>151510</v>
          </cell>
          <cell r="E21">
            <v>145475</v>
          </cell>
          <cell r="F21">
            <v>152549</v>
          </cell>
          <cell r="G21">
            <v>152203</v>
          </cell>
          <cell r="H21">
            <v>158904</v>
          </cell>
          <cell r="I21">
            <v>155253.54527556151</v>
          </cell>
          <cell r="J21">
            <v>159587</v>
          </cell>
          <cell r="K21">
            <v>-1.1513577705214217E-2</v>
          </cell>
          <cell r="L21">
            <v>-1.6014284594370709E-2</v>
          </cell>
          <cell r="R21">
            <v>0</v>
          </cell>
          <cell r="S21">
            <v>0</v>
          </cell>
          <cell r="T21">
            <v>0</v>
          </cell>
        </row>
        <row r="22">
          <cell r="A22" t="str">
            <v>Number of employees (FTEs)</v>
          </cell>
          <cell r="B22" t="str">
            <v>Number of employees (FTEs)</v>
          </cell>
          <cell r="C22">
            <v>29719</v>
          </cell>
          <cell r="D22">
            <v>29588</v>
          </cell>
          <cell r="E22">
            <v>29643</v>
          </cell>
          <cell r="F22">
            <v>29771</v>
          </cell>
          <cell r="G22">
            <v>29963</v>
          </cell>
          <cell r="H22">
            <v>29690</v>
          </cell>
          <cell r="I22">
            <v>29429</v>
          </cell>
          <cell r="J22">
            <v>29501</v>
          </cell>
          <cell r="K22">
            <v>4.4274705961875327E-3</v>
          </cell>
          <cell r="L22">
            <v>-8.1433768314254085E-3</v>
          </cell>
          <cell r="R22">
            <v>0</v>
          </cell>
          <cell r="S22">
            <v>0</v>
          </cell>
          <cell r="T22">
            <v>0</v>
          </cell>
        </row>
        <row r="23">
          <cell r="A23" t="str">
            <v>Volumes, EURbn:</v>
          </cell>
          <cell r="B23" t="str">
            <v>Volumes, EURbn:</v>
          </cell>
          <cell r="K23"/>
          <cell r="L23"/>
        </row>
        <row r="24">
          <cell r="A24" t="str">
            <v>Lending to corporates</v>
          </cell>
          <cell r="B24" t="str">
            <v>Lending to corporates</v>
          </cell>
          <cell r="K24"/>
          <cell r="L24"/>
        </row>
        <row r="25">
          <cell r="A25" t="str">
            <v>Household mortgage lending</v>
          </cell>
          <cell r="B25" t="str">
            <v>Household mortgage lending</v>
          </cell>
          <cell r="K25"/>
          <cell r="L25"/>
        </row>
        <row r="26">
          <cell r="A26" t="str">
            <v>Consumer lending</v>
          </cell>
          <cell r="B26" t="str">
            <v>Consumer lending</v>
          </cell>
          <cell r="K26"/>
          <cell r="L26"/>
        </row>
        <row r="27">
          <cell r="A27" t="str">
            <v>Total lending</v>
          </cell>
          <cell r="B27" t="str">
            <v>Total lending</v>
          </cell>
          <cell r="C27">
            <v>357.6</v>
          </cell>
          <cell r="D27">
            <v>357.7</v>
          </cell>
          <cell r="E27">
            <v>348.1</v>
          </cell>
          <cell r="F27">
            <v>359.8</v>
          </cell>
          <cell r="G27">
            <v>347.1</v>
          </cell>
          <cell r="H27">
            <v>346.4</v>
          </cell>
          <cell r="I27">
            <v>342.5</v>
          </cell>
          <cell r="J27">
            <v>343.2</v>
          </cell>
          <cell r="K27">
            <v>-2.795638803465561E-4</v>
          </cell>
          <cell r="L27">
            <v>3.0250648228176358E-2</v>
          </cell>
          <cell r="R27">
            <v>0</v>
          </cell>
          <cell r="S27">
            <v>0</v>
          </cell>
        </row>
        <row r="28">
          <cell r="A28" t="str">
            <v>Corporate deposits</v>
          </cell>
          <cell r="B28" t="str">
            <v>Corporate deposits</v>
          </cell>
          <cell r="K28"/>
          <cell r="L28"/>
        </row>
        <row r="29">
          <cell r="A29" t="str">
            <v>Household deposits</v>
          </cell>
          <cell r="B29" t="str">
            <v>Household deposits</v>
          </cell>
          <cell r="K29"/>
          <cell r="L29"/>
        </row>
      </sheetData>
      <sheetData sheetId="1">
        <row r="29">
          <cell r="CN29" t="str">
            <v>HeadingQGroup</v>
          </cell>
          <cell r="CP29" t="str">
            <v>EURm</v>
          </cell>
          <cell r="CQ29" t="str">
            <v>Q2</v>
          </cell>
          <cell r="CR29" t="str">
            <v>Q1</v>
          </cell>
          <cell r="CS29" t="str">
            <v>Q4</v>
          </cell>
          <cell r="CT29" t="str">
            <v>Q3</v>
          </cell>
          <cell r="CU29" t="str">
            <v>Q2</v>
          </cell>
          <cell r="CV29" t="str">
            <v>Q1</v>
          </cell>
          <cell r="CW29" t="str">
            <v>Q4</v>
          </cell>
          <cell r="CX29" t="str">
            <v>Q3</v>
          </cell>
          <cell r="DA29">
            <v>2015</v>
          </cell>
          <cell r="DB29">
            <v>2014</v>
          </cell>
        </row>
        <row r="30">
          <cell r="CN30" t="str">
            <v>HeadingFYxxGroup</v>
          </cell>
          <cell r="CQ30" t="str">
            <v>15</v>
          </cell>
          <cell r="CR30" t="str">
            <v>15</v>
          </cell>
          <cell r="CS30" t="str">
            <v>14</v>
          </cell>
          <cell r="CT30" t="str">
            <v>14</v>
          </cell>
          <cell r="CU30" t="str">
            <v>14</v>
          </cell>
          <cell r="CV30" t="str">
            <v>14</v>
          </cell>
          <cell r="CW30" t="str">
            <v>13</v>
          </cell>
          <cell r="CX30" t="str">
            <v>13</v>
          </cell>
        </row>
        <row r="31">
          <cell r="CN31" t="str">
            <v>HeadingFYxxxxGroup</v>
          </cell>
          <cell r="CP31" t="str">
            <v>EURm</v>
          </cell>
          <cell r="CQ31" t="str">
            <v>2015</v>
          </cell>
          <cell r="CR31" t="str">
            <v>2015</v>
          </cell>
          <cell r="CS31" t="str">
            <v>2014</v>
          </cell>
          <cell r="CT31" t="str">
            <v>2014</v>
          </cell>
          <cell r="CU31" t="str">
            <v>2014</v>
          </cell>
          <cell r="CV31" t="str">
            <v>2014</v>
          </cell>
          <cell r="CW31" t="str">
            <v>2013</v>
          </cell>
          <cell r="CX31" t="str">
            <v>2013</v>
          </cell>
        </row>
        <row r="32">
          <cell r="CN32" t="str">
            <v>HeadingMtmGroup</v>
          </cell>
          <cell r="CQ32" t="str">
            <v>Jan-Jun</v>
          </cell>
        </row>
        <row r="33">
          <cell r="CN33" t="str">
            <v>HeadingQYGroup</v>
          </cell>
          <cell r="CP33" t="str">
            <v>EURm</v>
          </cell>
          <cell r="CQ33" t="str">
            <v>Q215</v>
          </cell>
          <cell r="CR33" t="str">
            <v>Q115</v>
          </cell>
          <cell r="CS33" t="str">
            <v>Q414</v>
          </cell>
          <cell r="CT33" t="str">
            <v>Q314</v>
          </cell>
          <cell r="CU33" t="str">
            <v>Q214</v>
          </cell>
          <cell r="CV33" t="str">
            <v>Q114</v>
          </cell>
          <cell r="CW33" t="str">
            <v>Q413</v>
          </cell>
          <cell r="CX33" t="str">
            <v>Q313</v>
          </cell>
          <cell r="CY33" t="str">
            <v>Q2/Q1</v>
          </cell>
          <cell r="CZ33" t="str">
            <v>Q2/Q2</v>
          </cell>
          <cell r="DA33" t="str">
            <v>H1 15</v>
          </cell>
          <cell r="DB33" t="str">
            <v>H1 14</v>
          </cell>
        </row>
        <row r="34">
          <cell r="CN34" t="str">
            <v>Topheadinggroup</v>
          </cell>
          <cell r="CP34" t="str">
            <v>EURm</v>
          </cell>
          <cell r="CQ34" t="str">
            <v>Q2
2015</v>
          </cell>
          <cell r="CR34" t="str">
            <v>Q1
2015</v>
          </cell>
          <cell r="CS34" t="str">
            <v>Q4
2014</v>
          </cell>
          <cell r="CT34" t="str">
            <v>Q3
2014</v>
          </cell>
          <cell r="CU34" t="str">
            <v>Q2
2014</v>
          </cell>
          <cell r="CV34" t="str">
            <v>Q1
2014</v>
          </cell>
          <cell r="CW34" t="str">
            <v>Q4
2013</v>
          </cell>
          <cell r="CX34" t="str">
            <v>Q3
2013</v>
          </cell>
          <cell r="CY34" t="str">
            <v>Q215/
Q115</v>
          </cell>
          <cell r="CZ34" t="str">
            <v>Q215/
Q214</v>
          </cell>
          <cell r="DA34">
            <v>2015</v>
          </cell>
          <cell r="DB34">
            <v>2014</v>
          </cell>
        </row>
        <row r="36">
          <cell r="CN36" t="str">
            <v>HeadingQDen</v>
          </cell>
          <cell r="CP36" t="str">
            <v>EUR mio.</v>
          </cell>
          <cell r="CQ36" t="str">
            <v>2. kvt.</v>
          </cell>
          <cell r="CR36" t="str">
            <v>1. kvt.</v>
          </cell>
          <cell r="CS36" t="str">
            <v>4. kvt.</v>
          </cell>
          <cell r="CT36" t="str">
            <v>3. kvt.</v>
          </cell>
          <cell r="CU36" t="str">
            <v>2. kvt.</v>
          </cell>
          <cell r="CV36" t="str">
            <v>1. kvt.</v>
          </cell>
          <cell r="CW36" t="str">
            <v>4. kvt.</v>
          </cell>
          <cell r="CX36" t="str">
            <v>3. kvt.</v>
          </cell>
          <cell r="CY36" t="str">
            <v>2. kvt.15/1. kvt.15</v>
          </cell>
          <cell r="CZ36" t="str">
            <v>2. kvt.15/2. kvt.14</v>
          </cell>
          <cell r="DA36">
            <v>2015</v>
          </cell>
          <cell r="DB36">
            <v>2014</v>
          </cell>
        </row>
        <row r="37">
          <cell r="CN37" t="str">
            <v>HeadingFYxxDen</v>
          </cell>
          <cell r="CQ37" t="str">
            <v>15</v>
          </cell>
          <cell r="CR37" t="str">
            <v>15</v>
          </cell>
          <cell r="CS37" t="str">
            <v>14</v>
          </cell>
          <cell r="CT37" t="str">
            <v>14</v>
          </cell>
          <cell r="CU37" t="str">
            <v>14</v>
          </cell>
          <cell r="CV37" t="str">
            <v>14</v>
          </cell>
          <cell r="CW37" t="str">
            <v>13</v>
          </cell>
          <cell r="CX37" t="str">
            <v>13</v>
          </cell>
        </row>
        <row r="38">
          <cell r="CN38" t="str">
            <v>HeadingFYxxxxDen</v>
          </cell>
          <cell r="CP38" t="str">
            <v>EUR mio.</v>
          </cell>
          <cell r="CQ38" t="str">
            <v>2015</v>
          </cell>
          <cell r="CR38" t="str">
            <v>2015</v>
          </cell>
          <cell r="CS38" t="str">
            <v>2014</v>
          </cell>
          <cell r="CT38" t="str">
            <v>2014</v>
          </cell>
          <cell r="CU38" t="str">
            <v>2014</v>
          </cell>
          <cell r="CV38" t="str">
            <v>2014</v>
          </cell>
          <cell r="CW38" t="str">
            <v>2013</v>
          </cell>
          <cell r="CX38" t="str">
            <v>2013</v>
          </cell>
        </row>
        <row r="39">
          <cell r="CN39" t="str">
            <v>HeadingMtmDen</v>
          </cell>
          <cell r="CQ39" t="str">
            <v>1.-2. kvt.</v>
          </cell>
        </row>
        <row r="40">
          <cell r="CN40" t="str">
            <v>HeadingQYDen</v>
          </cell>
          <cell r="CP40" t="str">
            <v>EUR mio.</v>
          </cell>
          <cell r="CQ40" t="str">
            <v>2. kvt.15</v>
          </cell>
          <cell r="CR40" t="str">
            <v>1. kvt.15</v>
          </cell>
          <cell r="CS40" t="str">
            <v>4. kvt.14</v>
          </cell>
          <cell r="CT40" t="str">
            <v>3. kvt.14</v>
          </cell>
          <cell r="CU40" t="str">
            <v>2. kvt.14</v>
          </cell>
          <cell r="CV40" t="str">
            <v>1. kvt.14</v>
          </cell>
          <cell r="CW40" t="str">
            <v>4. kvt.13</v>
          </cell>
          <cell r="CX40" t="str">
            <v>3. kvt.13</v>
          </cell>
        </row>
        <row r="41">
          <cell r="CN41" t="str">
            <v>TopheadingDen</v>
          </cell>
          <cell r="CP41" t="str">
            <v>EUR mio.</v>
          </cell>
          <cell r="CQ41" t="str">
            <v>2. kvt.
2015</v>
          </cell>
          <cell r="CR41" t="str">
            <v>1. kvt.
2015</v>
          </cell>
          <cell r="CS41" t="str">
            <v>4. kvt.
2014</v>
          </cell>
          <cell r="CT41" t="str">
            <v>3. kvt.
2014</v>
          </cell>
          <cell r="CU41" t="str">
            <v>2. kvt.
2014</v>
          </cell>
          <cell r="CV41" t="str">
            <v>1. kvt.
2014</v>
          </cell>
          <cell r="CW41" t="str">
            <v>4. kvt.
2013</v>
          </cell>
          <cell r="CX41" t="str">
            <v>3. kvt.
2013</v>
          </cell>
          <cell r="CY41" t="str">
            <v>2. kvt.15/
1. kvt.15</v>
          </cell>
          <cell r="CZ41" t="str">
            <v>2. kvt.15/
2. kvt.14</v>
          </cell>
          <cell r="DA41">
            <v>2015</v>
          </cell>
          <cell r="DB41">
            <v>2014</v>
          </cell>
        </row>
        <row r="43">
          <cell r="CN43" t="str">
            <v>HeadingQFin</v>
          </cell>
          <cell r="CP43" t="str">
            <v>Miljoonaa euroa</v>
          </cell>
          <cell r="CQ43" t="str">
            <v>Q2</v>
          </cell>
          <cell r="CR43" t="str">
            <v>Q1</v>
          </cell>
          <cell r="CS43" t="str">
            <v>Q4</v>
          </cell>
          <cell r="CT43" t="str">
            <v>Q3</v>
          </cell>
          <cell r="CU43" t="str">
            <v>Q2</v>
          </cell>
          <cell r="CV43" t="str">
            <v>Q1</v>
          </cell>
          <cell r="CW43" t="str">
            <v>Q4</v>
          </cell>
          <cell r="CX43" t="str">
            <v>Q3</v>
          </cell>
          <cell r="CY43" t="str">
            <v>Q215/Q115</v>
          </cell>
          <cell r="CZ43" t="str">
            <v>Q215/Q214</v>
          </cell>
          <cell r="DA43">
            <v>2015</v>
          </cell>
          <cell r="DB43">
            <v>2014</v>
          </cell>
        </row>
        <row r="44">
          <cell r="CN44" t="str">
            <v>HeadingFYxxFin</v>
          </cell>
          <cell r="CQ44" t="str">
            <v>15</v>
          </cell>
          <cell r="CR44" t="str">
            <v>15</v>
          </cell>
          <cell r="CS44" t="str">
            <v>14</v>
          </cell>
          <cell r="CT44" t="str">
            <v>14</v>
          </cell>
          <cell r="CU44" t="str">
            <v>14</v>
          </cell>
          <cell r="CV44" t="str">
            <v>14</v>
          </cell>
          <cell r="CW44" t="str">
            <v>13</v>
          </cell>
          <cell r="CX44" t="str">
            <v>13</v>
          </cell>
        </row>
        <row r="45">
          <cell r="CN45" t="str">
            <v>HeadingFYxxxxFin</v>
          </cell>
          <cell r="CP45" t="str">
            <v>Miljoonaa euroa</v>
          </cell>
          <cell r="CQ45" t="str">
            <v>2015</v>
          </cell>
          <cell r="CR45" t="str">
            <v>2015</v>
          </cell>
          <cell r="CS45" t="str">
            <v>2014</v>
          </cell>
          <cell r="CT45" t="str">
            <v>2014</v>
          </cell>
          <cell r="CU45" t="str">
            <v>2014</v>
          </cell>
          <cell r="CV45" t="str">
            <v>2014</v>
          </cell>
          <cell r="CW45" t="str">
            <v>2013</v>
          </cell>
          <cell r="CX45" t="str">
            <v>2013</v>
          </cell>
        </row>
        <row r="46">
          <cell r="CN46" t="str">
            <v>HeadingMtmFin</v>
          </cell>
          <cell r="CQ46" t="str">
            <v>1-6</v>
          </cell>
        </row>
        <row r="47">
          <cell r="CN47" t="str">
            <v>HeadingQYFin</v>
          </cell>
          <cell r="CP47" t="str">
            <v>Miljoonaa euroa</v>
          </cell>
          <cell r="CQ47" t="str">
            <v>Q2 15</v>
          </cell>
          <cell r="CR47" t="str">
            <v>Q1 15</v>
          </cell>
          <cell r="CS47" t="str">
            <v>Q4 14</v>
          </cell>
          <cell r="CT47" t="str">
            <v>Q3 14</v>
          </cell>
          <cell r="CU47" t="str">
            <v>Q2 14</v>
          </cell>
          <cell r="CV47" t="str">
            <v>Q1 14</v>
          </cell>
          <cell r="CW47" t="str">
            <v>Q4 13</v>
          </cell>
          <cell r="CX47" t="str">
            <v>Q3 13</v>
          </cell>
        </row>
        <row r="48">
          <cell r="CN48" t="str">
            <v>TopheadingFIN</v>
          </cell>
          <cell r="CP48" t="str">
            <v>Miljoonaa euroa</v>
          </cell>
          <cell r="CQ48" t="str">
            <v>Q2
2015</v>
          </cell>
          <cell r="CR48" t="str">
            <v>Q1
2015</v>
          </cell>
          <cell r="CS48" t="str">
            <v>Q4
2014</v>
          </cell>
          <cell r="CT48" t="str">
            <v>Q3
2014</v>
          </cell>
          <cell r="CU48" t="str">
            <v>Q2
2014</v>
          </cell>
          <cell r="CV48" t="str">
            <v>Q1
2014</v>
          </cell>
          <cell r="CW48" t="str">
            <v>Q4
2013</v>
          </cell>
          <cell r="CX48" t="str">
            <v>Q3
2013</v>
          </cell>
          <cell r="CY48" t="str">
            <v>Q215/
Q115</v>
          </cell>
          <cell r="CZ48" t="str">
            <v>Q215/
Q214</v>
          </cell>
          <cell r="DA48">
            <v>2015</v>
          </cell>
          <cell r="DB48">
            <v>2014</v>
          </cell>
        </row>
        <row r="50">
          <cell r="CN50" t="str">
            <v>HeadingQNor</v>
          </cell>
          <cell r="CP50" t="str">
            <v>EURm</v>
          </cell>
          <cell r="CQ50" t="str">
            <v>2.kv.</v>
          </cell>
          <cell r="CR50" t="str">
            <v>1.kv.</v>
          </cell>
          <cell r="CS50" t="str">
            <v>4.kv.</v>
          </cell>
          <cell r="CT50" t="str">
            <v>3.kv.</v>
          </cell>
          <cell r="CU50" t="str">
            <v>2.kv.</v>
          </cell>
          <cell r="CV50" t="str">
            <v>1.kv.</v>
          </cell>
          <cell r="CW50" t="str">
            <v>4.kv.</v>
          </cell>
          <cell r="CX50" t="str">
            <v>3.kv.</v>
          </cell>
          <cell r="CY50" t="str">
            <v>2.kv.15/1.kv.15</v>
          </cell>
          <cell r="CZ50" t="str">
            <v>2.kv.15/2.kv.14</v>
          </cell>
          <cell r="DA50">
            <v>2015</v>
          </cell>
          <cell r="DB50">
            <v>2014</v>
          </cell>
        </row>
        <row r="51">
          <cell r="CN51" t="str">
            <v>HeadingFYxxNor</v>
          </cell>
          <cell r="CQ51" t="str">
            <v>15</v>
          </cell>
          <cell r="CR51" t="str">
            <v>15</v>
          </cell>
          <cell r="CS51" t="str">
            <v>14</v>
          </cell>
          <cell r="CT51" t="str">
            <v>14</v>
          </cell>
          <cell r="CU51" t="str">
            <v>14</v>
          </cell>
          <cell r="CV51" t="str">
            <v>14</v>
          </cell>
          <cell r="CW51" t="str">
            <v>13</v>
          </cell>
          <cell r="CX51" t="str">
            <v>13</v>
          </cell>
        </row>
        <row r="52">
          <cell r="CN52" t="str">
            <v>HeadingFYxxxxNor</v>
          </cell>
          <cell r="CP52" t="str">
            <v>EURm</v>
          </cell>
          <cell r="CQ52" t="str">
            <v>2015</v>
          </cell>
          <cell r="CR52" t="str">
            <v>2015</v>
          </cell>
          <cell r="CS52" t="str">
            <v>2014</v>
          </cell>
          <cell r="CT52" t="str">
            <v>2014</v>
          </cell>
          <cell r="CU52" t="str">
            <v>2014</v>
          </cell>
          <cell r="CV52" t="str">
            <v>2014</v>
          </cell>
          <cell r="CW52" t="str">
            <v>2013</v>
          </cell>
          <cell r="CX52" t="str">
            <v>2013</v>
          </cell>
        </row>
        <row r="53">
          <cell r="CN53" t="str">
            <v>HeadingMtmNor</v>
          </cell>
          <cell r="CQ53" t="str">
            <v>Jan-jun</v>
          </cell>
        </row>
        <row r="54">
          <cell r="CN54" t="str">
            <v>HeadingQYNor</v>
          </cell>
          <cell r="CP54" t="str">
            <v>EURm</v>
          </cell>
          <cell r="CQ54" t="str">
            <v>2.kv.15</v>
          </cell>
          <cell r="CR54" t="str">
            <v>1.kv.15</v>
          </cell>
          <cell r="CS54" t="str">
            <v>4.kv.14</v>
          </cell>
          <cell r="CT54" t="str">
            <v>3.kv.14</v>
          </cell>
          <cell r="CU54" t="str">
            <v>2.kv.14</v>
          </cell>
          <cell r="CV54" t="str">
            <v>1.kv.14</v>
          </cell>
          <cell r="CW54" t="str">
            <v>4.kv.13</v>
          </cell>
          <cell r="CX54" t="str">
            <v>3.kv.13</v>
          </cell>
        </row>
        <row r="55">
          <cell r="CN55" t="str">
            <v>TopheadingNor</v>
          </cell>
          <cell r="CP55" t="str">
            <v>EURm</v>
          </cell>
          <cell r="CQ55" t="str">
            <v>2.kv.
2015</v>
          </cell>
          <cell r="CR55" t="str">
            <v>1.kv.
2015</v>
          </cell>
          <cell r="CS55" t="str">
            <v>4.kv.
2014</v>
          </cell>
          <cell r="CT55" t="str">
            <v>3.kv.
2014</v>
          </cell>
          <cell r="CU55" t="str">
            <v>2.kv.
2014</v>
          </cell>
          <cell r="CV55" t="str">
            <v>1.kv.
2014</v>
          </cell>
          <cell r="CW55" t="str">
            <v>4.kv.
2013</v>
          </cell>
          <cell r="CX55" t="str">
            <v>3.kv.
2013</v>
          </cell>
          <cell r="CY55" t="str">
            <v>2.kv.15/
1.kv.15</v>
          </cell>
          <cell r="CZ55" t="str">
            <v>2.kv.15/
2.kv.14</v>
          </cell>
          <cell r="DA55">
            <v>2015</v>
          </cell>
          <cell r="DB55">
            <v>2014</v>
          </cell>
        </row>
        <row r="57">
          <cell r="CN57" t="str">
            <v>HeadingQSwe</v>
          </cell>
          <cell r="CP57" t="str">
            <v>Mn euro</v>
          </cell>
          <cell r="CQ57" t="str">
            <v>kv2</v>
          </cell>
          <cell r="CR57" t="str">
            <v>kv1</v>
          </cell>
          <cell r="CS57" t="str">
            <v>kv4</v>
          </cell>
          <cell r="CT57" t="str">
            <v>kv3</v>
          </cell>
          <cell r="CU57" t="str">
            <v>kv2</v>
          </cell>
          <cell r="CV57" t="str">
            <v>kv1</v>
          </cell>
          <cell r="CW57" t="str">
            <v>kv4</v>
          </cell>
          <cell r="CX57" t="str">
            <v>kv3</v>
          </cell>
          <cell r="CY57" t="str">
            <v>kv215/kv115</v>
          </cell>
          <cell r="CZ57" t="str">
            <v>kv215/kv214</v>
          </cell>
          <cell r="DA57">
            <v>2015</v>
          </cell>
          <cell r="DB57">
            <v>2014</v>
          </cell>
        </row>
        <row r="58">
          <cell r="CN58" t="str">
            <v>HeadingFYxxSwe</v>
          </cell>
          <cell r="CQ58" t="str">
            <v>15</v>
          </cell>
          <cell r="CR58" t="str">
            <v>15</v>
          </cell>
          <cell r="CS58" t="str">
            <v>14</v>
          </cell>
          <cell r="CT58" t="str">
            <v>14</v>
          </cell>
          <cell r="CU58" t="str">
            <v>14</v>
          </cell>
          <cell r="CV58" t="str">
            <v>14</v>
          </cell>
          <cell r="CW58" t="str">
            <v>13</v>
          </cell>
          <cell r="CX58" t="str">
            <v>13</v>
          </cell>
        </row>
        <row r="59">
          <cell r="CN59" t="str">
            <v>HeadingFYxxxxSwe</v>
          </cell>
          <cell r="CP59" t="str">
            <v>Mn euro</v>
          </cell>
          <cell r="CQ59" t="str">
            <v>2015</v>
          </cell>
          <cell r="CR59" t="str">
            <v>2015</v>
          </cell>
          <cell r="CS59" t="str">
            <v>2014</v>
          </cell>
          <cell r="CT59" t="str">
            <v>2014</v>
          </cell>
          <cell r="CU59" t="str">
            <v>2014</v>
          </cell>
          <cell r="CV59" t="str">
            <v>2014</v>
          </cell>
          <cell r="CW59" t="str">
            <v>2013</v>
          </cell>
          <cell r="CX59" t="str">
            <v>2013</v>
          </cell>
        </row>
        <row r="60">
          <cell r="CN60" t="str">
            <v>HeadingMtmSwe</v>
          </cell>
          <cell r="CQ60" t="str">
            <v>Jan-jun</v>
          </cell>
        </row>
        <row r="61">
          <cell r="CN61" t="str">
            <v>HeadingQYSwe</v>
          </cell>
          <cell r="CP61" t="str">
            <v>Mn euro</v>
          </cell>
          <cell r="CQ61" t="str">
            <v>kv2 15</v>
          </cell>
          <cell r="CR61" t="str">
            <v>kv1 15</v>
          </cell>
          <cell r="CS61" t="str">
            <v>kv4 14</v>
          </cell>
          <cell r="CT61" t="str">
            <v>kv3 14</v>
          </cell>
          <cell r="CU61" t="str">
            <v>kv2 14</v>
          </cell>
          <cell r="CV61" t="str">
            <v>kv1 14</v>
          </cell>
          <cell r="CW61" t="str">
            <v>kv4 13</v>
          </cell>
          <cell r="CX61" t="str">
            <v>kv3 13</v>
          </cell>
        </row>
        <row r="62">
          <cell r="CN62" t="str">
            <v>TopheadingSwe</v>
          </cell>
          <cell r="CP62" t="str">
            <v>Mn euro</v>
          </cell>
          <cell r="CQ62" t="str">
            <v>kv2
15</v>
          </cell>
          <cell r="CR62" t="str">
            <v>kv1
15</v>
          </cell>
          <cell r="CS62" t="str">
            <v>kv4
14</v>
          </cell>
          <cell r="CT62" t="str">
            <v>kv3
14</v>
          </cell>
          <cell r="CU62" t="str">
            <v>kv2
14</v>
          </cell>
          <cell r="CV62" t="str">
            <v>kv1
14</v>
          </cell>
          <cell r="CW62" t="str">
            <v>kv4
13</v>
          </cell>
          <cell r="CX62" t="str">
            <v>kv3
13</v>
          </cell>
          <cell r="CY62" t="str">
            <v>kv2/kv1</v>
          </cell>
          <cell r="CZ62" t="str">
            <v>kv2/kv2</v>
          </cell>
          <cell r="DA62" t="str">
            <v>H1 
2014</v>
          </cell>
          <cell r="DB62" t="str">
            <v>H1 
2013</v>
          </cell>
        </row>
        <row r="65">
          <cell r="CN65" t="str">
            <v>FXNORWAYGroup</v>
          </cell>
          <cell r="CP65" t="str">
            <v>FX fluctuation impacted income and expenses by -4 % Q2/Q1 (-8 % Q2/Q2). FX fluctuations impacted balance sheet by -3 % Q2/Q1 (-10 % Q2/Q2).</v>
          </cell>
        </row>
        <row r="66">
          <cell r="CN66" t="str">
            <v>FXNORWAYDEN</v>
          </cell>
          <cell r="CP66" t="str">
            <v>Valutakursudsving påvirkede indtægts- og udgiftsposterne med -4 pct. 2. kvt./1. kvt. (-8 pct. 2. kvt./2. kvt.) og balanceposterne med -3 pct. 2. kvt./1. kvt. (-10 pct. 2. kvt./2. kvt.).</v>
          </cell>
        </row>
        <row r="67">
          <cell r="CN67" t="str">
            <v>FXNORWAYFin</v>
          </cell>
          <cell r="CP67" t="str">
            <v>Valuuttakurssien vaihtelu vaikutti tuottoihin ja kuluihin -4 % Q2/Q1 (-8 % Q2/Q2) ja tase-eriin -3 % Q2/Q1 (-10 % Q2/Q2).</v>
          </cell>
        </row>
        <row r="68">
          <cell r="CN68" t="str">
            <v>FXNORWAYNor</v>
          </cell>
          <cell r="CP68" t="str">
            <v>Effekt av valutasvingninger på inntekter og kostnader -4 % 2.kv./1.kv. (-8 % 2.kv./2.kv.)
Effekt av valutasvingninger på balansen -3 % 2.kv./1.kv. (-10 % 2.kv./2.kv.)</v>
          </cell>
        </row>
        <row r="69">
          <cell r="CN69" t="str">
            <v>FXNORWAYSwe</v>
          </cell>
          <cell r="CP69" t="str">
            <v>Valutakursfluktuationer påverkade intäkts- och kostnadsposter med -4 % kv2/kv1 (-8 % kv2/kv2) och balansposter med -3 % kv2/kv1 (-10 % kv2/kv2).</v>
          </cell>
        </row>
        <row r="70">
          <cell r="CN70" t="str">
            <v>FXSwedenGroup</v>
          </cell>
          <cell r="CP70" t="str">
            <v>FX fluctuation impacted income and expenses by -1 % Q2/Q1 (-4 % Q2/Q2). FX fluctuations impacted balance sheet by 1% Q2/Q1 (-3 % Q2/Q2).</v>
          </cell>
        </row>
        <row r="71">
          <cell r="CN71" t="str">
            <v>FXSwedenDEN</v>
          </cell>
          <cell r="CP71" t="str">
            <v>Valutakursudsving påvirkede indtægts- og udgiftsposterne med -1 pct. 2. kvt./1. kvt. (-4 pct. 2. kvt./2. kvt.) og balanceposterne med 1 pct. 2. kvt./1. kvt. (-3 pct. 2. kvt./2. kvt.).</v>
          </cell>
        </row>
        <row r="72">
          <cell r="CN72" t="str">
            <v>FXSwedenFin</v>
          </cell>
          <cell r="CP72" t="str">
            <v>Valuuttakurssien vaihtelu vaikutti tuottoihin ja kuluihin -1 % Q2/Q1 (-4 % Q2/Q2) ja tase-eriin 1% Q2/Q1 (-3 % Q2/Q2).</v>
          </cell>
        </row>
        <row r="73">
          <cell r="CN73" t="str">
            <v>FXSwedenNor</v>
          </cell>
          <cell r="CP73" t="str">
            <v>Effekt av valutasvingninger på inntekter og kostnader -1 % 2.kv./1.kv. (-4 % 2.kv./2.kv.)
Effekt av valutasvingninger på balansen 1% 2.kv./1.kv. (-3 % 2.kv./2.kv.)</v>
          </cell>
        </row>
        <row r="74">
          <cell r="CN74" t="str">
            <v>FXSwedenSwe</v>
          </cell>
          <cell r="CP74" t="str">
            <v>Valutakursfluktuationer påverkade intäkts- och kostnadsposter med -1 % kv2/kv1 (-4 % kv2/kv2) och balansposter med 1% kv2/kv1 (-3 % kv2/kv2).</v>
          </cell>
        </row>
        <row r="75">
          <cell r="CN75" t="str">
            <v>FXRetailTotGroup</v>
          </cell>
          <cell r="CP75" t="str">
            <v>FX fluctuation impacted income and expenses by -1 % Q2/Q1 (-3 % Q2/Q2). FX fluctuations impacted balance sheet by -0 % Q2/Q1 (-3 % Q2/Q2).</v>
          </cell>
        </row>
        <row r="76">
          <cell r="CN76" t="str">
            <v>FXRetailTotDEN</v>
          </cell>
          <cell r="CP76" t="str">
            <v>Valutakursudsving påvirkede indtægts- og udgiftsposterne med -1 pct. 2. kvt./1. kvt. (-3 pct. 2. kvt./2. kvt.) og balanceposterne med 0 pct. 2. kvt./1. kvt. (-3 pct. 2. kvt./2. kvt.).</v>
          </cell>
        </row>
        <row r="77">
          <cell r="CN77" t="str">
            <v>FXRetailTotFin</v>
          </cell>
          <cell r="CP77" t="str">
            <v>Valuuttakurssien vaihtelu vaikutti tuottoihin ja kuluihin -1 % Q2/Q1 (-3 % Q2/Q2) ja tase-eriin -0 % Q2/Q1 (-3 % Q2/Q2).</v>
          </cell>
        </row>
        <row r="78">
          <cell r="CN78" t="str">
            <v>FXRetailTotNor</v>
          </cell>
          <cell r="CP78" t="str">
            <v>Effekt av valutasvingninger på inntekter og kostnader -1 % 2.kv./1.kv. (-3 % 2.kv./2.kv.)
Effekt av valutasvingninger på balansen -0 % 2.kv./1.kv. (-3 % 2.kv./2.kv.)</v>
          </cell>
        </row>
        <row r="79">
          <cell r="CN79" t="str">
            <v>FXRetailTotSwe</v>
          </cell>
          <cell r="CP79" t="str">
            <v>Valutakursfluktuationer påverkade intäkts- och kostnadsposter med -1 % kv2/kv1 (-3 % kv2/kv2) och balansposter med -0 % kv2/kv1 (-3 % kv2/kv2).</v>
          </cell>
        </row>
      </sheetData>
      <sheetData sheetId="2" refreshError="1"/>
      <sheetData sheetId="3" refreshError="1"/>
      <sheetData sheetId="4" refreshError="1"/>
      <sheetData sheetId="5" refreshError="1"/>
      <sheetData sheetId="6">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row>
        <row r="2">
          <cell r="C2" t="str">
            <v>Nordea Group - continuing operations</v>
          </cell>
        </row>
        <row r="4">
          <cell r="C4" t="str">
            <v>Retail Banking</v>
          </cell>
          <cell r="F4" t="str">
            <v>Wholesale Banking</v>
          </cell>
          <cell r="I4" t="str">
            <v>Wealth Management</v>
          </cell>
          <cell r="L4" t="str">
            <v>Group Corporate Centre</v>
          </cell>
          <cell r="O4" t="str">
            <v>Group Functions, Other and Eliminations</v>
          </cell>
          <cell r="R4" t="str">
            <v>Nordea Group</v>
          </cell>
        </row>
        <row r="5">
          <cell r="A5" t="str">
            <v>headingqGroup</v>
          </cell>
          <cell r="C5" t="str">
            <v>Q2</v>
          </cell>
          <cell r="D5" t="str">
            <v>Q1</v>
          </cell>
          <cell r="F5" t="str">
            <v>Q2</v>
          </cell>
          <cell r="G5" t="str">
            <v>Q1</v>
          </cell>
          <cell r="I5" t="str">
            <v>Q2</v>
          </cell>
          <cell r="J5" t="str">
            <v>Q1</v>
          </cell>
          <cell r="L5" t="str">
            <v>Q2</v>
          </cell>
          <cell r="M5" t="str">
            <v>Q1</v>
          </cell>
          <cell r="O5" t="str">
            <v>Q2</v>
          </cell>
          <cell r="P5" t="str">
            <v>Q1</v>
          </cell>
          <cell r="R5" t="str">
            <v>Q2</v>
          </cell>
          <cell r="S5" t="str">
            <v>Q1</v>
          </cell>
        </row>
        <row r="6">
          <cell r="A6" t="str">
            <v>HeadingFYxxxxGroup</v>
          </cell>
          <cell r="B6" t="str">
            <v>EURm</v>
          </cell>
          <cell r="C6" t="str">
            <v>2015</v>
          </cell>
          <cell r="D6" t="str">
            <v>2015</v>
          </cell>
          <cell r="E6" t="str">
            <v>Chg</v>
          </cell>
          <cell r="F6" t="str">
            <v>2015</v>
          </cell>
          <cell r="G6" t="str">
            <v>2015</v>
          </cell>
          <cell r="H6" t="str">
            <v>Chg</v>
          </cell>
          <cell r="I6" t="str">
            <v>2015</v>
          </cell>
          <cell r="J6" t="str">
            <v>2015</v>
          </cell>
          <cell r="K6" t="str">
            <v>Chg</v>
          </cell>
          <cell r="L6" t="str">
            <v>2015</v>
          </cell>
          <cell r="M6" t="str">
            <v>2015</v>
          </cell>
          <cell r="N6" t="str">
            <v>Chg</v>
          </cell>
          <cell r="O6" t="str">
            <v>2015</v>
          </cell>
          <cell r="P6" t="str">
            <v>2015</v>
          </cell>
          <cell r="Q6" t="str">
            <v>Chg</v>
          </cell>
          <cell r="R6" t="str">
            <v>2015</v>
          </cell>
          <cell r="S6" t="str">
            <v>2015</v>
          </cell>
          <cell r="T6" t="str">
            <v>Chg</v>
          </cell>
        </row>
        <row r="7">
          <cell r="A7" t="str">
            <v xml:space="preserve">Net interest income1 </v>
          </cell>
          <cell r="B7" t="str">
            <v xml:space="preserve">Net interest income </v>
          </cell>
          <cell r="C7">
            <v>884</v>
          </cell>
          <cell r="D7">
            <v>904</v>
          </cell>
          <cell r="E7">
            <v>-2.2123893805309734E-2</v>
          </cell>
          <cell r="F7">
            <v>265</v>
          </cell>
          <cell r="G7">
            <v>254</v>
          </cell>
          <cell r="H7">
            <v>4.3307086614173228E-2</v>
          </cell>
          <cell r="I7">
            <v>25</v>
          </cell>
          <cell r="J7">
            <v>28</v>
          </cell>
          <cell r="K7">
            <v>-0.10714285714285714</v>
          </cell>
          <cell r="L7">
            <v>98</v>
          </cell>
          <cell r="M7">
            <v>69</v>
          </cell>
          <cell r="N7">
            <v>0.42028985507246375</v>
          </cell>
          <cell r="O7">
            <v>37</v>
          </cell>
          <cell r="P7">
            <v>33</v>
          </cell>
          <cell r="Q7">
            <v>0.12121212121212122</v>
          </cell>
          <cell r="R7">
            <v>1309</v>
          </cell>
          <cell r="S7">
            <v>1288</v>
          </cell>
          <cell r="T7">
            <v>1.6304347826086956E-2</v>
          </cell>
        </row>
        <row r="8">
          <cell r="A8" t="str">
            <v>Net fee and commission income1</v>
          </cell>
          <cell r="B8" t="str">
            <v>Net fee and commission income</v>
          </cell>
          <cell r="C8">
            <v>281</v>
          </cell>
          <cell r="D8">
            <v>285</v>
          </cell>
          <cell r="E8">
            <v>-1.4035087719298246E-2</v>
          </cell>
          <cell r="F8">
            <v>139</v>
          </cell>
          <cell r="G8">
            <v>143</v>
          </cell>
          <cell r="H8">
            <v>-2.7972027972027972E-2</v>
          </cell>
          <cell r="I8">
            <v>377</v>
          </cell>
          <cell r="J8">
            <v>340</v>
          </cell>
          <cell r="K8">
            <v>0.10882352941176471</v>
          </cell>
          <cell r="L8">
            <v>-2</v>
          </cell>
          <cell r="M8">
            <v>-4</v>
          </cell>
          <cell r="N8"/>
          <cell r="O8">
            <v>-12</v>
          </cell>
          <cell r="P8">
            <v>-7</v>
          </cell>
          <cell r="Q8"/>
          <cell r="R8">
            <v>783</v>
          </cell>
          <cell r="S8">
            <v>757</v>
          </cell>
          <cell r="T8">
            <v>3.4346103038309116E-2</v>
          </cell>
        </row>
        <row r="9">
          <cell r="A9" t="str">
            <v>Net result from items at fair value1</v>
          </cell>
          <cell r="B9" t="str">
            <v>Net result from items at fair value</v>
          </cell>
          <cell r="C9">
            <v>89</v>
          </cell>
          <cell r="D9">
            <v>146</v>
          </cell>
          <cell r="E9">
            <v>-0.3904109589041096</v>
          </cell>
          <cell r="F9">
            <v>233</v>
          </cell>
          <cell r="G9">
            <v>312</v>
          </cell>
          <cell r="H9">
            <v>-0.25320512820512819</v>
          </cell>
          <cell r="I9">
            <v>87</v>
          </cell>
          <cell r="J9">
            <v>91</v>
          </cell>
          <cell r="K9">
            <v>-4.3956043956043959E-2</v>
          </cell>
          <cell r="L9">
            <v>17</v>
          </cell>
          <cell r="M9">
            <v>92</v>
          </cell>
          <cell r="N9">
            <v>-0.81521739130434778</v>
          </cell>
          <cell r="O9">
            <v>-25</v>
          </cell>
          <cell r="P9">
            <v>3</v>
          </cell>
          <cell r="Q9"/>
          <cell r="R9">
            <v>401</v>
          </cell>
          <cell r="S9">
            <v>644</v>
          </cell>
          <cell r="T9">
            <v>-0.37732919254658387</v>
          </cell>
        </row>
        <row r="10">
          <cell r="A10" t="str">
            <v>Equity method1</v>
          </cell>
          <cell r="B10" t="str">
            <v>Equity method</v>
          </cell>
          <cell r="C10">
            <v>3</v>
          </cell>
          <cell r="D10">
            <v>3</v>
          </cell>
          <cell r="E10">
            <v>0</v>
          </cell>
          <cell r="F10">
            <v>0</v>
          </cell>
          <cell r="G10">
            <v>0</v>
          </cell>
          <cell r="H10"/>
          <cell r="I10">
            <v>0</v>
          </cell>
          <cell r="J10">
            <v>0</v>
          </cell>
          <cell r="K10"/>
          <cell r="L10">
            <v>0</v>
          </cell>
          <cell r="M10">
            <v>0</v>
          </cell>
          <cell r="N10"/>
          <cell r="O10">
            <v>5</v>
          </cell>
          <cell r="P10">
            <v>7</v>
          </cell>
          <cell r="Q10">
            <v>-0.2857142857142857</v>
          </cell>
          <cell r="R10">
            <v>8</v>
          </cell>
          <cell r="S10">
            <v>10</v>
          </cell>
          <cell r="T10">
            <v>-0.2</v>
          </cell>
        </row>
        <row r="11">
          <cell r="A11" t="str">
            <v>Other income1</v>
          </cell>
          <cell r="B11" t="str">
            <v>Other income</v>
          </cell>
          <cell r="C11">
            <v>10</v>
          </cell>
          <cell r="D11">
            <v>7</v>
          </cell>
          <cell r="E11">
            <v>0.42857142857142855</v>
          </cell>
          <cell r="F11">
            <v>1</v>
          </cell>
          <cell r="G11">
            <v>1</v>
          </cell>
          <cell r="H11">
            <v>0</v>
          </cell>
          <cell r="I11">
            <v>8</v>
          </cell>
          <cell r="J11">
            <v>6</v>
          </cell>
          <cell r="K11">
            <v>0.33333333333333331</v>
          </cell>
          <cell r="L11">
            <v>7.5807613379519996</v>
          </cell>
          <cell r="M11">
            <v>7.6999999999999886</v>
          </cell>
          <cell r="N11">
            <v>-1.5485540525712887E-2</v>
          </cell>
          <cell r="O11">
            <v>-4.5807613379519978</v>
          </cell>
          <cell r="P11">
            <v>-1.6999999999999886</v>
          </cell>
          <cell r="Q11"/>
          <cell r="R11">
            <v>22</v>
          </cell>
          <cell r="S11">
            <v>20</v>
          </cell>
          <cell r="T11">
            <v>0.1</v>
          </cell>
        </row>
        <row r="12">
          <cell r="A12" t="str">
            <v xml:space="preserve">Total operating income1  </v>
          </cell>
          <cell r="B12" t="str">
            <v xml:space="preserve">Total operating income  </v>
          </cell>
          <cell r="C12">
            <v>1267</v>
          </cell>
          <cell r="D12">
            <v>1345</v>
          </cell>
          <cell r="E12">
            <v>-5.7992565055762078E-2</v>
          </cell>
          <cell r="F12">
            <v>638</v>
          </cell>
          <cell r="G12">
            <v>710</v>
          </cell>
          <cell r="H12">
            <v>-0.10140845070422536</v>
          </cell>
          <cell r="I12">
            <v>497</v>
          </cell>
          <cell r="J12">
            <v>465</v>
          </cell>
          <cell r="K12">
            <v>6.8817204301075269E-2</v>
          </cell>
          <cell r="L12">
            <v>121</v>
          </cell>
          <cell r="M12">
            <v>164.7</v>
          </cell>
          <cell r="N12">
            <v>-0.2653309046751669</v>
          </cell>
          <cell r="O12">
            <v>0</v>
          </cell>
          <cell r="P12">
            <v>34.300000000000182</v>
          </cell>
          <cell r="Q12">
            <v>-1</v>
          </cell>
          <cell r="R12">
            <v>2523</v>
          </cell>
          <cell r="S12">
            <v>2719</v>
          </cell>
          <cell r="T12">
            <v>-7.2085325487311516E-2</v>
          </cell>
        </row>
        <row r="13">
          <cell r="A13" t="str">
            <v>Staff costs1</v>
          </cell>
          <cell r="B13" t="str">
            <v>Staff costs</v>
          </cell>
          <cell r="C13">
            <v>-328</v>
          </cell>
          <cell r="D13">
            <v>-328</v>
          </cell>
          <cell r="E13">
            <v>0</v>
          </cell>
          <cell r="F13">
            <v>-204</v>
          </cell>
          <cell r="G13">
            <v>-203</v>
          </cell>
          <cell r="H13">
            <v>4.9261083743842365E-3</v>
          </cell>
          <cell r="I13">
            <v>-128</v>
          </cell>
          <cell r="J13">
            <v>-129</v>
          </cell>
          <cell r="K13">
            <v>-7.7519379844961239E-3</v>
          </cell>
          <cell r="L13">
            <v>-78</v>
          </cell>
          <cell r="M13">
            <v>-77</v>
          </cell>
          <cell r="N13">
            <v>1.2987012987012988E-2</v>
          </cell>
          <cell r="O13">
            <v>-34</v>
          </cell>
          <cell r="P13">
            <v>-42</v>
          </cell>
          <cell r="Q13">
            <v>-0.19047619047619047</v>
          </cell>
          <cell r="R13">
            <v>-772</v>
          </cell>
          <cell r="S13">
            <v>-779</v>
          </cell>
          <cell r="T13">
            <v>-8.9858793324775355E-3</v>
          </cell>
        </row>
        <row r="14">
          <cell r="A14" t="str">
            <v>Other expenses1</v>
          </cell>
          <cell r="B14" t="str">
            <v>Other expenses</v>
          </cell>
          <cell r="C14">
            <v>-312</v>
          </cell>
          <cell r="D14">
            <v>-319</v>
          </cell>
          <cell r="E14">
            <v>-2.1943573667711599E-2</v>
          </cell>
          <cell r="F14">
            <v>-22</v>
          </cell>
          <cell r="G14">
            <v>-20</v>
          </cell>
          <cell r="H14">
            <v>0.1</v>
          </cell>
          <cell r="I14">
            <v>-78</v>
          </cell>
          <cell r="J14">
            <v>-62</v>
          </cell>
          <cell r="K14">
            <v>0.25806451612903225</v>
          </cell>
          <cell r="L14">
            <v>22</v>
          </cell>
          <cell r="M14">
            <v>18.5</v>
          </cell>
          <cell r="N14">
            <v>0.1891891891891892</v>
          </cell>
          <cell r="O14">
            <v>27</v>
          </cell>
          <cell r="P14">
            <v>18.5</v>
          </cell>
          <cell r="Q14">
            <v>0.45945945945945948</v>
          </cell>
          <cell r="R14">
            <v>-363</v>
          </cell>
          <cell r="S14">
            <v>-364</v>
          </cell>
          <cell r="T14">
            <v>-2.7472527472527475E-3</v>
          </cell>
        </row>
        <row r="15">
          <cell r="A15" t="str">
            <v xml:space="preserve">Depreciations1 </v>
          </cell>
          <cell r="B15" t="str">
            <v xml:space="preserve">Depreciations </v>
          </cell>
          <cell r="C15">
            <v>-18</v>
          </cell>
          <cell r="D15">
            <v>-20</v>
          </cell>
          <cell r="E15">
            <v>-0.1</v>
          </cell>
          <cell r="F15">
            <v>-10</v>
          </cell>
          <cell r="G15">
            <v>-3</v>
          </cell>
          <cell r="H15"/>
          <cell r="I15">
            <v>-2</v>
          </cell>
          <cell r="J15">
            <v>-1</v>
          </cell>
          <cell r="K15">
            <v>1</v>
          </cell>
          <cell r="L15">
            <v>-14</v>
          </cell>
          <cell r="M15">
            <v>-14</v>
          </cell>
          <cell r="N15">
            <v>0</v>
          </cell>
          <cell r="O15">
            <v>-6</v>
          </cell>
          <cell r="P15">
            <v>-7</v>
          </cell>
          <cell r="Q15">
            <v>-0.14285714285714285</v>
          </cell>
          <cell r="R15">
            <v>-50</v>
          </cell>
          <cell r="S15">
            <v>-45</v>
          </cell>
          <cell r="T15">
            <v>0.1111111111111111</v>
          </cell>
        </row>
        <row r="16">
          <cell r="A16" t="str">
            <v xml:space="preserve">Total operating expenses1 </v>
          </cell>
          <cell r="B16" t="str">
            <v xml:space="preserve">Total operating expenses  </v>
          </cell>
          <cell r="C16">
            <v>-658</v>
          </cell>
          <cell r="D16">
            <v>-667</v>
          </cell>
          <cell r="E16">
            <v>-1.3493253373313344E-2</v>
          </cell>
          <cell r="F16">
            <v>-236</v>
          </cell>
          <cell r="G16">
            <v>-226</v>
          </cell>
          <cell r="H16">
            <v>4.4247787610619468E-2</v>
          </cell>
          <cell r="I16">
            <v>-208</v>
          </cell>
          <cell r="J16">
            <v>-192</v>
          </cell>
          <cell r="K16">
            <v>8.3333333333333329E-2</v>
          </cell>
          <cell r="L16">
            <v>-70</v>
          </cell>
          <cell r="M16">
            <v>-72.5</v>
          </cell>
          <cell r="N16">
            <v>-3.4482758620689655E-2</v>
          </cell>
          <cell r="O16">
            <v>-13</v>
          </cell>
          <cell r="P16">
            <v>-30.5</v>
          </cell>
          <cell r="Q16">
            <v>-0.57377049180327866</v>
          </cell>
          <cell r="R16">
            <v>-1185</v>
          </cell>
          <cell r="S16">
            <v>-1188</v>
          </cell>
          <cell r="T16">
            <v>-2.5252525252525255E-3</v>
          </cell>
        </row>
        <row r="17">
          <cell r="A17" t="str">
            <v>Net loan losses1</v>
          </cell>
          <cell r="B17" t="str">
            <v>Net loan losses</v>
          </cell>
          <cell r="C17">
            <v>-76</v>
          </cell>
          <cell r="D17">
            <v>-90</v>
          </cell>
          <cell r="E17">
            <v>-0.15555555555555556</v>
          </cell>
          <cell r="F17">
            <v>-25</v>
          </cell>
          <cell r="G17">
            <v>-30</v>
          </cell>
          <cell r="H17">
            <v>-0.16666666666666666</v>
          </cell>
          <cell r="I17">
            <v>0</v>
          </cell>
          <cell r="J17">
            <v>-1</v>
          </cell>
          <cell r="K17">
            <v>-1</v>
          </cell>
          <cell r="L17">
            <v>0</v>
          </cell>
          <cell r="M17">
            <v>0</v>
          </cell>
          <cell r="N17"/>
          <cell r="O17">
            <v>-2</v>
          </cell>
          <cell r="P17">
            <v>-1</v>
          </cell>
          <cell r="Q17">
            <v>1</v>
          </cell>
          <cell r="R17">
            <v>-103</v>
          </cell>
          <cell r="S17">
            <v>-122</v>
          </cell>
          <cell r="T17">
            <v>-0.15573770491803279</v>
          </cell>
        </row>
        <row r="18">
          <cell r="A18" t="str">
            <v>Operating profit1</v>
          </cell>
          <cell r="B18" t="str">
            <v>Operating profit</v>
          </cell>
          <cell r="C18">
            <v>533</v>
          </cell>
          <cell r="D18">
            <v>588</v>
          </cell>
          <cell r="E18">
            <v>-9.3537414965986401E-2</v>
          </cell>
          <cell r="F18">
            <v>377</v>
          </cell>
          <cell r="G18">
            <v>454</v>
          </cell>
          <cell r="H18">
            <v>-0.1696035242290749</v>
          </cell>
          <cell r="I18">
            <v>289</v>
          </cell>
          <cell r="J18">
            <v>272</v>
          </cell>
          <cell r="K18">
            <v>6.25E-2</v>
          </cell>
          <cell r="L18">
            <v>50.9</v>
          </cell>
          <cell r="M18">
            <v>92</v>
          </cell>
          <cell r="N18">
            <v>-0.44673913043478264</v>
          </cell>
          <cell r="O18">
            <v>-14.900000000000091</v>
          </cell>
          <cell r="P18">
            <v>3</v>
          </cell>
          <cell r="Q18"/>
          <cell r="R18">
            <v>1235</v>
          </cell>
          <cell r="S18">
            <v>1409</v>
          </cell>
          <cell r="T18">
            <v>-0.12349183818310859</v>
          </cell>
        </row>
        <row r="19">
          <cell r="A19" t="str">
            <v>Cost/income ratio, %1</v>
          </cell>
          <cell r="B19" t="str">
            <v>Cost/income ratio, %</v>
          </cell>
          <cell r="C19">
            <v>51.9</v>
          </cell>
          <cell r="D19">
            <v>49.6</v>
          </cell>
          <cell r="F19">
            <v>37</v>
          </cell>
          <cell r="G19">
            <v>32</v>
          </cell>
          <cell r="I19">
            <v>42</v>
          </cell>
          <cell r="J19">
            <v>41</v>
          </cell>
          <cell r="L19">
            <v>57.851239669421481</v>
          </cell>
          <cell r="M19">
            <v>44.019429265330906</v>
          </cell>
          <cell r="R19">
            <v>47</v>
          </cell>
          <cell r="S19">
            <v>44</v>
          </cell>
        </row>
        <row r="20">
          <cell r="A20" t="str">
            <v>RAROCAR, %1</v>
          </cell>
          <cell r="B20" t="str">
            <v>ROCAR, %</v>
          </cell>
          <cell r="C20">
            <v>13.4</v>
          </cell>
          <cell r="D20">
            <v>15.2</v>
          </cell>
          <cell r="F20">
            <v>14</v>
          </cell>
          <cell r="G20">
            <v>17</v>
          </cell>
          <cell r="I20">
            <v>39</v>
          </cell>
          <cell r="J20">
            <v>39</v>
          </cell>
          <cell r="R20">
            <v>15</v>
          </cell>
          <cell r="S20">
            <v>18</v>
          </cell>
        </row>
        <row r="21">
          <cell r="A21" t="str">
            <v>RAROCAR, %1</v>
          </cell>
          <cell r="B21" t="str">
            <v>RAROCAR, %</v>
          </cell>
          <cell r="C21">
            <v>13.4</v>
          </cell>
          <cell r="D21">
            <v>15.5</v>
          </cell>
          <cell r="F21">
            <v>14</v>
          </cell>
          <cell r="G21">
            <v>17</v>
          </cell>
          <cell r="I21">
            <v>39</v>
          </cell>
          <cell r="J21">
            <v>38</v>
          </cell>
          <cell r="R21">
            <v>15</v>
          </cell>
          <cell r="S21">
            <v>18</v>
          </cell>
        </row>
        <row r="22">
          <cell r="A22" t="str">
            <v>Economic capital (EC)1</v>
          </cell>
          <cell r="B22" t="str">
            <v>Economic capital (EC)</v>
          </cell>
          <cell r="C22">
            <v>11952</v>
          </cell>
          <cell r="D22">
            <v>12112</v>
          </cell>
          <cell r="E22">
            <v>-1.3210039630118891E-2</v>
          </cell>
          <cell r="F22">
            <v>7872</v>
          </cell>
          <cell r="G22">
            <v>8379</v>
          </cell>
          <cell r="H22">
            <v>-6.0508413891872538E-2</v>
          </cell>
          <cell r="I22">
            <v>2319</v>
          </cell>
          <cell r="J22">
            <v>2186</v>
          </cell>
          <cell r="K22">
            <v>6.0841720036596526E-2</v>
          </cell>
          <cell r="L22">
            <v>918.46070359133239</v>
          </cell>
          <cell r="M22">
            <v>895.90446910335322</v>
          </cell>
          <cell r="N22">
            <v>2.5177053208088235E-2</v>
          </cell>
          <cell r="O22">
            <v>2023.5392964086677</v>
          </cell>
          <cell r="P22">
            <v>1595.0955308966477</v>
          </cell>
          <cell r="Q22">
            <v>0.26860069332096986</v>
          </cell>
          <cell r="R22">
            <v>25085</v>
          </cell>
          <cell r="S22">
            <v>25168</v>
          </cell>
          <cell r="T22">
            <v>-3.2978385251112522E-3</v>
          </cell>
        </row>
        <row r="23">
          <cell r="A23" t="str">
            <v>Risk-weighted assets (RWA)1</v>
          </cell>
          <cell r="B23" t="str">
            <v>Risk exposure amount (REA)</v>
          </cell>
          <cell r="C23">
            <v>70015</v>
          </cell>
          <cell r="D23">
            <v>72303</v>
          </cell>
          <cell r="E23">
            <v>-3.1644606724478927E-2</v>
          </cell>
          <cell r="F23">
            <v>53120</v>
          </cell>
          <cell r="G23">
            <v>56330</v>
          </cell>
          <cell r="H23">
            <v>-5.6985620450914258E-2</v>
          </cell>
          <cell r="I23">
            <v>5402</v>
          </cell>
          <cell r="J23">
            <v>5281</v>
          </cell>
          <cell r="K23">
            <v>2.2912327210755538E-2</v>
          </cell>
          <cell r="L23">
            <v>6419.3368758741017</v>
          </cell>
          <cell r="M23">
            <v>6596.1385089640999</v>
          </cell>
          <cell r="N23">
            <v>-2.6803808447886011E-2</v>
          </cell>
          <cell r="O23">
            <v>14809.240966008889</v>
          </cell>
          <cell r="P23">
            <v>10999.861491035903</v>
          </cell>
          <cell r="Q23">
            <v>0.34631158565745185</v>
          </cell>
          <cell r="R23">
            <v>149765.577841883</v>
          </cell>
          <cell r="S23">
            <v>151510</v>
          </cell>
          <cell r="T23">
            <v>-1.1513577705214169E-2</v>
          </cell>
        </row>
        <row r="24">
          <cell r="A24" t="str">
            <v>Number of employees (FTEs)1</v>
          </cell>
          <cell r="B24" t="str">
            <v>Number of employees (FTEs)</v>
          </cell>
          <cell r="C24">
            <v>16708</v>
          </cell>
          <cell r="D24">
            <v>16571</v>
          </cell>
          <cell r="E24">
            <v>8.2674551928067098E-3</v>
          </cell>
          <cell r="F24">
            <v>5836</v>
          </cell>
          <cell r="G24">
            <v>5924</v>
          </cell>
          <cell r="H24">
            <v>-1.4854827819041188E-2</v>
          </cell>
          <cell r="I24">
            <v>3554</v>
          </cell>
          <cell r="J24">
            <v>3511</v>
          </cell>
          <cell r="K24">
            <v>1.22472230133865E-2</v>
          </cell>
          <cell r="L24">
            <v>2660.9749999999999</v>
          </cell>
          <cell r="M24">
            <v>2613.4</v>
          </cell>
          <cell r="N24">
            <v>1.8204254993494994E-2</v>
          </cell>
          <cell r="O24">
            <v>960.02500000000146</v>
          </cell>
          <cell r="P24">
            <v>968.59999999999854</v>
          </cell>
          <cell r="Q24">
            <v>-8.8529836877938289E-3</v>
          </cell>
          <cell r="R24">
            <v>29719</v>
          </cell>
          <cell r="S24">
            <v>29588</v>
          </cell>
          <cell r="T24">
            <v>4.4274705961876437E-3</v>
          </cell>
        </row>
        <row r="25">
          <cell r="A25" t="str">
            <v>Volumes, EURbn:1</v>
          </cell>
          <cell r="B25" t="str">
            <v>Volumes, EURbn:</v>
          </cell>
          <cell r="E25"/>
          <cell r="H25"/>
          <cell r="K25"/>
          <cell r="N25"/>
          <cell r="T25"/>
        </row>
        <row r="26">
          <cell r="A26" t="str">
            <v>Lending to corporates1</v>
          </cell>
          <cell r="B26" t="str">
            <v>Lending to corporates</v>
          </cell>
          <cell r="C26">
            <v>81.599999999999994</v>
          </cell>
          <cell r="D26">
            <v>81.400000000000006</v>
          </cell>
          <cell r="E26">
            <v>2.4570024570023173E-3</v>
          </cell>
          <cell r="F26">
            <v>113.20000000000002</v>
          </cell>
          <cell r="G26">
            <v>113.30000000000001</v>
          </cell>
          <cell r="H26">
            <v>-8.8261253309791972E-4</v>
          </cell>
          <cell r="K26"/>
          <cell r="N26"/>
          <cell r="O26">
            <v>-0.80000000000001137</v>
          </cell>
          <cell r="P26">
            <v>1.8999999999999773</v>
          </cell>
          <cell r="R26">
            <v>194</v>
          </cell>
          <cell r="S26">
            <v>196.6</v>
          </cell>
          <cell r="T26">
            <v>-1.3224821973550328E-2</v>
          </cell>
        </row>
        <row r="27">
          <cell r="A27" t="str">
            <v>Household mortgage lending1</v>
          </cell>
          <cell r="B27" t="str">
            <v>Household mortgage lending</v>
          </cell>
          <cell r="C27">
            <v>129.80000000000001</v>
          </cell>
          <cell r="D27">
            <v>127.7</v>
          </cell>
          <cell r="E27">
            <v>1.6444792482380646E-2</v>
          </cell>
          <cell r="F27">
            <v>0.4</v>
          </cell>
          <cell r="G27">
            <v>0.4</v>
          </cell>
          <cell r="H27">
            <v>0</v>
          </cell>
          <cell r="I27">
            <v>6.5</v>
          </cell>
          <cell r="J27">
            <v>6</v>
          </cell>
          <cell r="K27">
            <v>8.3333333333333329E-2</v>
          </cell>
          <cell r="N27"/>
          <cell r="R27">
            <v>136.70000000000002</v>
          </cell>
          <cell r="S27">
            <v>134.1</v>
          </cell>
          <cell r="T27">
            <v>1.9388516032811505E-2</v>
          </cell>
        </row>
        <row r="28">
          <cell r="A28" t="str">
            <v>Consumer lending1</v>
          </cell>
          <cell r="B28" t="str">
            <v>Consumer lending</v>
          </cell>
          <cell r="C28">
            <v>23.599999999999994</v>
          </cell>
          <cell r="D28">
            <v>23.700000000000003</v>
          </cell>
          <cell r="E28">
            <v>-4.2194092827007815E-3</v>
          </cell>
          <cell r="H28"/>
          <cell r="I28">
            <v>3.3</v>
          </cell>
          <cell r="J28">
            <v>3.3</v>
          </cell>
          <cell r="K28">
            <v>0</v>
          </cell>
          <cell r="N28"/>
          <cell r="R28">
            <v>26.899999999999995</v>
          </cell>
          <cell r="S28">
            <v>27.000000000000004</v>
          </cell>
          <cell r="T28">
            <v>-3.7037037037040191E-3</v>
          </cell>
        </row>
        <row r="29">
          <cell r="A29" t="str">
            <v>Total lending, continued operation1</v>
          </cell>
          <cell r="B29" t="str">
            <v>Total lending</v>
          </cell>
          <cell r="C29">
            <v>235</v>
          </cell>
          <cell r="D29">
            <v>232.8</v>
          </cell>
          <cell r="E29">
            <v>9.4501718213057927E-3</v>
          </cell>
          <cell r="F29">
            <v>113.60000000000002</v>
          </cell>
          <cell r="G29">
            <v>113.70000000000002</v>
          </cell>
          <cell r="H29">
            <v>-8.7950747581349426E-4</v>
          </cell>
          <cell r="I29">
            <v>9.8000000000000007</v>
          </cell>
          <cell r="J29">
            <v>9.3000000000000007</v>
          </cell>
          <cell r="K29">
            <v>5.3763440860215048E-2</v>
          </cell>
          <cell r="N29"/>
          <cell r="O29">
            <v>-0.80000000000001137</v>
          </cell>
          <cell r="P29">
            <v>1.8999999999999773</v>
          </cell>
          <cell r="R29">
            <v>357.6</v>
          </cell>
          <cell r="S29">
            <v>357.7</v>
          </cell>
          <cell r="T29">
            <v>-2.7956388034656386E-4</v>
          </cell>
        </row>
        <row r="30">
          <cell r="A30" t="str">
            <v>Corporate deposits1</v>
          </cell>
          <cell r="B30" t="str">
            <v>Corporate deposits</v>
          </cell>
          <cell r="C30">
            <v>45</v>
          </cell>
          <cell r="D30">
            <v>44.2</v>
          </cell>
          <cell r="E30">
            <v>1.8099547511312153E-2</v>
          </cell>
          <cell r="F30">
            <v>71.8</v>
          </cell>
          <cell r="G30">
            <v>76.400000000000006</v>
          </cell>
          <cell r="H30">
            <v>-6.0209424083769739E-2</v>
          </cell>
          <cell r="K30"/>
          <cell r="N30"/>
          <cell r="O30">
            <v>5.8000000000000398</v>
          </cell>
          <cell r="P30">
            <v>4.2999999999999829</v>
          </cell>
          <cell r="R30">
            <v>122.60000000000004</v>
          </cell>
          <cell r="S30">
            <v>124.89999999999999</v>
          </cell>
          <cell r="T30">
            <v>-1.841473178542798E-2</v>
          </cell>
        </row>
        <row r="31">
          <cell r="A31" t="str">
            <v>Household deposits1</v>
          </cell>
          <cell r="B31" t="str">
            <v>Household deposits</v>
          </cell>
          <cell r="C31">
            <v>75</v>
          </cell>
          <cell r="D31">
            <v>72.099999999999994</v>
          </cell>
          <cell r="E31">
            <v>4.0221914008321855E-2</v>
          </cell>
          <cell r="F31">
            <v>0.1</v>
          </cell>
          <cell r="G31">
            <v>0.1</v>
          </cell>
          <cell r="H31">
            <v>0</v>
          </cell>
          <cell r="I31">
            <v>13.1</v>
          </cell>
          <cell r="J31">
            <v>11.6</v>
          </cell>
          <cell r="K31">
            <v>0.12931034482758622</v>
          </cell>
          <cell r="N31"/>
          <cell r="R31">
            <v>88.199999999999989</v>
          </cell>
          <cell r="S31">
            <v>83.799999999999983</v>
          </cell>
          <cell r="T31">
            <v>5.2505966587112249E-2</v>
          </cell>
        </row>
        <row r="32">
          <cell r="A32" t="str">
            <v>Total deposits, continued operation1</v>
          </cell>
          <cell r="B32" t="str">
            <v>Total deposits</v>
          </cell>
          <cell r="C32">
            <v>120</v>
          </cell>
          <cell r="D32">
            <v>116.3</v>
          </cell>
          <cell r="E32">
            <v>3.1814273430782483E-2</v>
          </cell>
          <cell r="F32">
            <v>71.899999999999991</v>
          </cell>
          <cell r="G32">
            <v>76.5</v>
          </cell>
          <cell r="H32">
            <v>-6.0130718954248479E-2</v>
          </cell>
          <cell r="I32">
            <v>13.1</v>
          </cell>
          <cell r="J32">
            <v>11.6</v>
          </cell>
          <cell r="K32">
            <v>0.12931034482758622</v>
          </cell>
          <cell r="N32"/>
          <cell r="O32">
            <v>5.8000000000000398</v>
          </cell>
          <cell r="P32">
            <v>4.2999999999999829</v>
          </cell>
          <cell r="Q32">
            <v>0.34883720930234019</v>
          </cell>
          <cell r="R32">
            <v>210.8</v>
          </cell>
          <cell r="S32">
            <v>208.7</v>
          </cell>
          <cell r="T32">
            <v>1.0062290368950757E-2</v>
          </cell>
        </row>
        <row r="34">
          <cell r="C34" t="str">
            <v>Nordea Group - continuing operations</v>
          </cell>
        </row>
        <row r="36">
          <cell r="C36" t="str">
            <v>Retail Banking</v>
          </cell>
          <cell r="F36" t="str">
            <v>Wholesale Banking</v>
          </cell>
          <cell r="I36" t="str">
            <v>Wealth Management</v>
          </cell>
          <cell r="L36" t="str">
            <v>Group Corporate Centre</v>
          </cell>
          <cell r="O36" t="str">
            <v>Group Functions, Other and Eliminations</v>
          </cell>
          <cell r="R36" t="str">
            <v>Nordea Group</v>
          </cell>
        </row>
        <row r="37">
          <cell r="A37" t="str">
            <v>headingMTMGroup</v>
          </cell>
          <cell r="C37" t="str">
            <v>Jan-Jun</v>
          </cell>
          <cell r="F37" t="str">
            <v>Jan-Jun</v>
          </cell>
          <cell r="I37" t="str">
            <v>Jan-Jun</v>
          </cell>
          <cell r="L37" t="str">
            <v>Jan-Jun</v>
          </cell>
          <cell r="O37" t="str">
            <v>Jan-Jun</v>
          </cell>
          <cell r="R37" t="str">
            <v>Jan-Jun</v>
          </cell>
        </row>
        <row r="38">
          <cell r="A38" t="str">
            <v>headingqGroup</v>
          </cell>
          <cell r="B38" t="str">
            <v>EURm</v>
          </cell>
          <cell r="C38">
            <v>2015</v>
          </cell>
          <cell r="D38">
            <v>2014</v>
          </cell>
          <cell r="E38" t="str">
            <v>Chg</v>
          </cell>
          <cell r="F38">
            <v>2015</v>
          </cell>
          <cell r="G38">
            <v>2014</v>
          </cell>
          <cell r="H38" t="str">
            <v>Chg</v>
          </cell>
          <cell r="I38">
            <v>2015</v>
          </cell>
          <cell r="J38">
            <v>2014</v>
          </cell>
          <cell r="K38" t="str">
            <v>Chg</v>
          </cell>
          <cell r="L38">
            <v>2015</v>
          </cell>
          <cell r="M38">
            <v>2014</v>
          </cell>
          <cell r="N38" t="str">
            <v>Chg</v>
          </cell>
          <cell r="O38">
            <v>2015</v>
          </cell>
          <cell r="P38">
            <v>2014</v>
          </cell>
          <cell r="Q38" t="str">
            <v>Chg</v>
          </cell>
          <cell r="R38">
            <v>2015</v>
          </cell>
          <cell r="S38">
            <v>2014</v>
          </cell>
          <cell r="T38" t="str">
            <v>Chg</v>
          </cell>
        </row>
        <row r="39">
          <cell r="A39" t="str">
            <v xml:space="preserve">Net interest income </v>
          </cell>
          <cell r="B39" t="str">
            <v xml:space="preserve">Net interest income </v>
          </cell>
          <cell r="C39">
            <v>1788</v>
          </cell>
          <cell r="D39">
            <v>1899</v>
          </cell>
          <cell r="E39">
            <v>-5.845181674565561E-2</v>
          </cell>
          <cell r="F39">
            <v>519</v>
          </cell>
          <cell r="G39">
            <v>549</v>
          </cell>
          <cell r="H39">
            <v>-5.4644808743169397E-2</v>
          </cell>
          <cell r="I39">
            <v>53</v>
          </cell>
          <cell r="J39">
            <v>75</v>
          </cell>
          <cell r="K39">
            <v>-0.29333333333333333</v>
          </cell>
          <cell r="L39">
            <v>167</v>
          </cell>
          <cell r="M39">
            <v>157</v>
          </cell>
          <cell r="N39">
            <v>6.3694267515923567E-2</v>
          </cell>
          <cell r="O39">
            <v>70</v>
          </cell>
          <cell r="P39">
            <v>50</v>
          </cell>
          <cell r="Q39">
            <v>0.4</v>
          </cell>
          <cell r="R39">
            <v>2597</v>
          </cell>
          <cell r="S39">
            <v>2730</v>
          </cell>
          <cell r="T39">
            <v>-4.8717948717948718E-2</v>
          </cell>
        </row>
        <row r="40">
          <cell r="A40" t="str">
            <v>Net fee and commission income</v>
          </cell>
          <cell r="B40" t="str">
            <v>Net fee and commission income</v>
          </cell>
          <cell r="C40">
            <v>566</v>
          </cell>
          <cell r="D40">
            <v>533</v>
          </cell>
          <cell r="E40">
            <v>6.1913696060037521E-2</v>
          </cell>
          <cell r="F40">
            <v>282</v>
          </cell>
          <cell r="G40">
            <v>330</v>
          </cell>
          <cell r="H40">
            <v>-0.14545454545454545</v>
          </cell>
          <cell r="I40">
            <v>717</v>
          </cell>
          <cell r="J40">
            <v>576</v>
          </cell>
          <cell r="K40">
            <v>0.24479166666666666</v>
          </cell>
          <cell r="L40">
            <v>-6</v>
          </cell>
          <cell r="M40">
            <v>-5</v>
          </cell>
          <cell r="N40"/>
          <cell r="O40">
            <v>-19</v>
          </cell>
          <cell r="P40">
            <v>-22</v>
          </cell>
          <cell r="Q40"/>
          <cell r="R40">
            <v>1540</v>
          </cell>
          <cell r="S40">
            <v>1412</v>
          </cell>
          <cell r="T40">
            <v>9.0651558073654395E-2</v>
          </cell>
        </row>
        <row r="41">
          <cell r="A41" t="str">
            <v>Net result from items at fair value</v>
          </cell>
          <cell r="B41" t="str">
            <v>Net result from items at fair value</v>
          </cell>
          <cell r="C41">
            <v>235</v>
          </cell>
          <cell r="D41">
            <v>190</v>
          </cell>
          <cell r="E41">
            <v>0.23684210526315788</v>
          </cell>
          <cell r="F41">
            <v>545</v>
          </cell>
          <cell r="G41">
            <v>421</v>
          </cell>
          <cell r="H41">
            <v>0.29453681710213775</v>
          </cell>
          <cell r="I41">
            <v>178</v>
          </cell>
          <cell r="J41">
            <v>150</v>
          </cell>
          <cell r="K41">
            <v>0.18666666666666668</v>
          </cell>
          <cell r="L41">
            <v>109</v>
          </cell>
          <cell r="M41">
            <v>44</v>
          </cell>
          <cell r="N41">
            <v>1.4772727272727273</v>
          </cell>
          <cell r="O41">
            <v>-22</v>
          </cell>
          <cell r="P41">
            <v>-38</v>
          </cell>
          <cell r="Q41"/>
          <cell r="R41">
            <v>1045</v>
          </cell>
          <cell r="S41">
            <v>767</v>
          </cell>
          <cell r="T41">
            <v>0.36245110821382009</v>
          </cell>
        </row>
        <row r="42">
          <cell r="A42" t="str">
            <v>Equity method</v>
          </cell>
          <cell r="B42" t="str">
            <v>Equity method</v>
          </cell>
          <cell r="C42">
            <v>6</v>
          </cell>
          <cell r="D42">
            <v>1</v>
          </cell>
          <cell r="E42"/>
          <cell r="F42">
            <v>0</v>
          </cell>
          <cell r="G42">
            <v>0</v>
          </cell>
          <cell r="H42"/>
          <cell r="I42">
            <v>0</v>
          </cell>
          <cell r="J42">
            <v>0</v>
          </cell>
          <cell r="K42"/>
          <cell r="L42">
            <v>0</v>
          </cell>
          <cell r="M42">
            <v>0</v>
          </cell>
          <cell r="N42"/>
          <cell r="O42">
            <v>12</v>
          </cell>
          <cell r="P42">
            <v>11</v>
          </cell>
          <cell r="Q42">
            <v>9.0909090909090912E-2</v>
          </cell>
          <cell r="R42">
            <v>18</v>
          </cell>
          <cell r="S42">
            <v>12</v>
          </cell>
          <cell r="T42">
            <v>0.5</v>
          </cell>
        </row>
        <row r="43">
          <cell r="A43" t="str">
            <v>Other income</v>
          </cell>
          <cell r="B43" t="str">
            <v>Other income</v>
          </cell>
          <cell r="C43">
            <v>17</v>
          </cell>
          <cell r="D43">
            <v>15</v>
          </cell>
          <cell r="E43">
            <v>0.13333333333333333</v>
          </cell>
          <cell r="F43">
            <v>2</v>
          </cell>
          <cell r="G43">
            <v>2</v>
          </cell>
          <cell r="H43">
            <v>0</v>
          </cell>
          <cell r="I43">
            <v>14</v>
          </cell>
          <cell r="J43">
            <v>13</v>
          </cell>
          <cell r="K43">
            <v>7.6923076923076927E-2</v>
          </cell>
          <cell r="L43">
            <v>15.699999999999989</v>
          </cell>
          <cell r="M43">
            <v>13</v>
          </cell>
          <cell r="N43">
            <v>0.20769230769230682</v>
          </cell>
          <cell r="O43">
            <v>-6.6999999999999886</v>
          </cell>
          <cell r="P43">
            <v>0</v>
          </cell>
          <cell r="Q43"/>
          <cell r="R43">
            <v>42</v>
          </cell>
          <cell r="S43">
            <v>43</v>
          </cell>
          <cell r="T43">
            <v>-2.3255813953488372E-2</v>
          </cell>
        </row>
        <row r="44">
          <cell r="A44" t="str">
            <v xml:space="preserve">Total operating income  </v>
          </cell>
          <cell r="B44" t="str">
            <v xml:space="preserve">Total operating income  </v>
          </cell>
          <cell r="C44">
            <v>2612</v>
          </cell>
          <cell r="D44">
            <v>2638</v>
          </cell>
          <cell r="E44">
            <v>-9.8559514783927212E-3</v>
          </cell>
          <cell r="F44">
            <v>1348</v>
          </cell>
          <cell r="G44">
            <v>1302</v>
          </cell>
          <cell r="H44">
            <v>3.5330261136712747E-2</v>
          </cell>
          <cell r="I44">
            <v>962</v>
          </cell>
          <cell r="J44">
            <v>814</v>
          </cell>
          <cell r="K44">
            <v>0.18181818181818182</v>
          </cell>
          <cell r="L44">
            <v>285.7</v>
          </cell>
          <cell r="M44">
            <v>209</v>
          </cell>
          <cell r="N44">
            <v>0.3669856459330143</v>
          </cell>
          <cell r="O44">
            <v>34.300000000000182</v>
          </cell>
          <cell r="P44">
            <v>1</v>
          </cell>
          <cell r="Q44"/>
          <cell r="R44">
            <v>5242</v>
          </cell>
          <cell r="S44">
            <v>4964</v>
          </cell>
          <cell r="T44">
            <v>5.6003223207091057E-2</v>
          </cell>
        </row>
        <row r="45">
          <cell r="A45" t="str">
            <v>Staff costs</v>
          </cell>
          <cell r="B45" t="str">
            <v>Staff costs</v>
          </cell>
          <cell r="C45">
            <v>-656</v>
          </cell>
          <cell r="D45">
            <v>-670</v>
          </cell>
          <cell r="E45">
            <v>-2.0895522388059702E-2</v>
          </cell>
          <cell r="F45">
            <v>-407</v>
          </cell>
          <cell r="G45">
            <v>-394</v>
          </cell>
          <cell r="H45">
            <v>3.2994923857868022E-2</v>
          </cell>
          <cell r="I45">
            <v>-257</v>
          </cell>
          <cell r="J45">
            <v>-242</v>
          </cell>
          <cell r="K45">
            <v>6.1983471074380167E-2</v>
          </cell>
          <cell r="L45">
            <v>-155</v>
          </cell>
          <cell r="M45">
            <v>-136</v>
          </cell>
          <cell r="N45">
            <v>0.13970588235294118</v>
          </cell>
          <cell r="O45">
            <v>-76</v>
          </cell>
          <cell r="P45">
            <v>-226</v>
          </cell>
          <cell r="Q45">
            <v>-0.66371681415929207</v>
          </cell>
          <cell r="R45">
            <v>-1551</v>
          </cell>
          <cell r="S45">
            <v>-1668</v>
          </cell>
          <cell r="T45">
            <v>-7.0143884892086325E-2</v>
          </cell>
        </row>
        <row r="46">
          <cell r="A46" t="str">
            <v>Other expenses</v>
          </cell>
          <cell r="B46" t="str">
            <v>Other expenses</v>
          </cell>
          <cell r="C46">
            <v>-631</v>
          </cell>
          <cell r="D46">
            <v>-700</v>
          </cell>
          <cell r="E46">
            <v>-9.8571428571428574E-2</v>
          </cell>
          <cell r="F46">
            <v>-42</v>
          </cell>
          <cell r="G46">
            <v>-28</v>
          </cell>
          <cell r="H46">
            <v>0.5</v>
          </cell>
          <cell r="I46">
            <v>-140</v>
          </cell>
          <cell r="J46">
            <v>-149</v>
          </cell>
          <cell r="K46">
            <v>-6.0402684563758392E-2</v>
          </cell>
          <cell r="L46">
            <v>40.5</v>
          </cell>
          <cell r="M46">
            <v>18</v>
          </cell>
          <cell r="N46">
            <v>1.25</v>
          </cell>
          <cell r="O46">
            <v>45.5</v>
          </cell>
          <cell r="P46">
            <v>1</v>
          </cell>
          <cell r="Q46"/>
          <cell r="R46">
            <v>-727</v>
          </cell>
          <cell r="S46">
            <v>-858</v>
          </cell>
          <cell r="T46">
            <v>-0.15268065268065267</v>
          </cell>
        </row>
        <row r="47">
          <cell r="A47" t="str">
            <v xml:space="preserve">Depreciations </v>
          </cell>
          <cell r="B47" t="str">
            <v xml:space="preserve">Depreciations </v>
          </cell>
          <cell r="C47">
            <v>-38</v>
          </cell>
          <cell r="D47">
            <v>-56</v>
          </cell>
          <cell r="E47">
            <v>-0.32142857142857145</v>
          </cell>
          <cell r="F47">
            <v>-13</v>
          </cell>
          <cell r="G47">
            <v>-17</v>
          </cell>
          <cell r="H47">
            <v>-0.23529411764705882</v>
          </cell>
          <cell r="I47">
            <v>-3</v>
          </cell>
          <cell r="J47">
            <v>-3</v>
          </cell>
          <cell r="K47">
            <v>0</v>
          </cell>
          <cell r="L47">
            <v>-28</v>
          </cell>
          <cell r="M47">
            <v>-24</v>
          </cell>
          <cell r="N47">
            <v>0.16666666666666666</v>
          </cell>
          <cell r="O47">
            <v>-13</v>
          </cell>
          <cell r="P47">
            <v>-21</v>
          </cell>
          <cell r="Q47">
            <v>-0.38095238095238093</v>
          </cell>
          <cell r="R47">
            <v>-95</v>
          </cell>
          <cell r="S47">
            <v>-121</v>
          </cell>
          <cell r="T47">
            <v>-0.21487603305785125</v>
          </cell>
        </row>
        <row r="48">
          <cell r="A48" t="str">
            <v xml:space="preserve">Total operating expenses  </v>
          </cell>
          <cell r="B48" t="str">
            <v xml:space="preserve">Total operating expenses  </v>
          </cell>
          <cell r="C48">
            <v>-1325</v>
          </cell>
          <cell r="D48">
            <v>-1426</v>
          </cell>
          <cell r="E48">
            <v>-7.0827489481065917E-2</v>
          </cell>
          <cell r="F48">
            <v>-462</v>
          </cell>
          <cell r="G48">
            <v>-439</v>
          </cell>
          <cell r="H48">
            <v>5.2391799544419138E-2</v>
          </cell>
          <cell r="I48">
            <v>-400</v>
          </cell>
          <cell r="J48">
            <v>-394</v>
          </cell>
          <cell r="K48">
            <v>1.5228426395939087E-2</v>
          </cell>
          <cell r="L48">
            <v>-142.5</v>
          </cell>
          <cell r="M48">
            <v>-142</v>
          </cell>
          <cell r="N48">
            <v>3.5211267605633804E-3</v>
          </cell>
          <cell r="O48">
            <v>-43.5</v>
          </cell>
          <cell r="P48">
            <v>-246</v>
          </cell>
          <cell r="Q48">
            <v>-0.82317073170731703</v>
          </cell>
          <cell r="R48">
            <v>-2373</v>
          </cell>
          <cell r="S48">
            <v>-2647</v>
          </cell>
          <cell r="T48">
            <v>-0.10351341140914243</v>
          </cell>
        </row>
        <row r="49">
          <cell r="A49" t="str">
            <v>Net loan losses</v>
          </cell>
          <cell r="B49" t="str">
            <v>Net loan losses</v>
          </cell>
          <cell r="C49">
            <v>-166</v>
          </cell>
          <cell r="D49">
            <v>-243</v>
          </cell>
          <cell r="E49">
            <v>-0.3168724279835391</v>
          </cell>
          <cell r="F49">
            <v>-55</v>
          </cell>
          <cell r="G49">
            <v>-47</v>
          </cell>
          <cell r="H49">
            <v>0.1702127659574468</v>
          </cell>
          <cell r="I49">
            <v>-1</v>
          </cell>
          <cell r="J49">
            <v>-1</v>
          </cell>
          <cell r="K49">
            <v>0</v>
          </cell>
          <cell r="L49">
            <v>0</v>
          </cell>
          <cell r="M49">
            <v>0</v>
          </cell>
          <cell r="N49"/>
          <cell r="O49">
            <v>-3</v>
          </cell>
          <cell r="P49">
            <v>-2</v>
          </cell>
          <cell r="Q49">
            <v>0.5</v>
          </cell>
          <cell r="R49">
            <v>-225</v>
          </cell>
          <cell r="S49">
            <v>-293</v>
          </cell>
          <cell r="T49">
            <v>-0.23208191126279865</v>
          </cell>
        </row>
        <row r="50">
          <cell r="A50" t="str">
            <v>Operating profit</v>
          </cell>
          <cell r="B50" t="str">
            <v>Operating profit</v>
          </cell>
          <cell r="C50">
            <v>1121</v>
          </cell>
          <cell r="D50">
            <v>969</v>
          </cell>
          <cell r="E50">
            <v>0.15686274509803921</v>
          </cell>
          <cell r="F50">
            <v>831</v>
          </cell>
          <cell r="G50">
            <v>816</v>
          </cell>
          <cell r="H50">
            <v>1.8382352941176471E-2</v>
          </cell>
          <cell r="I50">
            <v>561</v>
          </cell>
          <cell r="J50">
            <v>419</v>
          </cell>
          <cell r="K50">
            <v>0.33890214797136037</v>
          </cell>
          <cell r="L50">
            <v>142.9</v>
          </cell>
          <cell r="M50">
            <v>66.509999999999991</v>
          </cell>
          <cell r="N50">
            <v>1.1485490903623519</v>
          </cell>
          <cell r="O50">
            <v>-11.900000000000091</v>
          </cell>
          <cell r="P50">
            <v>-246.51000000000022</v>
          </cell>
          <cell r="Q50"/>
          <cell r="R50">
            <v>2644</v>
          </cell>
          <cell r="S50">
            <v>2024</v>
          </cell>
          <cell r="T50">
            <v>0.30632411067193677</v>
          </cell>
        </row>
        <row r="51">
          <cell r="A51" t="str">
            <v>Cost/income ratio, %</v>
          </cell>
          <cell r="B51" t="str">
            <v>Cost/income ratio, %</v>
          </cell>
          <cell r="C51">
            <v>50.7</v>
          </cell>
          <cell r="D51">
            <v>54.1</v>
          </cell>
          <cell r="F51">
            <v>34</v>
          </cell>
          <cell r="G51">
            <v>34</v>
          </cell>
          <cell r="I51">
            <v>41.580041580041581</v>
          </cell>
          <cell r="J51">
            <v>48.402948402948404</v>
          </cell>
          <cell r="L51">
            <v>49.877493874693734</v>
          </cell>
          <cell r="M51">
            <v>67.942583732057415</v>
          </cell>
          <cell r="R51">
            <v>45</v>
          </cell>
          <cell r="S51">
            <v>49</v>
          </cell>
        </row>
        <row r="52">
          <cell r="A52" t="str">
            <v>RAROCAR, %</v>
          </cell>
          <cell r="B52" t="str">
            <v>ROCAR, %</v>
          </cell>
          <cell r="C52">
            <v>14.4</v>
          </cell>
          <cell r="D52">
            <v>13</v>
          </cell>
          <cell r="F52">
            <v>16</v>
          </cell>
          <cell r="G52">
            <v>15</v>
          </cell>
          <cell r="I52">
            <v>39</v>
          </cell>
          <cell r="J52">
            <v>30</v>
          </cell>
          <cell r="R52">
            <v>17</v>
          </cell>
          <cell r="S52">
            <v>14</v>
          </cell>
        </row>
        <row r="53">
          <cell r="A53" t="str">
            <v>RAROCAR, %</v>
          </cell>
          <cell r="B53" t="str">
            <v>RAROCAR, %</v>
          </cell>
          <cell r="C53">
            <v>14.6</v>
          </cell>
          <cell r="D53">
            <v>14.1</v>
          </cell>
          <cell r="F53">
            <v>16</v>
          </cell>
          <cell r="G53">
            <v>15</v>
          </cell>
          <cell r="I53">
            <v>39</v>
          </cell>
          <cell r="J53">
            <v>30</v>
          </cell>
          <cell r="R53">
            <v>16</v>
          </cell>
          <cell r="S53">
            <v>15</v>
          </cell>
        </row>
        <row r="54">
          <cell r="A54" t="str">
            <v>Economic capital (EC)</v>
          </cell>
          <cell r="B54" t="str">
            <v>Economic capital (EC)</v>
          </cell>
          <cell r="C54">
            <v>11952</v>
          </cell>
          <cell r="D54">
            <v>11340</v>
          </cell>
          <cell r="E54">
            <v>5.3968253968253971E-2</v>
          </cell>
          <cell r="F54">
            <v>7872</v>
          </cell>
          <cell r="G54">
            <v>8361</v>
          </cell>
          <cell r="H54">
            <v>-5.8485827054180123E-2</v>
          </cell>
          <cell r="I54">
            <v>2319</v>
          </cell>
          <cell r="J54">
            <v>2183</v>
          </cell>
          <cell r="K54">
            <v>6.2299587723316535E-2</v>
          </cell>
          <cell r="L54">
            <v>918.46070359133239</v>
          </cell>
          <cell r="M54">
            <v>806</v>
          </cell>
          <cell r="N54">
            <v>0.13952940892224863</v>
          </cell>
          <cell r="O54">
            <v>2023.5392964086677</v>
          </cell>
          <cell r="P54">
            <v>1507</v>
          </cell>
          <cell r="Q54">
            <v>0.34275998434549948</v>
          </cell>
          <cell r="R54">
            <v>25085</v>
          </cell>
          <cell r="S54">
            <v>24197</v>
          </cell>
          <cell r="T54">
            <v>3.6698764309625161E-2</v>
          </cell>
        </row>
        <row r="55">
          <cell r="A55" t="str">
            <v>Risk-weighted assets (RWA)</v>
          </cell>
          <cell r="B55" t="str">
            <v>Risk exposure amount (REA)</v>
          </cell>
          <cell r="C55">
            <v>70015</v>
          </cell>
          <cell r="D55">
            <v>72428</v>
          </cell>
          <cell r="E55">
            <v>-3.3315844700944383E-2</v>
          </cell>
          <cell r="F55">
            <v>53120</v>
          </cell>
          <cell r="G55">
            <v>58011</v>
          </cell>
          <cell r="H55">
            <v>-8.4311596076606155E-2</v>
          </cell>
          <cell r="I55">
            <v>5402</v>
          </cell>
          <cell r="J55">
            <v>4795</v>
          </cell>
          <cell r="K55">
            <v>0.12659019812304484</v>
          </cell>
          <cell r="L55">
            <v>6419.3368758741017</v>
          </cell>
          <cell r="M55">
            <v>6427</v>
          </cell>
          <cell r="N55">
            <v>-1.192332989870596E-3</v>
          </cell>
          <cell r="O55">
            <v>14809.240966008889</v>
          </cell>
          <cell r="P55">
            <v>10542</v>
          </cell>
          <cell r="Q55">
            <v>0.40478476247475703</v>
          </cell>
          <cell r="R55">
            <v>149765.577841883</v>
          </cell>
          <cell r="S55">
            <v>152203</v>
          </cell>
          <cell r="T55">
            <v>-1.6014284594370667E-2</v>
          </cell>
        </row>
        <row r="56">
          <cell r="A56" t="str">
            <v>Number of employees (FTEs)</v>
          </cell>
          <cell r="B56" t="str">
            <v>Number of employees (FTEs)</v>
          </cell>
          <cell r="C56">
            <v>16708</v>
          </cell>
          <cell r="D56">
            <v>17010</v>
          </cell>
          <cell r="E56">
            <v>-1.7754262198706645E-2</v>
          </cell>
          <cell r="F56">
            <v>5836</v>
          </cell>
          <cell r="G56">
            <v>5968</v>
          </cell>
          <cell r="H56">
            <v>-2.2117962466487937E-2</v>
          </cell>
          <cell r="I56">
            <v>3554</v>
          </cell>
          <cell r="J56">
            <v>3502</v>
          </cell>
          <cell r="K56">
            <v>1.4848657909765849E-2</v>
          </cell>
          <cell r="L56">
            <v>2660.9749999999999</v>
          </cell>
          <cell r="M56">
            <v>2530.4499999999998</v>
          </cell>
          <cell r="N56">
            <v>5.1581734474105433E-2</v>
          </cell>
          <cell r="O56">
            <v>960.02500000000146</v>
          </cell>
          <cell r="P56">
            <v>952.54999999999927</v>
          </cell>
          <cell r="Q56">
            <v>7.8473570941180928E-3</v>
          </cell>
          <cell r="R56">
            <v>29719</v>
          </cell>
          <cell r="S56">
            <v>29963</v>
          </cell>
          <cell r="T56">
            <v>-8.1433768314254241E-3</v>
          </cell>
        </row>
        <row r="57">
          <cell r="A57" t="str">
            <v>Volumes, EURbn:</v>
          </cell>
          <cell r="B57" t="str">
            <v>Volumes, EURbn:</v>
          </cell>
          <cell r="E57"/>
          <cell r="H57"/>
          <cell r="K57"/>
          <cell r="N57"/>
          <cell r="T57"/>
        </row>
        <row r="58">
          <cell r="A58" t="str">
            <v>Lending to corporates</v>
          </cell>
          <cell r="B58" t="str">
            <v>Lending to corporates</v>
          </cell>
          <cell r="C58">
            <v>81.599999999999994</v>
          </cell>
          <cell r="D58">
            <v>81.5</v>
          </cell>
          <cell r="E58">
            <v>1.2269938650306051E-3</v>
          </cell>
          <cell r="F58">
            <v>113.20000000000002</v>
          </cell>
          <cell r="G58">
            <v>103.2</v>
          </cell>
          <cell r="H58">
            <v>9.6899224806201681E-2</v>
          </cell>
          <cell r="K58"/>
          <cell r="N58"/>
          <cell r="O58">
            <v>-0.80000000000001137</v>
          </cell>
          <cell r="P58">
            <v>2.8000000000000114</v>
          </cell>
          <cell r="R58">
            <v>194</v>
          </cell>
          <cell r="S58">
            <v>187.5</v>
          </cell>
          <cell r="T58">
            <v>3.4666666666666665E-2</v>
          </cell>
        </row>
        <row r="59">
          <cell r="A59" t="str">
            <v>Household mortgage lending</v>
          </cell>
          <cell r="B59" t="str">
            <v>Household mortgage lending</v>
          </cell>
          <cell r="C59">
            <v>129.80000000000001</v>
          </cell>
          <cell r="D59">
            <v>125.8</v>
          </cell>
          <cell r="E59">
            <v>3.1796502384737794E-2</v>
          </cell>
          <cell r="F59">
            <v>0.4</v>
          </cell>
          <cell r="G59">
            <v>0.5</v>
          </cell>
          <cell r="H59">
            <v>-0.19999999999999996</v>
          </cell>
          <cell r="I59">
            <v>6.5</v>
          </cell>
          <cell r="J59">
            <v>5.6</v>
          </cell>
          <cell r="K59">
            <v>0.16071428571428578</v>
          </cell>
          <cell r="N59"/>
          <cell r="R59">
            <v>136.70000000000002</v>
          </cell>
          <cell r="S59">
            <v>131.9</v>
          </cell>
          <cell r="T59">
            <v>3.6391205458680902E-2</v>
          </cell>
        </row>
        <row r="60">
          <cell r="A60" t="str">
            <v>Consumer lending</v>
          </cell>
          <cell r="B60" t="str">
            <v>Consumer lending</v>
          </cell>
          <cell r="C60">
            <v>23.599999999999994</v>
          </cell>
          <cell r="D60">
            <v>24.500000000000014</v>
          </cell>
          <cell r="E60">
            <v>-3.6734693877551808E-2</v>
          </cell>
          <cell r="H60"/>
          <cell r="I60">
            <v>3.3</v>
          </cell>
          <cell r="J60">
            <v>3.1</v>
          </cell>
          <cell r="K60">
            <v>6.4516129032257979E-2</v>
          </cell>
          <cell r="N60"/>
          <cell r="R60">
            <v>26.899999999999995</v>
          </cell>
          <cell r="S60">
            <v>27.600000000000016</v>
          </cell>
          <cell r="T60">
            <v>-2.5362318840580444E-2</v>
          </cell>
        </row>
        <row r="61">
          <cell r="A61" t="str">
            <v>Total lending, continued operation</v>
          </cell>
          <cell r="B61" t="str">
            <v>Total lending</v>
          </cell>
          <cell r="C61">
            <v>235</v>
          </cell>
          <cell r="D61">
            <v>231.8</v>
          </cell>
          <cell r="E61">
            <v>1.3805004314063798E-2</v>
          </cell>
          <cell r="F61">
            <v>113.60000000000002</v>
          </cell>
          <cell r="G61">
            <v>103.7</v>
          </cell>
          <cell r="H61">
            <v>9.5467695274831427E-2</v>
          </cell>
          <cell r="I61">
            <v>9.8000000000000007</v>
          </cell>
          <cell r="J61">
            <v>8.8000000000000007</v>
          </cell>
          <cell r="K61">
            <v>0.11363636363636363</v>
          </cell>
          <cell r="N61"/>
          <cell r="O61">
            <v>-0.80000000000001137</v>
          </cell>
          <cell r="P61">
            <v>2.8000000000000114</v>
          </cell>
          <cell r="R61">
            <v>357.6</v>
          </cell>
          <cell r="S61">
            <v>347.1</v>
          </cell>
          <cell r="T61">
            <v>3.0250648228176316E-2</v>
          </cell>
        </row>
        <row r="62">
          <cell r="A62" t="str">
            <v>Corporate deposits</v>
          </cell>
          <cell r="B62" t="str">
            <v>Corporate deposits</v>
          </cell>
          <cell r="C62">
            <v>45</v>
          </cell>
          <cell r="D62">
            <v>46.5</v>
          </cell>
          <cell r="E62">
            <v>-3.2258064516129031E-2</v>
          </cell>
          <cell r="F62">
            <v>71.8</v>
          </cell>
          <cell r="G62">
            <v>67.600000000000009</v>
          </cell>
          <cell r="H62">
            <v>6.2130177514792724E-2</v>
          </cell>
          <cell r="K62"/>
          <cell r="N62"/>
          <cell r="O62">
            <v>5.8000000000000398</v>
          </cell>
          <cell r="P62">
            <v>0.69999999999998863</v>
          </cell>
          <cell r="R62">
            <v>122.60000000000004</v>
          </cell>
          <cell r="S62">
            <v>114.8</v>
          </cell>
          <cell r="T62">
            <v>6.7944250871080483E-2</v>
          </cell>
        </row>
        <row r="63">
          <cell r="A63" t="str">
            <v>Household deposits</v>
          </cell>
          <cell r="B63" t="str">
            <v>Household deposits</v>
          </cell>
          <cell r="C63">
            <v>75</v>
          </cell>
          <cell r="D63">
            <v>75.400000000000006</v>
          </cell>
          <cell r="E63">
            <v>-5.3050397877984837E-3</v>
          </cell>
          <cell r="F63">
            <v>0.1</v>
          </cell>
          <cell r="G63">
            <v>0.2</v>
          </cell>
          <cell r="H63">
            <v>-0.5</v>
          </cell>
          <cell r="I63">
            <v>13.1</v>
          </cell>
          <cell r="J63">
            <v>11.2</v>
          </cell>
          <cell r="K63">
            <v>0.16964285714285718</v>
          </cell>
          <cell r="N63"/>
          <cell r="R63">
            <v>88.199999999999989</v>
          </cell>
          <cell r="S63">
            <v>86.800000000000011</v>
          </cell>
          <cell r="T63">
            <v>1.6129032258064252E-2</v>
          </cell>
        </row>
        <row r="64">
          <cell r="A64" t="str">
            <v>Total deposits, continued operation</v>
          </cell>
          <cell r="B64" t="str">
            <v>Total deposits</v>
          </cell>
          <cell r="C64">
            <v>120</v>
          </cell>
          <cell r="D64">
            <v>121.9</v>
          </cell>
          <cell r="E64">
            <v>-1.5586546349466822E-2</v>
          </cell>
          <cell r="F64">
            <v>71.899999999999991</v>
          </cell>
          <cell r="G64">
            <v>67.800000000000011</v>
          </cell>
          <cell r="H64">
            <v>6.0471976401179635E-2</v>
          </cell>
          <cell r="I64">
            <v>13.1</v>
          </cell>
          <cell r="J64">
            <v>11.2</v>
          </cell>
          <cell r="K64">
            <v>0.16964285714285718</v>
          </cell>
          <cell r="N64"/>
          <cell r="O64">
            <v>5.8000000000000398</v>
          </cell>
          <cell r="P64">
            <v>0.69999999999998863</v>
          </cell>
          <cell r="Q64"/>
          <cell r="R64">
            <v>210.8</v>
          </cell>
          <cell r="S64">
            <v>201.6</v>
          </cell>
          <cell r="T64">
            <v>4.5634920634920723E-2</v>
          </cell>
        </row>
        <row r="65">
          <cell r="B65" t="str">
            <v>The table shows operating profit, income items, ratios and volumes for continuing operations. Net profit and volumes for discontinued operations are presented in the Group income statement and balance sheet. REA from discontinued operations included in Group Functions, Other and Eliminations.</v>
          </cell>
        </row>
        <row r="73">
          <cell r="B73" t="str">
            <v>ToDo Nordea Group Sheet</v>
          </cell>
        </row>
        <row r="74">
          <cell r="B74" t="str">
            <v>1) Kopiera Nordea Group Cont op tabellerna ned till rad 98 last Interi report för att kunna checka historiska förändringar mot fg kvartals rapport</v>
          </cell>
        </row>
        <row r="75">
          <cell r="B75" t="str">
            <v>2) Flytta fg perioders siffror ett steg åt höger för Group result and volumes gula celler AX56 - BG82</v>
          </cell>
        </row>
        <row r="76">
          <cell r="B76" t="str">
            <v>2) Kopiera in respektive BA, Group etc från BA tabeller</v>
          </cell>
        </row>
        <row r="77">
          <cell r="B77" t="str">
            <v>3) Lägg in fg periods Interim siffror kolumn V7-V31</v>
          </cell>
        </row>
        <row r="78">
          <cell r="B78" t="str">
            <v>4) Stäm av rödmarkerade checkar</v>
          </cell>
        </row>
        <row r="79">
          <cell r="B79" t="str">
            <v xml:space="preserve">5) Stäm av Change vs last interim report V100, är de rimliga och har vi fått förklaringar på materiella förändringar vs fg rapport </v>
          </cell>
        </row>
        <row r="80">
          <cell r="B80" t="str">
            <v>6) Lägg in Group result and volumes gula celler AX56 - BG82 för att Group Functions and Other ska bli korrekt</v>
          </cell>
        </row>
        <row r="81">
          <cell r="B81" t="str">
            <v>8) Stäm av Tot check W2</v>
          </cell>
        </row>
        <row r="102">
          <cell r="C102" t="str">
            <v>Retail Banking</v>
          </cell>
          <cell r="F102" t="str">
            <v>Wholesale Banking</v>
          </cell>
          <cell r="I102" t="str">
            <v>Wealth Management</v>
          </cell>
          <cell r="L102" t="str">
            <v>Group Corporate Centre</v>
          </cell>
          <cell r="O102" t="str">
            <v>Group Functions, Other and Eliminations</v>
          </cell>
          <cell r="R102" t="str">
            <v>Nordea Group</v>
          </cell>
        </row>
        <row r="103">
          <cell r="C103" t="str">
            <v>Q1</v>
          </cell>
          <cell r="D103" t="str">
            <v>Q4</v>
          </cell>
          <cell r="F103" t="str">
            <v>Q1</v>
          </cell>
          <cell r="G103" t="str">
            <v>Q4</v>
          </cell>
          <cell r="I103" t="str">
            <v>Q1</v>
          </cell>
          <cell r="J103" t="str">
            <v>Q4</v>
          </cell>
          <cell r="L103" t="str">
            <v>Q1</v>
          </cell>
          <cell r="M103" t="str">
            <v>Q4</v>
          </cell>
          <cell r="O103" t="str">
            <v>Q1</v>
          </cell>
          <cell r="P103" t="str">
            <v>Q4</v>
          </cell>
          <cell r="R103" t="str">
            <v>Q1</v>
          </cell>
          <cell r="S103" t="str">
            <v>Q4</v>
          </cell>
        </row>
        <row r="104">
          <cell r="B104" t="str">
            <v>EURm</v>
          </cell>
          <cell r="C104" t="str">
            <v>2015</v>
          </cell>
          <cell r="D104" t="str">
            <v>2014</v>
          </cell>
          <cell r="E104" t="str">
            <v>Chg</v>
          </cell>
          <cell r="F104" t="str">
            <v>2015</v>
          </cell>
          <cell r="G104" t="str">
            <v>2014</v>
          </cell>
          <cell r="H104" t="str">
            <v>Chg</v>
          </cell>
          <cell r="I104" t="str">
            <v>2015</v>
          </cell>
          <cell r="J104" t="str">
            <v>2014</v>
          </cell>
          <cell r="K104" t="str">
            <v>Chg</v>
          </cell>
          <cell r="L104" t="str">
            <v>2015</v>
          </cell>
          <cell r="M104" t="str">
            <v>2014</v>
          </cell>
          <cell r="N104" t="str">
            <v>Chg</v>
          </cell>
          <cell r="O104" t="str">
            <v>2015</v>
          </cell>
          <cell r="P104" t="str">
            <v>2014</v>
          </cell>
          <cell r="Q104" t="str">
            <v>Chg</v>
          </cell>
          <cell r="R104" t="str">
            <v>2015</v>
          </cell>
          <cell r="S104" t="str">
            <v>2014</v>
          </cell>
          <cell r="T104" t="str">
            <v>Chg</v>
          </cell>
        </row>
        <row r="105">
          <cell r="B105" t="str">
            <v xml:space="preserve">Net interest income </v>
          </cell>
          <cell r="C105">
            <v>904</v>
          </cell>
          <cell r="D105">
            <v>964</v>
          </cell>
          <cell r="E105">
            <v>-6.2240663900414939E-2</v>
          </cell>
          <cell r="F105">
            <v>254</v>
          </cell>
          <cell r="G105">
            <v>294</v>
          </cell>
          <cell r="H105">
            <v>-0.1360544217687075</v>
          </cell>
          <cell r="I105">
            <v>28</v>
          </cell>
          <cell r="J105">
            <v>33</v>
          </cell>
          <cell r="K105">
            <v>-0.15151515151515152</v>
          </cell>
          <cell r="L105">
            <v>70</v>
          </cell>
          <cell r="M105">
            <v>51</v>
          </cell>
          <cell r="N105">
            <v>0.37254901960784315</v>
          </cell>
          <cell r="O105">
            <v>32</v>
          </cell>
          <cell r="P105">
            <v>14</v>
          </cell>
          <cell r="Q105">
            <v>1.2857142857142858</v>
          </cell>
          <cell r="R105">
            <v>1288</v>
          </cell>
          <cell r="S105">
            <v>1356</v>
          </cell>
          <cell r="T105">
            <v>-5.0147492625368731E-2</v>
          </cell>
        </row>
        <row r="106">
          <cell r="B106" t="str">
            <v>Net fee and commission income</v>
          </cell>
          <cell r="C106">
            <v>291</v>
          </cell>
          <cell r="D106">
            <v>277</v>
          </cell>
          <cell r="E106">
            <v>5.0541516245487361E-2</v>
          </cell>
          <cell r="F106">
            <v>143</v>
          </cell>
          <cell r="G106">
            <v>172</v>
          </cell>
          <cell r="H106">
            <v>-0.16860465116279069</v>
          </cell>
          <cell r="I106">
            <v>342</v>
          </cell>
          <cell r="J106">
            <v>331</v>
          </cell>
          <cell r="K106">
            <v>3.3232628398791542E-2</v>
          </cell>
          <cell r="L106">
            <v>-4</v>
          </cell>
          <cell r="M106">
            <v>-3</v>
          </cell>
          <cell r="N106"/>
          <cell r="O106">
            <v>-15</v>
          </cell>
          <cell r="P106">
            <v>-14</v>
          </cell>
          <cell r="Q106"/>
          <cell r="R106">
            <v>757</v>
          </cell>
          <cell r="S106">
            <v>763</v>
          </cell>
          <cell r="T106">
            <v>-7.8636959370904317E-3</v>
          </cell>
        </row>
        <row r="107">
          <cell r="B107" t="str">
            <v>Net result from items at fair value</v>
          </cell>
          <cell r="C107">
            <v>145</v>
          </cell>
          <cell r="D107">
            <v>134</v>
          </cell>
          <cell r="E107">
            <v>8.2089552238805971E-2</v>
          </cell>
          <cell r="F107">
            <v>312</v>
          </cell>
          <cell r="G107">
            <v>120</v>
          </cell>
          <cell r="H107">
            <v>1.6</v>
          </cell>
          <cell r="I107">
            <v>91</v>
          </cell>
          <cell r="J107">
            <v>117</v>
          </cell>
          <cell r="K107">
            <v>-0.22222222222222221</v>
          </cell>
          <cell r="L107">
            <v>92</v>
          </cell>
          <cell r="M107">
            <v>15</v>
          </cell>
          <cell r="N107"/>
          <cell r="O107">
            <v>4</v>
          </cell>
          <cell r="P107">
            <v>-19</v>
          </cell>
          <cell r="Q107"/>
          <cell r="R107">
            <v>644</v>
          </cell>
          <cell r="S107">
            <v>367</v>
          </cell>
          <cell r="T107">
            <v>0.75476839237057225</v>
          </cell>
        </row>
        <row r="108">
          <cell r="B108" t="str">
            <v>Equity method</v>
          </cell>
          <cell r="C108">
            <v>3</v>
          </cell>
          <cell r="D108">
            <v>2</v>
          </cell>
          <cell r="E108">
            <v>0.5</v>
          </cell>
          <cell r="F108">
            <v>0</v>
          </cell>
          <cell r="G108">
            <v>0</v>
          </cell>
          <cell r="H108"/>
          <cell r="I108">
            <v>0</v>
          </cell>
          <cell r="J108">
            <v>0</v>
          </cell>
          <cell r="K108"/>
          <cell r="L108">
            <v>0</v>
          </cell>
          <cell r="M108">
            <v>0</v>
          </cell>
          <cell r="N108"/>
          <cell r="O108">
            <v>7</v>
          </cell>
          <cell r="P108">
            <v>-3</v>
          </cell>
          <cell r="Q108"/>
          <cell r="R108">
            <v>10</v>
          </cell>
          <cell r="S108">
            <v>-1</v>
          </cell>
          <cell r="T108"/>
        </row>
        <row r="109">
          <cell r="A109">
            <v>1465</v>
          </cell>
          <cell r="B109" t="str">
            <v>Other income</v>
          </cell>
          <cell r="C109">
            <v>7</v>
          </cell>
          <cell r="D109">
            <v>8</v>
          </cell>
          <cell r="E109">
            <v>-0.125</v>
          </cell>
          <cell r="F109">
            <v>1</v>
          </cell>
          <cell r="G109">
            <v>1</v>
          </cell>
          <cell r="H109">
            <v>0</v>
          </cell>
          <cell r="I109">
            <v>6</v>
          </cell>
          <cell r="J109">
            <v>7</v>
          </cell>
          <cell r="K109">
            <v>-0.14285714285714285</v>
          </cell>
          <cell r="L109">
            <v>1</v>
          </cell>
          <cell r="M109">
            <v>7</v>
          </cell>
          <cell r="N109">
            <v>-0.8571428571428571</v>
          </cell>
          <cell r="O109">
            <v>0</v>
          </cell>
          <cell r="P109">
            <v>5</v>
          </cell>
          <cell r="Q109">
            <v>-1</v>
          </cell>
          <cell r="R109">
            <v>15</v>
          </cell>
          <cell r="S109">
            <v>28</v>
          </cell>
          <cell r="T109">
            <v>-0.4642857142857143</v>
          </cell>
        </row>
        <row r="110">
          <cell r="B110" t="str">
            <v xml:space="preserve">Total operating income  </v>
          </cell>
          <cell r="C110">
            <v>1350</v>
          </cell>
          <cell r="D110">
            <v>1385</v>
          </cell>
          <cell r="E110">
            <v>-2.5270758122743681E-2</v>
          </cell>
          <cell r="F110">
            <v>710</v>
          </cell>
          <cell r="G110">
            <v>587</v>
          </cell>
          <cell r="H110">
            <v>0.20954003407155025</v>
          </cell>
          <cell r="I110">
            <v>467</v>
          </cell>
          <cell r="J110">
            <v>488</v>
          </cell>
          <cell r="K110">
            <v>-4.3032786885245901E-2</v>
          </cell>
          <cell r="L110">
            <v>159</v>
          </cell>
          <cell r="M110">
            <v>70</v>
          </cell>
          <cell r="N110">
            <v>1.2714285714285714</v>
          </cell>
          <cell r="O110">
            <v>28</v>
          </cell>
          <cell r="P110">
            <v>-17</v>
          </cell>
          <cell r="Q110"/>
          <cell r="R110">
            <v>2714</v>
          </cell>
          <cell r="S110">
            <v>2513</v>
          </cell>
          <cell r="T110">
            <v>7.9984082769598092E-2</v>
          </cell>
        </row>
        <row r="111">
          <cell r="B111" t="str">
            <v>Staff costs</v>
          </cell>
          <cell r="C111">
            <v>-329</v>
          </cell>
          <cell r="D111">
            <v>-346</v>
          </cell>
          <cell r="E111">
            <v>-4.9132947976878616E-2</v>
          </cell>
          <cell r="F111">
            <v>-203</v>
          </cell>
          <cell r="G111">
            <v>-197</v>
          </cell>
          <cell r="H111">
            <v>3.0456852791878174E-2</v>
          </cell>
          <cell r="I111">
            <v>-129</v>
          </cell>
          <cell r="J111">
            <v>-132</v>
          </cell>
          <cell r="K111">
            <v>-2.2727272727272728E-2</v>
          </cell>
          <cell r="L111">
            <v>-75</v>
          </cell>
          <cell r="M111">
            <v>-73</v>
          </cell>
          <cell r="N111">
            <v>2.7397260273972601E-2</v>
          </cell>
          <cell r="O111">
            <v>-41</v>
          </cell>
          <cell r="P111">
            <v>-10</v>
          </cell>
          <cell r="Q111"/>
          <cell r="R111">
            <v>-777</v>
          </cell>
          <cell r="S111">
            <v>-758</v>
          </cell>
          <cell r="T111">
            <v>2.5065963060686015E-2</v>
          </cell>
        </row>
        <row r="112">
          <cell r="B112" t="str">
            <v>Other expenses</v>
          </cell>
          <cell r="C112">
            <v>-320</v>
          </cell>
          <cell r="D112">
            <v>-361</v>
          </cell>
          <cell r="E112">
            <v>-0.11357340720221606</v>
          </cell>
          <cell r="F112">
            <v>-20</v>
          </cell>
          <cell r="G112">
            <v>-27</v>
          </cell>
          <cell r="H112">
            <v>-0.25925925925925924</v>
          </cell>
          <cell r="I112">
            <v>-61</v>
          </cell>
          <cell r="J112">
            <v>-74</v>
          </cell>
          <cell r="K112">
            <v>-0.17567567567567569</v>
          </cell>
          <cell r="L112">
            <v>20.900000000000006</v>
          </cell>
          <cell r="M112">
            <v>12</v>
          </cell>
          <cell r="N112">
            <v>0.74166666666666714</v>
          </cell>
          <cell r="O112">
            <v>17.100000000000023</v>
          </cell>
          <cell r="P112">
            <v>34</v>
          </cell>
          <cell r="Q112">
            <v>-0.49705882352941111</v>
          </cell>
          <cell r="R112">
            <v>-363</v>
          </cell>
          <cell r="S112">
            <v>-416</v>
          </cell>
          <cell r="T112">
            <v>-0.12740384615384615</v>
          </cell>
        </row>
        <row r="113">
          <cell r="B113" t="str">
            <v xml:space="preserve">Depreciations </v>
          </cell>
          <cell r="C113">
            <v>-19</v>
          </cell>
          <cell r="D113">
            <v>-18</v>
          </cell>
          <cell r="E113">
            <v>5.5555555555555552E-2</v>
          </cell>
          <cell r="F113">
            <v>-3</v>
          </cell>
          <cell r="G113">
            <v>-3</v>
          </cell>
          <cell r="H113">
            <v>0</v>
          </cell>
          <cell r="I113">
            <v>-2</v>
          </cell>
          <cell r="J113">
            <v>-1</v>
          </cell>
          <cell r="K113">
            <v>1</v>
          </cell>
          <cell r="L113">
            <v>-12.9</v>
          </cell>
          <cell r="M113">
            <v>-12</v>
          </cell>
          <cell r="N113">
            <v>7.5000000000000025E-2</v>
          </cell>
          <cell r="O113">
            <v>-7.1000000000000014</v>
          </cell>
          <cell r="P113">
            <v>-19</v>
          </cell>
          <cell r="Q113">
            <v>-0.62631578947368416</v>
          </cell>
          <cell r="R113">
            <v>-44</v>
          </cell>
          <cell r="S113">
            <v>-53</v>
          </cell>
          <cell r="T113">
            <v>-0.16981132075471697</v>
          </cell>
        </row>
        <row r="114">
          <cell r="B114" t="str">
            <v xml:space="preserve">Total operating expenses  </v>
          </cell>
          <cell r="C114">
            <v>-668</v>
          </cell>
          <cell r="D114">
            <v>-725</v>
          </cell>
          <cell r="E114">
            <v>-7.862068965517241E-2</v>
          </cell>
          <cell r="F114">
            <v>-226</v>
          </cell>
          <cell r="G114">
            <v>-227</v>
          </cell>
          <cell r="H114">
            <v>-4.4052863436123352E-3</v>
          </cell>
          <cell r="I114">
            <v>-192</v>
          </cell>
          <cell r="J114">
            <v>-207</v>
          </cell>
          <cell r="K114">
            <v>-7.2463768115942032E-2</v>
          </cell>
          <cell r="L114">
            <v>-67</v>
          </cell>
          <cell r="M114">
            <v>-73</v>
          </cell>
          <cell r="N114">
            <v>-8.2191780821917804E-2</v>
          </cell>
          <cell r="O114">
            <v>-31</v>
          </cell>
          <cell r="P114">
            <v>5</v>
          </cell>
          <cell r="Q114"/>
          <cell r="R114">
            <v>-1184</v>
          </cell>
          <cell r="S114">
            <v>-1227</v>
          </cell>
          <cell r="T114">
            <v>-3.5044824775876122E-2</v>
          </cell>
        </row>
        <row r="115">
          <cell r="B115" t="str">
            <v>Net loan losses</v>
          </cell>
          <cell r="C115">
            <v>-90</v>
          </cell>
          <cell r="D115">
            <v>-102</v>
          </cell>
          <cell r="E115">
            <v>-0.11764705882352941</v>
          </cell>
          <cell r="F115">
            <v>-30</v>
          </cell>
          <cell r="G115">
            <v>-26</v>
          </cell>
          <cell r="H115">
            <v>0.15384615384615385</v>
          </cell>
          <cell r="I115">
            <v>-1</v>
          </cell>
          <cell r="J115">
            <v>-2</v>
          </cell>
          <cell r="K115">
            <v>-0.5</v>
          </cell>
          <cell r="L115">
            <v>0</v>
          </cell>
          <cell r="M115">
            <v>0</v>
          </cell>
          <cell r="N115"/>
          <cell r="O115">
            <v>-1</v>
          </cell>
          <cell r="P115">
            <v>1</v>
          </cell>
          <cell r="Q115"/>
          <cell r="R115">
            <v>-122</v>
          </cell>
          <cell r="S115">
            <v>-129</v>
          </cell>
          <cell r="T115">
            <v>-5.4263565891472867E-2</v>
          </cell>
        </row>
        <row r="116">
          <cell r="B116" t="str">
            <v>Operating profit</v>
          </cell>
          <cell r="C116">
            <v>592</v>
          </cell>
          <cell r="D116">
            <v>558</v>
          </cell>
          <cell r="E116">
            <v>6.093189964157706E-2</v>
          </cell>
          <cell r="F116">
            <v>454</v>
          </cell>
          <cell r="G116">
            <v>334</v>
          </cell>
          <cell r="H116">
            <v>0.3592814371257485</v>
          </cell>
          <cell r="I116">
            <v>274</v>
          </cell>
          <cell r="J116">
            <v>279</v>
          </cell>
          <cell r="K116">
            <v>-1.7921146953405017E-2</v>
          </cell>
          <cell r="L116">
            <v>92</v>
          </cell>
          <cell r="M116">
            <v>-3</v>
          </cell>
          <cell r="N116"/>
          <cell r="O116">
            <v>-4</v>
          </cell>
          <cell r="P116">
            <v>-11</v>
          </cell>
          <cell r="Q116"/>
          <cell r="R116">
            <v>1408</v>
          </cell>
          <cell r="S116">
            <v>1157</v>
          </cell>
          <cell r="T116">
            <v>0.21694036300777875</v>
          </cell>
        </row>
        <row r="117">
          <cell r="B117" t="str">
            <v>Cost/income ratio, %</v>
          </cell>
          <cell r="C117">
            <v>49.5</v>
          </cell>
          <cell r="D117">
            <v>52.3</v>
          </cell>
          <cell r="F117">
            <v>31.83098591549296</v>
          </cell>
          <cell r="G117">
            <v>38.671209540034077</v>
          </cell>
          <cell r="I117">
            <v>41.113490364025694</v>
          </cell>
          <cell r="J117">
            <v>42.418032786885249</v>
          </cell>
          <cell r="L117">
            <v>42.138364779874216</v>
          </cell>
          <cell r="R117">
            <v>44</v>
          </cell>
          <cell r="S117">
            <v>48.826104257859129</v>
          </cell>
        </row>
        <row r="118">
          <cell r="B118" t="str">
            <v>RAROCAR, %</v>
          </cell>
          <cell r="C118">
            <v>15.6</v>
          </cell>
          <cell r="D118">
            <v>15.3</v>
          </cell>
          <cell r="F118">
            <v>16.995817586293775</v>
          </cell>
          <cell r="G118">
            <v>12.792862236557722</v>
          </cell>
          <cell r="I118">
            <v>39</v>
          </cell>
          <cell r="J118">
            <v>39</v>
          </cell>
          <cell r="R118">
            <v>17.97</v>
          </cell>
          <cell r="S118">
            <v>14.59</v>
          </cell>
        </row>
        <row r="119">
          <cell r="B119" t="str">
            <v>Economic capital (EC)</v>
          </cell>
          <cell r="C119">
            <v>12146</v>
          </cell>
          <cell r="D119">
            <v>11434</v>
          </cell>
          <cell r="E119">
            <v>6.2270421549763859E-2</v>
          </cell>
          <cell r="F119">
            <v>8379</v>
          </cell>
          <cell r="G119">
            <v>7926</v>
          </cell>
          <cell r="H119">
            <v>5.7153671461014383E-2</v>
          </cell>
          <cell r="I119">
            <v>2186</v>
          </cell>
          <cell r="J119">
            <v>2103</v>
          </cell>
          <cell r="K119">
            <v>3.9467427484545889E-2</v>
          </cell>
          <cell r="L119">
            <v>895.90446910335322</v>
          </cell>
          <cell r="M119">
            <v>826.70547059623505</v>
          </cell>
          <cell r="N119">
            <v>8.3704536825201598E-2</v>
          </cell>
          <cell r="O119">
            <v>1561.0955308966477</v>
          </cell>
          <cell r="P119">
            <v>1562.2945294037636</v>
          </cell>
          <cell r="R119">
            <v>25168</v>
          </cell>
          <cell r="S119">
            <v>23852</v>
          </cell>
          <cell r="T119">
            <v>5.5173570350494715E-2</v>
          </cell>
        </row>
        <row r="120">
          <cell r="B120" t="str">
            <v>Risk-weighted assets (RWA)*</v>
          </cell>
          <cell r="C120">
            <v>72303</v>
          </cell>
          <cell r="D120">
            <v>70003</v>
          </cell>
          <cell r="E120">
            <v>3.2855734754224819E-2</v>
          </cell>
          <cell r="F120">
            <v>56330</v>
          </cell>
          <cell r="G120">
            <v>53415</v>
          </cell>
          <cell r="H120">
            <v>5.4572685575212956E-2</v>
          </cell>
          <cell r="I120">
            <v>5281</v>
          </cell>
          <cell r="J120">
            <v>4970</v>
          </cell>
          <cell r="K120">
            <v>6.2575452716297789E-2</v>
          </cell>
          <cell r="L120">
            <v>6596.1385089640999</v>
          </cell>
          <cell r="M120">
            <v>6470.0272711960433</v>
          </cell>
          <cell r="N120">
            <v>1.9491608378451816E-2</v>
          </cell>
          <cell r="O120">
            <v>10999.861491035903</v>
          </cell>
          <cell r="P120">
            <v>10616.972728803958</v>
          </cell>
          <cell r="R120">
            <v>151510</v>
          </cell>
          <cell r="S120">
            <v>145475</v>
          </cell>
          <cell r="T120">
            <v>4.1484791201237325E-2</v>
          </cell>
        </row>
        <row r="121">
          <cell r="B121" t="str">
            <v>Number of employees (FTEs)</v>
          </cell>
          <cell r="C121">
            <v>16573</v>
          </cell>
          <cell r="D121">
            <v>16694</v>
          </cell>
          <cell r="E121">
            <v>-7.2481130945249795E-3</v>
          </cell>
          <cell r="F121">
            <v>5924</v>
          </cell>
          <cell r="G121">
            <v>5985</v>
          </cell>
          <cell r="H121">
            <v>-1.0192147034252298E-2</v>
          </cell>
          <cell r="I121">
            <v>3511</v>
          </cell>
          <cell r="J121">
            <v>3478</v>
          </cell>
          <cell r="K121">
            <v>9.4882116158711907E-3</v>
          </cell>
          <cell r="L121">
            <v>2363</v>
          </cell>
          <cell r="M121">
            <v>2319.4900000000002</v>
          </cell>
          <cell r="N121">
            <v>1.8758433966087267E-2</v>
          </cell>
          <cell r="O121">
            <v>967</v>
          </cell>
          <cell r="P121">
            <v>920.5099999999984</v>
          </cell>
          <cell r="R121">
            <v>29338</v>
          </cell>
          <cell r="S121">
            <v>29397</v>
          </cell>
          <cell r="T121">
            <v>-2.0070075177739226E-3</v>
          </cell>
        </row>
        <row r="122">
          <cell r="B122" t="str">
            <v>Volumes, EURbn:</v>
          </cell>
          <cell r="E122"/>
          <cell r="H122"/>
          <cell r="K122"/>
          <cell r="N122"/>
          <cell r="T122"/>
        </row>
        <row r="123">
          <cell r="B123" t="str">
            <v>Lending to corporates</v>
          </cell>
          <cell r="C123">
            <v>80.599999999999994</v>
          </cell>
          <cell r="D123">
            <v>81</v>
          </cell>
          <cell r="E123">
            <v>-4.9382716049383418E-3</v>
          </cell>
          <cell r="F123">
            <v>108</v>
          </cell>
          <cell r="G123">
            <v>100.9</v>
          </cell>
          <cell r="H123">
            <v>7.0366699702675853E-2</v>
          </cell>
          <cell r="K123"/>
          <cell r="N123"/>
          <cell r="O123">
            <v>7.5999999999999659</v>
          </cell>
          <cell r="P123">
            <v>7.3000000000000114</v>
          </cell>
          <cell r="R123">
            <v>196.19999999999996</v>
          </cell>
          <cell r="S123">
            <v>189.10000000000008</v>
          </cell>
          <cell r="T123">
            <v>3.7546271813854455E-2</v>
          </cell>
        </row>
        <row r="124">
          <cell r="B124" t="str">
            <v>Household mortgage lending</v>
          </cell>
          <cell r="C124">
            <v>128</v>
          </cell>
          <cell r="D124">
            <v>125.6</v>
          </cell>
          <cell r="E124">
            <v>1.9108280254777118E-2</v>
          </cell>
          <cell r="F124">
            <v>0.4</v>
          </cell>
          <cell r="G124">
            <v>0.3</v>
          </cell>
          <cell r="H124">
            <v>0.33333333333333348</v>
          </cell>
          <cell r="I124">
            <v>6</v>
          </cell>
          <cell r="J124">
            <v>5.9</v>
          </cell>
          <cell r="K124">
            <v>1.6949152542372819E-2</v>
          </cell>
          <cell r="N124"/>
          <cell r="R124">
            <v>134.4</v>
          </cell>
          <cell r="S124">
            <v>131.79999999999998</v>
          </cell>
          <cell r="T124">
            <v>1.9726858877086671E-2</v>
          </cell>
        </row>
        <row r="125">
          <cell r="B125" t="str">
            <v>Consumer lending</v>
          </cell>
          <cell r="C125">
            <v>23.800000000000011</v>
          </cell>
          <cell r="D125">
            <v>24</v>
          </cell>
          <cell r="E125">
            <v>-8.3333333333328596E-3</v>
          </cell>
          <cell r="H125"/>
          <cell r="I125">
            <v>3.3</v>
          </cell>
          <cell r="J125">
            <v>3.1</v>
          </cell>
          <cell r="K125">
            <v>6.4516129032257979E-2</v>
          </cell>
          <cell r="N125"/>
          <cell r="R125">
            <v>27.100000000000012</v>
          </cell>
          <cell r="S125">
            <v>27.199999999999996</v>
          </cell>
          <cell r="T125">
            <v>-3.6764705882346939E-3</v>
          </cell>
        </row>
        <row r="126">
          <cell r="B126" t="str">
            <v>Total lending</v>
          </cell>
          <cell r="C126">
            <v>232.4</v>
          </cell>
          <cell r="D126">
            <v>230.6</v>
          </cell>
          <cell r="E126">
            <v>7.8057241977450625E-3</v>
          </cell>
          <cell r="F126">
            <v>108.4</v>
          </cell>
          <cell r="G126">
            <v>101.2</v>
          </cell>
          <cell r="H126">
            <v>7.1146245059288557E-2</v>
          </cell>
          <cell r="I126">
            <v>9.3000000000000007</v>
          </cell>
          <cell r="J126">
            <v>9</v>
          </cell>
          <cell r="K126">
            <v>3.3333333333333409E-2</v>
          </cell>
          <cell r="N126"/>
          <cell r="O126">
            <v>7.5999999999999659</v>
          </cell>
          <cell r="P126">
            <v>7.3000000000000114</v>
          </cell>
          <cell r="R126">
            <v>357.7</v>
          </cell>
          <cell r="S126">
            <v>348.1</v>
          </cell>
          <cell r="T126">
            <v>2.757828210284391E-2</v>
          </cell>
        </row>
        <row r="127">
          <cell r="B127" t="str">
            <v>Corporate deposits</v>
          </cell>
          <cell r="C127">
            <v>44.3</v>
          </cell>
          <cell r="D127">
            <v>44.900000000000006</v>
          </cell>
          <cell r="E127">
            <v>-1.3363028953229586E-2</v>
          </cell>
          <cell r="F127">
            <v>76.699999999999989</v>
          </cell>
          <cell r="G127">
            <v>66</v>
          </cell>
          <cell r="H127">
            <v>0.16212121212121194</v>
          </cell>
          <cell r="K127"/>
          <cell r="N127"/>
          <cell r="O127">
            <v>-0.99999999999997158</v>
          </cell>
          <cell r="P127">
            <v>2</v>
          </cell>
          <cell r="R127">
            <v>120.00000000000001</v>
          </cell>
          <cell r="S127">
            <v>112.80000000000003</v>
          </cell>
          <cell r="T127">
            <v>6.3829787234042437E-2</v>
          </cell>
        </row>
        <row r="128">
          <cell r="B128" t="str">
            <v>Household deposits</v>
          </cell>
          <cell r="C128">
            <v>72.5</v>
          </cell>
          <cell r="D128">
            <v>73.3</v>
          </cell>
          <cell r="E128">
            <v>-1.091405184174621E-2</v>
          </cell>
          <cell r="F128">
            <v>0.1</v>
          </cell>
          <cell r="G128">
            <v>0.1</v>
          </cell>
          <cell r="H128">
            <v>0</v>
          </cell>
          <cell r="I128">
            <v>11.6</v>
          </cell>
          <cell r="J128">
            <v>11</v>
          </cell>
          <cell r="K128">
            <v>5.4545454545454515E-2</v>
          </cell>
          <cell r="N128"/>
          <cell r="R128">
            <v>84.199999999999989</v>
          </cell>
          <cell r="S128">
            <v>84.5</v>
          </cell>
          <cell r="T128">
            <v>-3.5502958579883004E-3</v>
          </cell>
        </row>
        <row r="129">
          <cell r="B129" t="str">
            <v>Total deposits</v>
          </cell>
          <cell r="C129">
            <v>116.8</v>
          </cell>
          <cell r="D129">
            <v>118.2</v>
          </cell>
          <cell r="E129">
            <v>-1.1844331641286003E-2</v>
          </cell>
          <cell r="F129">
            <v>76.799999999999983</v>
          </cell>
          <cell r="G129">
            <v>66.099999999999994</v>
          </cell>
          <cell r="H129">
            <v>0.16187594553706489</v>
          </cell>
          <cell r="I129">
            <v>11.6</v>
          </cell>
          <cell r="J129">
            <v>11</v>
          </cell>
          <cell r="K129">
            <v>5.4545454545454515E-2</v>
          </cell>
          <cell r="N129"/>
          <cell r="O129">
            <v>-0.99999999999997158</v>
          </cell>
          <cell r="P129">
            <v>2</v>
          </cell>
          <cell r="R129">
            <v>204.2</v>
          </cell>
          <cell r="S129">
            <v>197.3</v>
          </cell>
          <cell r="T129">
            <v>3.4972123669538654E-2</v>
          </cell>
        </row>
      </sheetData>
      <sheetData sheetId="7"/>
      <sheetData sheetId="8">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t="str">
            <v xml:space="preserve">Retail Banking total </v>
          </cell>
          <cell r="Y2" t="str">
            <v xml:space="preserve">RB fil </v>
          </cell>
        </row>
        <row r="3">
          <cell r="M3" t="str">
            <v>Chg local curr.</v>
          </cell>
          <cell r="O3" t="str">
            <v>H1 15</v>
          </cell>
          <cell r="P3" t="str">
            <v>H1 14</v>
          </cell>
          <cell r="Q3" t="str">
            <v>H1 vs H1</v>
          </cell>
          <cell r="AI3" t="str">
            <v>Chg local curr.</v>
          </cell>
          <cell r="AK3" t="str">
            <v xml:space="preserve"> 2014</v>
          </cell>
          <cell r="AL3" t="str">
            <v xml:space="preserve"> 2013</v>
          </cell>
          <cell r="AM3" t="str">
            <v>2014 vs 2013</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Q4" t="str">
            <v>14 vs
EUR</v>
          </cell>
          <cell r="R4" t="str">
            <v>13
Local</v>
          </cell>
        </row>
        <row r="5">
          <cell r="A5" t="str">
            <v>Net interest income</v>
          </cell>
          <cell r="B5" t="str">
            <v>Net interest income</v>
          </cell>
          <cell r="C5">
            <v>884</v>
          </cell>
          <cell r="D5">
            <v>904</v>
          </cell>
          <cell r="E5">
            <v>964</v>
          </cell>
          <cell r="F5">
            <v>967</v>
          </cell>
          <cell r="G5">
            <v>955</v>
          </cell>
          <cell r="H5">
            <v>944</v>
          </cell>
          <cell r="K5">
            <v>-2.2123893805309734E-2</v>
          </cell>
          <cell r="L5">
            <v>-7.4345549738219899E-2</v>
          </cell>
          <cell r="M5">
            <v>-2.7563395810363822E-2</v>
          </cell>
          <cell r="N5">
            <v>-6.269925611052074E-2</v>
          </cell>
          <cell r="O5">
            <v>1788</v>
          </cell>
          <cell r="P5">
            <v>1899</v>
          </cell>
          <cell r="Q5">
            <v>-5.845181674565561E-2</v>
          </cell>
          <cell r="R5">
            <v>-4.2808599905109657E-2</v>
          </cell>
          <cell r="T5">
            <v>0</v>
          </cell>
          <cell r="U5">
            <v>0</v>
          </cell>
          <cell r="V5">
            <v>0</v>
          </cell>
          <cell r="W5">
            <v>0</v>
          </cell>
          <cell r="X5">
            <v>0</v>
          </cell>
          <cell r="AO5">
            <v>884</v>
          </cell>
          <cell r="AP5">
            <v>904</v>
          </cell>
          <cell r="AQ5">
            <v>964</v>
          </cell>
          <cell r="AR5">
            <v>967</v>
          </cell>
          <cell r="AS5">
            <v>955</v>
          </cell>
          <cell r="AT5">
            <v>944</v>
          </cell>
          <cell r="AU5">
            <v>0</v>
          </cell>
          <cell r="AV5">
            <v>0</v>
          </cell>
          <cell r="AW5">
            <v>-2.2123893805309734E-2</v>
          </cell>
          <cell r="AX5">
            <v>-7.4345549738219899E-2</v>
          </cell>
          <cell r="AY5">
            <v>-2.7563395810363822E-2</v>
          </cell>
          <cell r="AZ5">
            <v>-6.269925611052074E-2</v>
          </cell>
          <cell r="BA5">
            <v>1788</v>
          </cell>
          <cell r="BB5">
            <v>1899</v>
          </cell>
          <cell r="BC5">
            <v>-5.845181674565561E-2</v>
          </cell>
          <cell r="BD5">
            <v>-4.2808599905109657E-2</v>
          </cell>
        </row>
        <row r="6">
          <cell r="A6" t="str">
            <v>Net fee and commission income</v>
          </cell>
          <cell r="B6" t="str">
            <v>Net fee and commission income</v>
          </cell>
          <cell r="C6">
            <v>281</v>
          </cell>
          <cell r="D6">
            <v>285</v>
          </cell>
          <cell r="E6">
            <v>277</v>
          </cell>
          <cell r="F6">
            <v>274</v>
          </cell>
          <cell r="G6">
            <v>260</v>
          </cell>
          <cell r="H6">
            <v>273</v>
          </cell>
          <cell r="K6">
            <v>-1.4035087719298246E-2</v>
          </cell>
          <cell r="L6">
            <v>8.0769230769230774E-2</v>
          </cell>
          <cell r="M6">
            <v>-2.0761245674740469E-2</v>
          </cell>
          <cell r="N6">
            <v>0.10546875</v>
          </cell>
          <cell r="O6">
            <v>566</v>
          </cell>
          <cell r="P6">
            <v>533</v>
          </cell>
          <cell r="Q6">
            <v>6.1913696060037521E-2</v>
          </cell>
          <cell r="R6">
            <v>6.6688077945481483E-2</v>
          </cell>
          <cell r="T6">
            <v>0</v>
          </cell>
          <cell r="U6">
            <v>0</v>
          </cell>
          <cell r="V6">
            <v>0</v>
          </cell>
          <cell r="W6">
            <v>0</v>
          </cell>
          <cell r="X6">
            <v>0</v>
          </cell>
          <cell r="AO6">
            <v>281</v>
          </cell>
          <cell r="AP6">
            <v>285</v>
          </cell>
          <cell r="AQ6">
            <v>277</v>
          </cell>
          <cell r="AR6">
            <v>274</v>
          </cell>
          <cell r="AS6">
            <v>260</v>
          </cell>
          <cell r="AT6">
            <v>273</v>
          </cell>
          <cell r="AU6">
            <v>0</v>
          </cell>
          <cell r="AV6">
            <v>0</v>
          </cell>
          <cell r="AW6">
            <v>-1.4035087719298246E-2</v>
          </cell>
          <cell r="AX6">
            <v>8.0769230769230774E-2</v>
          </cell>
          <cell r="AY6">
            <v>-2.0761245674740469E-2</v>
          </cell>
          <cell r="AZ6">
            <v>0.10546875</v>
          </cell>
          <cell r="BA6">
            <v>566</v>
          </cell>
          <cell r="BB6">
            <v>533</v>
          </cell>
          <cell r="BC6">
            <v>6.1913696060037521E-2</v>
          </cell>
          <cell r="BD6">
            <v>6.6688077945481483E-2</v>
          </cell>
        </row>
        <row r="7">
          <cell r="A7" t="str">
            <v>Net result from items at fair value</v>
          </cell>
          <cell r="B7" t="str">
            <v>Net result from items at fair value</v>
          </cell>
          <cell r="C7">
            <v>89</v>
          </cell>
          <cell r="D7">
            <v>146</v>
          </cell>
          <cell r="E7">
            <v>134</v>
          </cell>
          <cell r="F7">
            <v>75</v>
          </cell>
          <cell r="G7">
            <v>94</v>
          </cell>
          <cell r="H7">
            <v>96</v>
          </cell>
          <cell r="K7">
            <v>-0.3904109589041096</v>
          </cell>
          <cell r="L7">
            <v>-5.3191489361702128E-2</v>
          </cell>
          <cell r="M7">
            <v>-0.3904109589041096</v>
          </cell>
          <cell r="N7">
            <v>-3.2608695652173947E-2</v>
          </cell>
          <cell r="O7">
            <v>235</v>
          </cell>
          <cell r="P7">
            <v>190</v>
          </cell>
          <cell r="Q7">
            <v>0.23684210526315788</v>
          </cell>
          <cell r="R7">
            <v>0.25956500893156287</v>
          </cell>
          <cell r="T7">
            <v>0</v>
          </cell>
          <cell r="U7">
            <v>0</v>
          </cell>
          <cell r="V7">
            <v>0</v>
          </cell>
          <cell r="W7">
            <v>0</v>
          </cell>
          <cell r="X7">
            <v>0</v>
          </cell>
          <cell r="AO7">
            <v>89</v>
          </cell>
          <cell r="AP7">
            <v>146</v>
          </cell>
          <cell r="AQ7">
            <v>134</v>
          </cell>
          <cell r="AR7">
            <v>75</v>
          </cell>
          <cell r="AS7">
            <v>94</v>
          </cell>
          <cell r="AT7">
            <v>96</v>
          </cell>
          <cell r="AU7">
            <v>0</v>
          </cell>
          <cell r="AV7">
            <v>0</v>
          </cell>
          <cell r="AW7">
            <v>-0.3904109589041096</v>
          </cell>
          <cell r="AX7">
            <v>-5.3191489361702128E-2</v>
          </cell>
          <cell r="AY7">
            <v>-0.3904109589041096</v>
          </cell>
          <cell r="AZ7">
            <v>-3.2608695652173947E-2</v>
          </cell>
          <cell r="BA7">
            <v>235</v>
          </cell>
          <cell r="BB7">
            <v>190</v>
          </cell>
          <cell r="BC7">
            <v>0.23684210526315788</v>
          </cell>
          <cell r="BD7">
            <v>0.25956500893156287</v>
          </cell>
        </row>
        <row r="8">
          <cell r="A8" t="str">
            <v>Equity method &amp; other income</v>
          </cell>
          <cell r="B8" t="str">
            <v>Equity method &amp; other income</v>
          </cell>
          <cell r="C8">
            <v>13</v>
          </cell>
          <cell r="D8">
            <v>10</v>
          </cell>
          <cell r="E8">
            <v>10</v>
          </cell>
          <cell r="F8">
            <v>8</v>
          </cell>
          <cell r="G8">
            <v>9</v>
          </cell>
          <cell r="H8">
            <v>7</v>
          </cell>
          <cell r="K8">
            <v>0.3</v>
          </cell>
          <cell r="L8">
            <v>0.44444444444444442</v>
          </cell>
          <cell r="M8">
            <v>0.30000000000000004</v>
          </cell>
          <cell r="N8">
            <v>0.625</v>
          </cell>
          <cell r="O8">
            <v>23</v>
          </cell>
          <cell r="P8">
            <v>16</v>
          </cell>
          <cell r="Q8">
            <v>0.4375</v>
          </cell>
          <cell r="R8">
            <v>0.5828370204282054</v>
          </cell>
          <cell r="T8">
            <v>0</v>
          </cell>
          <cell r="U8">
            <v>0</v>
          </cell>
          <cell r="V8">
            <v>0</v>
          </cell>
          <cell r="W8">
            <v>0</v>
          </cell>
          <cell r="X8">
            <v>0</v>
          </cell>
          <cell r="AO8">
            <v>13</v>
          </cell>
          <cell r="AP8">
            <v>10</v>
          </cell>
          <cell r="AQ8">
            <v>10</v>
          </cell>
          <cell r="AR8">
            <v>8</v>
          </cell>
          <cell r="AS8">
            <v>9</v>
          </cell>
          <cell r="AT8">
            <v>7</v>
          </cell>
          <cell r="AU8">
            <v>0</v>
          </cell>
          <cell r="AV8">
            <v>0</v>
          </cell>
          <cell r="AW8">
            <v>0.3</v>
          </cell>
          <cell r="AX8">
            <v>0.44444444444444442</v>
          </cell>
          <cell r="AY8">
            <v>0.30000000000000004</v>
          </cell>
          <cell r="AZ8">
            <v>0.625</v>
          </cell>
          <cell r="BA8">
            <v>23</v>
          </cell>
          <cell r="BB8">
            <v>16</v>
          </cell>
          <cell r="BC8">
            <v>0.4375</v>
          </cell>
          <cell r="BD8">
            <v>0.5828370204282054</v>
          </cell>
        </row>
        <row r="9">
          <cell r="A9" t="str">
            <v>Total income incl. allocations</v>
          </cell>
          <cell r="B9" t="str">
            <v>Total income incl. allocations</v>
          </cell>
          <cell r="C9">
            <v>1267</v>
          </cell>
          <cell r="D9">
            <v>1345</v>
          </cell>
          <cell r="E9">
            <v>1385</v>
          </cell>
          <cell r="F9">
            <v>1324</v>
          </cell>
          <cell r="G9">
            <v>1318</v>
          </cell>
          <cell r="H9">
            <v>1320</v>
          </cell>
          <cell r="K9">
            <v>-5.7992565055762078E-2</v>
          </cell>
          <cell r="L9">
            <v>-3.8694992412746584E-2</v>
          </cell>
          <cell r="M9">
            <v>-6.2869822485207116E-2</v>
          </cell>
          <cell r="N9">
            <v>-2.3130300693908978E-2</v>
          </cell>
          <cell r="O9">
            <v>2612</v>
          </cell>
          <cell r="P9">
            <v>2638</v>
          </cell>
          <cell r="Q9">
            <v>-9.8559514783927212E-3</v>
          </cell>
          <cell r="R9">
            <v>4.9902815736933004E-3</v>
          </cell>
          <cell r="T9">
            <v>0</v>
          </cell>
          <cell r="U9">
            <v>0</v>
          </cell>
          <cell r="V9">
            <v>0</v>
          </cell>
          <cell r="W9">
            <v>0</v>
          </cell>
          <cell r="X9">
            <v>0</v>
          </cell>
          <cell r="AO9">
            <v>1267</v>
          </cell>
          <cell r="AP9">
            <v>1345</v>
          </cell>
          <cell r="AQ9">
            <v>1385</v>
          </cell>
          <cell r="AR9">
            <v>1324</v>
          </cell>
          <cell r="AS9">
            <v>1318</v>
          </cell>
          <cell r="AT9">
            <v>1320</v>
          </cell>
          <cell r="AU9">
            <v>0</v>
          </cell>
          <cell r="AV9">
            <v>0</v>
          </cell>
          <cell r="AW9">
            <v>-5.7992565055762078E-2</v>
          </cell>
          <cell r="AX9">
            <v>-3.8694992412746584E-2</v>
          </cell>
          <cell r="AY9">
            <v>-6.2869822485207116E-2</v>
          </cell>
          <cell r="AZ9">
            <v>-2.3130300693908978E-2</v>
          </cell>
          <cell r="BA9">
            <v>2612</v>
          </cell>
          <cell r="BB9">
            <v>2638</v>
          </cell>
          <cell r="BC9">
            <v>-9.8559514783927212E-3</v>
          </cell>
          <cell r="BD9">
            <v>4.9902815736933004E-3</v>
          </cell>
        </row>
        <row r="10">
          <cell r="A10" t="str">
            <v>Staff costs</v>
          </cell>
          <cell r="B10" t="str">
            <v>Staff costs</v>
          </cell>
          <cell r="C10">
            <v>-328</v>
          </cell>
          <cell r="D10">
            <v>-328</v>
          </cell>
          <cell r="E10">
            <v>-345</v>
          </cell>
          <cell r="F10">
            <v>-327</v>
          </cell>
          <cell r="G10">
            <v>-334</v>
          </cell>
          <cell r="H10">
            <v>-336</v>
          </cell>
          <cell r="K10">
            <v>0</v>
          </cell>
          <cell r="L10">
            <v>-1.7964071856287425E-2</v>
          </cell>
          <cell r="M10">
            <v>-6.0606060606060996E-3</v>
          </cell>
          <cell r="N10">
            <v>-3.0395136778115228E-3</v>
          </cell>
          <cell r="O10">
            <v>-656</v>
          </cell>
          <cell r="P10">
            <v>-670</v>
          </cell>
          <cell r="Q10">
            <v>-2.0895522388059702E-2</v>
          </cell>
          <cell r="R10">
            <v>-1.5423000135571518E-3</v>
          </cell>
          <cell r="T10">
            <v>0</v>
          </cell>
          <cell r="U10">
            <v>0</v>
          </cell>
          <cell r="V10">
            <v>0</v>
          </cell>
          <cell r="W10">
            <v>0</v>
          </cell>
          <cell r="X10">
            <v>0</v>
          </cell>
          <cell r="AO10">
            <v>-328</v>
          </cell>
          <cell r="AP10">
            <v>-328</v>
          </cell>
          <cell r="AQ10">
            <v>-345</v>
          </cell>
          <cell r="AR10">
            <v>-327</v>
          </cell>
          <cell r="AS10">
            <v>-334</v>
          </cell>
          <cell r="AT10">
            <v>-336</v>
          </cell>
          <cell r="AU10">
            <v>0</v>
          </cell>
          <cell r="AV10">
            <v>0</v>
          </cell>
          <cell r="AW10">
            <v>0</v>
          </cell>
          <cell r="AX10">
            <v>-1.7964071856287425E-2</v>
          </cell>
          <cell r="AY10">
            <v>-6.0606060606060996E-3</v>
          </cell>
          <cell r="AZ10">
            <v>-3.0395136778115228E-3</v>
          </cell>
          <cell r="BA10">
            <v>-656</v>
          </cell>
          <cell r="BB10">
            <v>-670</v>
          </cell>
          <cell r="BC10">
            <v>-2.0895522388059702E-2</v>
          </cell>
          <cell r="BD10">
            <v>-1.5423000135571518E-3</v>
          </cell>
        </row>
        <row r="11">
          <cell r="A11" t="str">
            <v>Other exp, excl depriciations</v>
          </cell>
          <cell r="B11" t="str">
            <v>Other exp. excl. depreciations</v>
          </cell>
          <cell r="C11">
            <v>-312</v>
          </cell>
          <cell r="D11">
            <v>-319</v>
          </cell>
          <cell r="E11">
            <v>-361</v>
          </cell>
          <cell r="F11">
            <v>-333</v>
          </cell>
          <cell r="G11">
            <v>-347</v>
          </cell>
          <cell r="H11">
            <v>-353</v>
          </cell>
          <cell r="K11">
            <v>-2.1943573667711599E-2</v>
          </cell>
          <cell r="L11">
            <v>-0.10086455331412104</v>
          </cell>
          <cell r="M11">
            <v>-2.8037383177570097E-2</v>
          </cell>
          <cell r="N11">
            <v>-8.5043988269794757E-2</v>
          </cell>
          <cell r="O11">
            <v>-631</v>
          </cell>
          <cell r="P11">
            <v>-700</v>
          </cell>
          <cell r="Q11">
            <v>-9.8571428571428574E-2</v>
          </cell>
          <cell r="R11">
            <v>-7.8081344569158495E-2</v>
          </cell>
          <cell r="T11">
            <v>0</v>
          </cell>
          <cell r="U11">
            <v>0</v>
          </cell>
          <cell r="V11">
            <v>0</v>
          </cell>
          <cell r="W11">
            <v>0</v>
          </cell>
          <cell r="X11">
            <v>0</v>
          </cell>
          <cell r="AO11">
            <v>-312</v>
          </cell>
          <cell r="AP11">
            <v>-319</v>
          </cell>
          <cell r="AQ11">
            <v>-361</v>
          </cell>
          <cell r="AR11">
            <v>-333</v>
          </cell>
          <cell r="AS11">
            <v>-347</v>
          </cell>
          <cell r="AT11">
            <v>-353</v>
          </cell>
          <cell r="AU11">
            <v>0</v>
          </cell>
          <cell r="AV11">
            <v>0</v>
          </cell>
          <cell r="AW11">
            <v>-2.1943573667711599E-2</v>
          </cell>
          <cell r="AX11">
            <v>-0.10086455331412104</v>
          </cell>
          <cell r="AY11">
            <v>-2.8037383177570097E-2</v>
          </cell>
          <cell r="AZ11">
            <v>-8.5043988269794757E-2</v>
          </cell>
          <cell r="BA11">
            <v>-631</v>
          </cell>
          <cell r="BB11">
            <v>-700</v>
          </cell>
          <cell r="BC11">
            <v>-9.8571428571428574E-2</v>
          </cell>
          <cell r="BD11">
            <v>-7.8081344569158495E-2</v>
          </cell>
        </row>
        <row r="12">
          <cell r="A12" t="str">
            <v>Total expenses incl. allocations</v>
          </cell>
          <cell r="B12" t="str">
            <v>Total expenses incl. allocations</v>
          </cell>
          <cell r="C12">
            <v>-658</v>
          </cell>
          <cell r="D12">
            <v>-667</v>
          </cell>
          <cell r="E12">
            <v>-724</v>
          </cell>
          <cell r="F12">
            <v>-686</v>
          </cell>
          <cell r="G12">
            <v>-709</v>
          </cell>
          <cell r="H12">
            <v>-717</v>
          </cell>
          <cell r="K12">
            <v>-1.3493253373313344E-2</v>
          </cell>
          <cell r="L12">
            <v>-7.1932299012693934E-2</v>
          </cell>
          <cell r="M12">
            <v>-1.7910447761193993E-2</v>
          </cell>
          <cell r="N12">
            <v>-5.7306590257879653E-2</v>
          </cell>
          <cell r="O12">
            <v>-1325</v>
          </cell>
          <cell r="P12">
            <v>-1426</v>
          </cell>
          <cell r="Q12">
            <v>-7.0827489481065917E-2</v>
          </cell>
          <cell r="R12">
            <v>-5.1038072738526674E-2</v>
          </cell>
          <cell r="T12">
            <v>0</v>
          </cell>
          <cell r="U12">
            <v>0</v>
          </cell>
          <cell r="V12">
            <v>0</v>
          </cell>
          <cell r="W12">
            <v>0</v>
          </cell>
          <cell r="X12">
            <v>0</v>
          </cell>
          <cell r="AO12">
            <v>-658</v>
          </cell>
          <cell r="AP12">
            <v>-667</v>
          </cell>
          <cell r="AQ12">
            <v>-724</v>
          </cell>
          <cell r="AR12">
            <v>-686</v>
          </cell>
          <cell r="AS12">
            <v>-709</v>
          </cell>
          <cell r="AT12">
            <v>-717</v>
          </cell>
          <cell r="AU12">
            <v>0</v>
          </cell>
          <cell r="AV12">
            <v>0</v>
          </cell>
          <cell r="AW12">
            <v>-1.3493253373313344E-2</v>
          </cell>
          <cell r="AX12">
            <v>-7.1932299012693934E-2</v>
          </cell>
          <cell r="AY12">
            <v>-1.7910447761193993E-2</v>
          </cell>
          <cell r="AZ12">
            <v>-5.7306590257879653E-2</v>
          </cell>
          <cell r="BA12">
            <v>-1325</v>
          </cell>
          <cell r="BB12">
            <v>-1426</v>
          </cell>
          <cell r="BC12">
            <v>-7.0827489481065917E-2</v>
          </cell>
          <cell r="BD12">
            <v>-5.1038072738526674E-2</v>
          </cell>
        </row>
        <row r="13">
          <cell r="A13" t="str">
            <v>Profit before loan losses</v>
          </cell>
          <cell r="B13" t="str">
            <v>Profit before loan losses</v>
          </cell>
          <cell r="C13">
            <v>609</v>
          </cell>
          <cell r="D13">
            <v>678</v>
          </cell>
          <cell r="E13">
            <v>661</v>
          </cell>
          <cell r="F13">
            <v>638</v>
          </cell>
          <cell r="G13">
            <v>609</v>
          </cell>
          <cell r="H13">
            <v>603</v>
          </cell>
          <cell r="K13">
            <v>-0.10176991150442478</v>
          </cell>
          <cell r="L13">
            <v>0</v>
          </cell>
          <cell r="M13">
            <v>-0.10703812316715544</v>
          </cell>
          <cell r="N13">
            <v>1.6694490818029983E-2</v>
          </cell>
          <cell r="O13">
            <v>1287</v>
          </cell>
          <cell r="P13">
            <v>1212</v>
          </cell>
          <cell r="Q13">
            <v>6.1881188118811881E-2</v>
          </cell>
          <cell r="R13">
            <v>7.0054078713842838E-2</v>
          </cell>
          <cell r="T13">
            <v>0</v>
          </cell>
          <cell r="U13">
            <v>0</v>
          </cell>
          <cell r="V13">
            <v>0</v>
          </cell>
          <cell r="W13">
            <v>0</v>
          </cell>
          <cell r="X13">
            <v>0</v>
          </cell>
          <cell r="AO13">
            <v>609</v>
          </cell>
          <cell r="AP13">
            <v>678</v>
          </cell>
          <cell r="AQ13">
            <v>661</v>
          </cell>
          <cell r="AR13">
            <v>638</v>
          </cell>
          <cell r="AS13">
            <v>609</v>
          </cell>
          <cell r="AT13">
            <v>603</v>
          </cell>
          <cell r="AU13">
            <v>0</v>
          </cell>
          <cell r="AV13">
            <v>0</v>
          </cell>
          <cell r="AW13">
            <v>-0.10176991150442478</v>
          </cell>
          <cell r="AX13">
            <v>0</v>
          </cell>
          <cell r="AY13">
            <v>-0.10703812316715544</v>
          </cell>
          <cell r="AZ13">
            <v>1.6694490818029983E-2</v>
          </cell>
          <cell r="BA13">
            <v>1287</v>
          </cell>
          <cell r="BB13">
            <v>1212</v>
          </cell>
          <cell r="BC13">
            <v>6.1881188118811881E-2</v>
          </cell>
          <cell r="BD13">
            <v>7.0054078713842838E-2</v>
          </cell>
        </row>
        <row r="14">
          <cell r="A14" t="str">
            <v>Net loan losses</v>
          </cell>
          <cell r="B14" t="str">
            <v>Net loan losses</v>
          </cell>
          <cell r="C14">
            <v>-76</v>
          </cell>
          <cell r="D14">
            <v>-90</v>
          </cell>
          <cell r="E14">
            <v>-102</v>
          </cell>
          <cell r="F14">
            <v>-86</v>
          </cell>
          <cell r="G14">
            <v>-119</v>
          </cell>
          <cell r="H14">
            <v>-124</v>
          </cell>
          <cell r="K14">
            <v>-0.15555555555555556</v>
          </cell>
          <cell r="L14">
            <v>-0.36134453781512604</v>
          </cell>
          <cell r="M14">
            <v>-0.1648351648351648</v>
          </cell>
          <cell r="N14">
            <v>-0.34482758620689657</v>
          </cell>
          <cell r="O14">
            <v>-166</v>
          </cell>
          <cell r="P14">
            <v>-243</v>
          </cell>
          <cell r="Q14">
            <v>-0.3168724279835391</v>
          </cell>
          <cell r="R14">
            <v>-0.30714607556303108</v>
          </cell>
          <cell r="T14">
            <v>0</v>
          </cell>
          <cell r="U14">
            <v>0</v>
          </cell>
          <cell r="V14">
            <v>0</v>
          </cell>
          <cell r="W14">
            <v>0</v>
          </cell>
          <cell r="X14">
            <v>0</v>
          </cell>
          <cell r="AO14">
            <v>-76</v>
          </cell>
          <cell r="AP14">
            <v>-90</v>
          </cell>
          <cell r="AQ14">
            <v>-102</v>
          </cell>
          <cell r="AR14">
            <v>-86</v>
          </cell>
          <cell r="AS14">
            <v>-119</v>
          </cell>
          <cell r="AT14">
            <v>-124</v>
          </cell>
          <cell r="AU14">
            <v>0</v>
          </cell>
          <cell r="AV14">
            <v>0</v>
          </cell>
          <cell r="AW14">
            <v>-0.15555555555555556</v>
          </cell>
          <cell r="AX14">
            <v>-0.36134453781512604</v>
          </cell>
          <cell r="AY14">
            <v>-0.1648351648351648</v>
          </cell>
          <cell r="AZ14">
            <v>-0.34482758620689657</v>
          </cell>
          <cell r="BA14">
            <v>-166</v>
          </cell>
          <cell r="BB14">
            <v>-243</v>
          </cell>
          <cell r="BC14">
            <v>-0.3168724279835391</v>
          </cell>
          <cell r="BD14">
            <v>-0.30714607556303108</v>
          </cell>
        </row>
        <row r="15">
          <cell r="A15" t="str">
            <v>Operating profit</v>
          </cell>
          <cell r="B15" t="str">
            <v>Operating profit</v>
          </cell>
          <cell r="C15">
            <v>533</v>
          </cell>
          <cell r="D15">
            <v>588</v>
          </cell>
          <cell r="E15">
            <v>559</v>
          </cell>
          <cell r="F15">
            <v>552</v>
          </cell>
          <cell r="G15">
            <v>490</v>
          </cell>
          <cell r="H15">
            <v>479</v>
          </cell>
          <cell r="K15">
            <v>-9.3537414965986401E-2</v>
          </cell>
          <cell r="L15">
            <v>8.7755102040816324E-2</v>
          </cell>
          <cell r="M15">
            <v>-9.8138747884940813E-2</v>
          </cell>
          <cell r="N15">
            <v>0.10351966873706009</v>
          </cell>
          <cell r="O15">
            <v>1121</v>
          </cell>
          <cell r="P15">
            <v>969</v>
          </cell>
          <cell r="Q15">
            <v>0.15686274509803921</v>
          </cell>
          <cell r="R15">
            <v>0.16435865649610326</v>
          </cell>
          <cell r="T15">
            <v>0</v>
          </cell>
          <cell r="U15">
            <v>0</v>
          </cell>
          <cell r="V15">
            <v>0</v>
          </cell>
          <cell r="W15">
            <v>0</v>
          </cell>
          <cell r="X15">
            <v>0</v>
          </cell>
          <cell r="AO15">
            <v>533</v>
          </cell>
          <cell r="AP15">
            <v>588</v>
          </cell>
          <cell r="AQ15">
            <v>559</v>
          </cell>
          <cell r="AR15">
            <v>552</v>
          </cell>
          <cell r="AS15">
            <v>490</v>
          </cell>
          <cell r="AT15">
            <v>479</v>
          </cell>
          <cell r="AU15">
            <v>0</v>
          </cell>
          <cell r="AV15">
            <v>0</v>
          </cell>
          <cell r="AW15">
            <v>-9.3537414965986401E-2</v>
          </cell>
          <cell r="AX15">
            <v>8.7755102040816324E-2</v>
          </cell>
          <cell r="AY15">
            <v>-9.8138747884940813E-2</v>
          </cell>
          <cell r="AZ15">
            <v>0.10351966873706009</v>
          </cell>
          <cell r="BA15">
            <v>1121</v>
          </cell>
          <cell r="BB15">
            <v>969</v>
          </cell>
          <cell r="BC15">
            <v>0.15686274509803921</v>
          </cell>
          <cell r="BD15">
            <v>0.16435865649610326</v>
          </cell>
        </row>
        <row r="16">
          <cell r="A16" t="str">
            <v>Cost/income ratio, %</v>
          </cell>
          <cell r="B16" t="str">
            <v>Cost/income ratio, %</v>
          </cell>
          <cell r="C16">
            <v>51.9</v>
          </cell>
          <cell r="D16">
            <v>49.6</v>
          </cell>
          <cell r="E16">
            <v>52.3</v>
          </cell>
          <cell r="F16">
            <v>51.8</v>
          </cell>
          <cell r="G16">
            <v>53.8</v>
          </cell>
          <cell r="H16">
            <v>54.3</v>
          </cell>
          <cell r="O16">
            <v>50.7</v>
          </cell>
          <cell r="P16">
            <v>54.1</v>
          </cell>
          <cell r="AO16">
            <v>51.9</v>
          </cell>
          <cell r="AP16">
            <v>49.6</v>
          </cell>
          <cell r="AQ16">
            <v>52.3</v>
          </cell>
          <cell r="AR16">
            <v>51.8</v>
          </cell>
          <cell r="AS16">
            <v>53.8</v>
          </cell>
          <cell r="AT16">
            <v>54.3</v>
          </cell>
          <cell r="AU16">
            <v>0</v>
          </cell>
          <cell r="AV16">
            <v>0</v>
          </cell>
          <cell r="AW16">
            <v>0</v>
          </cell>
          <cell r="AX16">
            <v>0</v>
          </cell>
          <cell r="AY16">
            <v>0</v>
          </cell>
          <cell r="AZ16">
            <v>0</v>
          </cell>
          <cell r="BA16">
            <v>50.7</v>
          </cell>
          <cell r="BB16">
            <v>54.1</v>
          </cell>
          <cell r="BC16">
            <v>0</v>
          </cell>
          <cell r="BD16">
            <v>0</v>
          </cell>
        </row>
        <row r="17">
          <cell r="A17" t="str">
            <v>RAROCAR, %</v>
          </cell>
          <cell r="B17" t="str">
            <v>ROCAR, %</v>
          </cell>
          <cell r="C17">
            <v>13.4</v>
          </cell>
          <cell r="D17">
            <v>15.2</v>
          </cell>
          <cell r="E17">
            <v>14.6</v>
          </cell>
          <cell r="F17">
            <v>14.4</v>
          </cell>
          <cell r="G17">
            <v>13</v>
          </cell>
          <cell r="H17">
            <v>12.6</v>
          </cell>
          <cell r="O17">
            <v>14.4</v>
          </cell>
          <cell r="P17">
            <v>13</v>
          </cell>
          <cell r="AO17">
            <v>13.4</v>
          </cell>
          <cell r="AP17">
            <v>15.2</v>
          </cell>
          <cell r="AQ17">
            <v>14.6</v>
          </cell>
          <cell r="AR17">
            <v>14.4</v>
          </cell>
          <cell r="AS17">
            <v>13</v>
          </cell>
          <cell r="AT17">
            <v>12.6</v>
          </cell>
          <cell r="AU17">
            <v>0</v>
          </cell>
          <cell r="AV17">
            <v>0</v>
          </cell>
          <cell r="AW17">
            <v>0</v>
          </cell>
          <cell r="AX17">
            <v>0</v>
          </cell>
          <cell r="AY17">
            <v>0</v>
          </cell>
          <cell r="AZ17">
            <v>0</v>
          </cell>
          <cell r="BA17">
            <v>14.4</v>
          </cell>
          <cell r="BB17">
            <v>13</v>
          </cell>
          <cell r="BC17">
            <v>0</v>
          </cell>
          <cell r="BD17">
            <v>0</v>
          </cell>
        </row>
        <row r="18">
          <cell r="A18" t="str">
            <v>RAROCAR, %</v>
          </cell>
          <cell r="B18" t="str">
            <v>RAROCAR, %</v>
          </cell>
          <cell r="C18">
            <v>13.4</v>
          </cell>
          <cell r="D18">
            <v>15.5</v>
          </cell>
          <cell r="E18">
            <v>15.3</v>
          </cell>
          <cell r="F18">
            <v>14.8</v>
          </cell>
          <cell r="G18">
            <v>14.2</v>
          </cell>
          <cell r="H18">
            <v>13.9</v>
          </cell>
          <cell r="O18">
            <v>14.6</v>
          </cell>
          <cell r="P18">
            <v>14.1</v>
          </cell>
          <cell r="AO18">
            <v>13.4</v>
          </cell>
          <cell r="AP18">
            <v>15.5</v>
          </cell>
          <cell r="AQ18">
            <v>15.3</v>
          </cell>
          <cell r="AR18">
            <v>14.8</v>
          </cell>
          <cell r="AS18">
            <v>14.2</v>
          </cell>
          <cell r="AT18">
            <v>13.9</v>
          </cell>
          <cell r="AU18">
            <v>0</v>
          </cell>
          <cell r="AV18">
            <v>0</v>
          </cell>
          <cell r="AW18">
            <v>0</v>
          </cell>
          <cell r="AX18">
            <v>0</v>
          </cell>
          <cell r="AY18">
            <v>0</v>
          </cell>
          <cell r="AZ18">
            <v>0</v>
          </cell>
          <cell r="BA18">
            <v>14.6</v>
          </cell>
          <cell r="BB18">
            <v>14.1</v>
          </cell>
          <cell r="BC18">
            <v>0</v>
          </cell>
          <cell r="BD18">
            <v>0</v>
          </cell>
        </row>
        <row r="19">
          <cell r="A19" t="str">
            <v>Economic capital (EC)</v>
          </cell>
          <cell r="B19" t="str">
            <v>Economic capital (EC)</v>
          </cell>
          <cell r="C19">
            <v>11952</v>
          </cell>
          <cell r="D19">
            <v>12112</v>
          </cell>
          <cell r="E19">
            <v>11435</v>
          </cell>
          <cell r="F19">
            <v>11850</v>
          </cell>
          <cell r="G19">
            <v>11340</v>
          </cell>
          <cell r="H19">
            <v>11561</v>
          </cell>
          <cell r="K19">
            <v>-1.3210039630118891E-2</v>
          </cell>
          <cell r="L19">
            <v>5.3968253968253971E-2</v>
          </cell>
          <cell r="O19">
            <v>11952</v>
          </cell>
          <cell r="P19">
            <v>11340</v>
          </cell>
          <cell r="Q19">
            <v>5.3968253968253971E-2</v>
          </cell>
          <cell r="T19">
            <v>0</v>
          </cell>
          <cell r="U19">
            <v>0</v>
          </cell>
          <cell r="V19">
            <v>0</v>
          </cell>
          <cell r="W19">
            <v>0</v>
          </cell>
          <cell r="X19">
            <v>0</v>
          </cell>
          <cell r="AO19">
            <v>11952</v>
          </cell>
          <cell r="AP19">
            <v>12112</v>
          </cell>
          <cell r="AQ19">
            <v>11435</v>
          </cell>
          <cell r="AR19">
            <v>11850</v>
          </cell>
          <cell r="AS19">
            <v>11340</v>
          </cell>
          <cell r="AT19">
            <v>11561</v>
          </cell>
          <cell r="AU19">
            <v>0</v>
          </cell>
          <cell r="AV19">
            <v>0</v>
          </cell>
          <cell r="AW19">
            <v>-1.3210039630118891E-2</v>
          </cell>
          <cell r="AX19">
            <v>5.3968253968253971E-2</v>
          </cell>
          <cell r="AY19">
            <v>0</v>
          </cell>
          <cell r="AZ19">
            <v>0</v>
          </cell>
          <cell r="BA19">
            <v>11952</v>
          </cell>
          <cell r="BB19">
            <v>11340</v>
          </cell>
          <cell r="BC19">
            <v>5.3968253968253971E-2</v>
          </cell>
          <cell r="BD19">
            <v>0</v>
          </cell>
        </row>
        <row r="20">
          <cell r="A20" t="str">
            <v>Risk-weighted assets (RWA)</v>
          </cell>
          <cell r="B20" t="str">
            <v>Risk exposure amount (REA)</v>
          </cell>
          <cell r="C20">
            <v>70015</v>
          </cell>
          <cell r="D20">
            <v>72303</v>
          </cell>
          <cell r="E20">
            <v>70003</v>
          </cell>
          <cell r="F20">
            <v>73656</v>
          </cell>
          <cell r="G20">
            <v>72428</v>
          </cell>
          <cell r="H20">
            <v>74712</v>
          </cell>
          <cell r="K20">
            <v>-3.1644606724478927E-2</v>
          </cell>
          <cell r="L20">
            <v>-3.3315844700944383E-2</v>
          </cell>
          <cell r="O20">
            <v>70015</v>
          </cell>
          <cell r="P20">
            <v>72428</v>
          </cell>
          <cell r="Q20">
            <v>-3.3315844700944383E-2</v>
          </cell>
          <cell r="T20">
            <v>0</v>
          </cell>
          <cell r="U20">
            <v>0</v>
          </cell>
          <cell r="V20">
            <v>0</v>
          </cell>
          <cell r="W20">
            <v>0</v>
          </cell>
          <cell r="X20">
            <v>0</v>
          </cell>
          <cell r="AO20">
            <v>70015</v>
          </cell>
          <cell r="AP20">
            <v>72303</v>
          </cell>
          <cell r="AQ20">
            <v>70003</v>
          </cell>
          <cell r="AR20">
            <v>73656</v>
          </cell>
          <cell r="AS20">
            <v>72428</v>
          </cell>
          <cell r="AT20">
            <v>74712</v>
          </cell>
          <cell r="AU20">
            <v>0</v>
          </cell>
          <cell r="AV20">
            <v>0</v>
          </cell>
          <cell r="AW20">
            <v>-3.1644606724478927E-2</v>
          </cell>
          <cell r="AX20">
            <v>-3.3315844700944383E-2</v>
          </cell>
          <cell r="AY20">
            <v>0</v>
          </cell>
          <cell r="AZ20">
            <v>0</v>
          </cell>
          <cell r="BA20">
            <v>70015</v>
          </cell>
          <cell r="BB20">
            <v>72428</v>
          </cell>
          <cell r="BC20">
            <v>-3.3315844700944383E-2</v>
          </cell>
          <cell r="BD20">
            <v>0</v>
          </cell>
        </row>
        <row r="21">
          <cell r="A21" t="str">
            <v>Number of employees (FTEs)</v>
          </cell>
          <cell r="B21" t="str">
            <v>Number of employees (FTEs)</v>
          </cell>
          <cell r="C21">
            <v>16708</v>
          </cell>
          <cell r="D21">
            <v>16571</v>
          </cell>
          <cell r="E21">
            <v>16656</v>
          </cell>
          <cell r="F21">
            <v>16774</v>
          </cell>
          <cell r="G21">
            <v>17010</v>
          </cell>
          <cell r="H21">
            <v>17176</v>
          </cell>
          <cell r="K21">
            <v>8.2674551928067098E-3</v>
          </cell>
          <cell r="L21">
            <v>-1.7754262198706645E-2</v>
          </cell>
          <cell r="O21">
            <v>16708</v>
          </cell>
          <cell r="P21">
            <v>17010</v>
          </cell>
          <cell r="Q21">
            <v>-1.7754262198706645E-2</v>
          </cell>
          <cell r="T21">
            <v>0</v>
          </cell>
          <cell r="U21">
            <v>0</v>
          </cell>
          <cell r="V21">
            <v>0</v>
          </cell>
          <cell r="W21">
            <v>0</v>
          </cell>
          <cell r="X21">
            <v>0</v>
          </cell>
          <cell r="AO21">
            <v>16708</v>
          </cell>
          <cell r="AP21">
            <v>16571</v>
          </cell>
          <cell r="AQ21">
            <v>16656</v>
          </cell>
          <cell r="AR21">
            <v>16774</v>
          </cell>
          <cell r="AS21">
            <v>17010</v>
          </cell>
          <cell r="AT21">
            <v>17176</v>
          </cell>
          <cell r="AU21">
            <v>0</v>
          </cell>
          <cell r="AV21">
            <v>0</v>
          </cell>
          <cell r="AW21">
            <v>8.2674551928067098E-3</v>
          </cell>
          <cell r="AX21">
            <v>-1.7754262198706645E-2</v>
          </cell>
          <cell r="AY21">
            <v>0</v>
          </cell>
          <cell r="AZ21">
            <v>0</v>
          </cell>
          <cell r="BA21">
            <v>16708</v>
          </cell>
          <cell r="BB21">
            <v>17010</v>
          </cell>
          <cell r="BC21">
            <v>-1.7754262198706645E-2</v>
          </cell>
          <cell r="BD21">
            <v>0</v>
          </cell>
        </row>
        <row r="22">
          <cell r="A22" t="str">
            <v>Volumes, EURbn:</v>
          </cell>
          <cell r="B22" t="str">
            <v>Volumes, EURbn:</v>
          </cell>
          <cell r="K22"/>
          <cell r="L22"/>
          <cell r="AO22">
            <v>0</v>
          </cell>
          <cell r="AP22">
            <v>0</v>
          </cell>
          <cell r="AQ22">
            <v>0</v>
          </cell>
          <cell r="AR22">
            <v>0</v>
          </cell>
          <cell r="AS22">
            <v>0</v>
          </cell>
          <cell r="AT22">
            <v>0</v>
          </cell>
          <cell r="AU22">
            <v>0</v>
          </cell>
          <cell r="AV22">
            <v>0</v>
          </cell>
          <cell r="AW22" t="e">
            <v>#VALUE!</v>
          </cell>
          <cell r="AX22" t="e">
            <v>#VALUE!</v>
          </cell>
          <cell r="AY22">
            <v>0</v>
          </cell>
          <cell r="AZ22">
            <v>0</v>
          </cell>
          <cell r="BA22">
            <v>0</v>
          </cell>
          <cell r="BB22">
            <v>0</v>
          </cell>
          <cell r="BC22">
            <v>0</v>
          </cell>
          <cell r="BD22">
            <v>0</v>
          </cell>
        </row>
        <row r="23">
          <cell r="A23" t="str">
            <v>Lending to corporates</v>
          </cell>
          <cell r="B23" t="str">
            <v>Lending to corporates</v>
          </cell>
          <cell r="C23">
            <v>81.599999999999994</v>
          </cell>
          <cell r="D23">
            <v>81.400000000000006</v>
          </cell>
          <cell r="E23">
            <v>81</v>
          </cell>
          <cell r="F23">
            <v>82.800000000000011</v>
          </cell>
          <cell r="G23">
            <v>81.5</v>
          </cell>
          <cell r="H23">
            <v>81.899999999999977</v>
          </cell>
          <cell r="K23">
            <v>2.4570024570023173E-3</v>
          </cell>
          <cell r="L23">
            <v>1.2269938650306051E-3</v>
          </cell>
          <cell r="M23">
            <v>3.6809815950922253E-3</v>
          </cell>
          <cell r="N23">
            <v>1.2376237623762831E-2</v>
          </cell>
          <cell r="O23">
            <v>81.599999999999994</v>
          </cell>
          <cell r="P23">
            <v>81.5</v>
          </cell>
          <cell r="Q23">
            <v>1.2269938650306051E-3</v>
          </cell>
          <cell r="T23">
            <v>0</v>
          </cell>
          <cell r="U23">
            <v>0</v>
          </cell>
          <cell r="V23">
            <v>0</v>
          </cell>
          <cell r="W23">
            <v>0</v>
          </cell>
          <cell r="X23">
            <v>0</v>
          </cell>
          <cell r="AO23">
            <v>81.599999999999994</v>
          </cell>
          <cell r="AP23">
            <v>81.400000000000006</v>
          </cell>
          <cell r="AQ23">
            <v>81</v>
          </cell>
          <cell r="AR23">
            <v>82.800000000000011</v>
          </cell>
          <cell r="AS23">
            <v>81.5</v>
          </cell>
          <cell r="AT23">
            <v>81.899999999999977</v>
          </cell>
          <cell r="AU23">
            <v>0</v>
          </cell>
          <cell r="AV23">
            <v>0</v>
          </cell>
          <cell r="AW23">
            <v>2.4570024570023173E-3</v>
          </cell>
          <cell r="AX23">
            <v>1.2269938650306051E-3</v>
          </cell>
          <cell r="AY23">
            <v>3.6809815950922253E-3</v>
          </cell>
          <cell r="AZ23">
            <v>1.2376237623762831E-2</v>
          </cell>
          <cell r="BA23">
            <v>81.599999999999994</v>
          </cell>
          <cell r="BB23">
            <v>81.5</v>
          </cell>
          <cell r="BC23">
            <v>1.2269938650306051E-3</v>
          </cell>
          <cell r="BD23">
            <v>0</v>
          </cell>
        </row>
        <row r="24">
          <cell r="A24" t="str">
            <v>Household mortgage lending</v>
          </cell>
          <cell r="B24" t="str">
            <v>Household mortgage lending</v>
          </cell>
          <cell r="C24">
            <v>129.80000000000001</v>
          </cell>
          <cell r="D24">
            <v>127.7</v>
          </cell>
          <cell r="E24">
            <v>125.8</v>
          </cell>
          <cell r="F24">
            <v>127.9</v>
          </cell>
          <cell r="G24">
            <v>125.8</v>
          </cell>
          <cell r="H24">
            <v>125.6</v>
          </cell>
          <cell r="K24">
            <v>1.6444792482380646E-2</v>
          </cell>
          <cell r="L24">
            <v>3.1796502384737794E-2</v>
          </cell>
          <cell r="M24">
            <v>1.3260530421216998E-2</v>
          </cell>
          <cell r="N24">
            <v>4.3373493975903621E-2</v>
          </cell>
          <cell r="O24">
            <v>129.80000000000001</v>
          </cell>
          <cell r="P24">
            <v>125.8</v>
          </cell>
          <cell r="Q24">
            <v>3.1796502384737794E-2</v>
          </cell>
          <cell r="T24">
            <v>0</v>
          </cell>
          <cell r="U24">
            <v>0</v>
          </cell>
          <cell r="V24">
            <v>0</v>
          </cell>
          <cell r="W24">
            <v>0</v>
          </cell>
          <cell r="X24">
            <v>0</v>
          </cell>
          <cell r="AO24">
            <v>129.80000000000001</v>
          </cell>
          <cell r="AP24">
            <v>127.7</v>
          </cell>
          <cell r="AQ24">
            <v>125.8</v>
          </cell>
          <cell r="AR24">
            <v>127.9</v>
          </cell>
          <cell r="AS24">
            <v>125.8</v>
          </cell>
          <cell r="AT24">
            <v>125.6</v>
          </cell>
          <cell r="AU24">
            <v>0</v>
          </cell>
          <cell r="AV24">
            <v>0</v>
          </cell>
          <cell r="AW24">
            <v>1.6444792482380646E-2</v>
          </cell>
          <cell r="AX24">
            <v>3.1796502384737794E-2</v>
          </cell>
          <cell r="AY24">
            <v>1.3260530421216998E-2</v>
          </cell>
          <cell r="AZ24">
            <v>4.3373493975903621E-2</v>
          </cell>
          <cell r="BA24">
            <v>129.80000000000001</v>
          </cell>
          <cell r="BB24">
            <v>125.8</v>
          </cell>
          <cell r="BC24">
            <v>3.1796502384737794E-2</v>
          </cell>
          <cell r="BD24">
            <v>0</v>
          </cell>
        </row>
        <row r="25">
          <cell r="A25" t="str">
            <v>Consumer lending</v>
          </cell>
          <cell r="B25" t="str">
            <v>Consumer lending</v>
          </cell>
          <cell r="C25">
            <v>23.599999999999994</v>
          </cell>
          <cell r="D25">
            <v>23.700000000000003</v>
          </cell>
          <cell r="E25">
            <v>23.899999999999991</v>
          </cell>
          <cell r="F25">
            <v>24.599999999999994</v>
          </cell>
          <cell r="G25">
            <v>24.500000000000014</v>
          </cell>
          <cell r="H25">
            <v>24.700000000000017</v>
          </cell>
          <cell r="K25">
            <v>-4.2194092827007815E-3</v>
          </cell>
          <cell r="L25">
            <v>-3.6734693877551808E-2</v>
          </cell>
          <cell r="M25">
            <v>-8.4033613445385624E-3</v>
          </cell>
          <cell r="N25">
            <v>-3.278688524590212E-2</v>
          </cell>
          <cell r="O25">
            <v>23.599999999999994</v>
          </cell>
          <cell r="P25">
            <v>24.500000000000014</v>
          </cell>
          <cell r="Q25">
            <v>-3.6734693877551808E-2</v>
          </cell>
          <cell r="T25">
            <v>0</v>
          </cell>
          <cell r="U25">
            <v>0</v>
          </cell>
          <cell r="V25">
            <v>0</v>
          </cell>
          <cell r="W25">
            <v>0</v>
          </cell>
          <cell r="X25">
            <v>0</v>
          </cell>
          <cell r="AO25">
            <v>23.599999999999994</v>
          </cell>
          <cell r="AP25">
            <v>23.700000000000003</v>
          </cell>
          <cell r="AQ25">
            <v>23.899999999999991</v>
          </cell>
          <cell r="AR25">
            <v>24.599999999999994</v>
          </cell>
          <cell r="AS25">
            <v>24.500000000000014</v>
          </cell>
          <cell r="AT25">
            <v>24.700000000000017</v>
          </cell>
          <cell r="AU25">
            <v>0</v>
          </cell>
          <cell r="AV25">
            <v>0</v>
          </cell>
          <cell r="AW25">
            <v>-4.2194092827007815E-3</v>
          </cell>
          <cell r="AX25">
            <v>-3.6734693877551808E-2</v>
          </cell>
          <cell r="AY25">
            <v>-8.4033613445385624E-3</v>
          </cell>
          <cell r="AZ25">
            <v>-3.278688524590212E-2</v>
          </cell>
          <cell r="BA25">
            <v>23.599999999999994</v>
          </cell>
          <cell r="BB25">
            <v>24.500000000000014</v>
          </cell>
          <cell r="BC25">
            <v>-3.6734693877551808E-2</v>
          </cell>
          <cell r="BD25">
            <v>0</v>
          </cell>
        </row>
        <row r="26">
          <cell r="A26" t="str">
            <v>Total lending</v>
          </cell>
          <cell r="B26" t="str">
            <v>Total lending</v>
          </cell>
          <cell r="C26">
            <v>235</v>
          </cell>
          <cell r="D26">
            <v>232.8</v>
          </cell>
          <cell r="E26">
            <v>230.7</v>
          </cell>
          <cell r="F26">
            <v>235.3</v>
          </cell>
          <cell r="G26">
            <v>231.8</v>
          </cell>
          <cell r="H26">
            <v>232.2</v>
          </cell>
          <cell r="K26">
            <v>9.4501718213057927E-3</v>
          </cell>
          <cell r="L26">
            <v>1.3805004314063798E-2</v>
          </cell>
          <cell r="M26">
            <v>7.7087794432548762E-3</v>
          </cell>
          <cell r="N26">
            <v>2.4379625598607069E-2</v>
          </cell>
          <cell r="O26">
            <v>235</v>
          </cell>
          <cell r="P26">
            <v>231.8</v>
          </cell>
          <cell r="Q26">
            <v>1.3805004314063798E-2</v>
          </cell>
          <cell r="T26">
            <v>0</v>
          </cell>
          <cell r="U26">
            <v>0</v>
          </cell>
          <cell r="V26">
            <v>0</v>
          </cell>
          <cell r="W26">
            <v>0</v>
          </cell>
          <cell r="X26">
            <v>0</v>
          </cell>
          <cell r="AO26">
            <v>235</v>
          </cell>
          <cell r="AP26">
            <v>232.8</v>
          </cell>
          <cell r="AQ26">
            <v>230.7</v>
          </cell>
          <cell r="AR26">
            <v>235.3</v>
          </cell>
          <cell r="AS26">
            <v>231.8</v>
          </cell>
          <cell r="AT26">
            <v>232.2</v>
          </cell>
          <cell r="AU26">
            <v>0</v>
          </cell>
          <cell r="AV26">
            <v>0</v>
          </cell>
          <cell r="AW26">
            <v>9.4501718213057927E-3</v>
          </cell>
          <cell r="AX26">
            <v>1.3805004314063798E-2</v>
          </cell>
          <cell r="AY26">
            <v>7.7087794432548762E-3</v>
          </cell>
          <cell r="AZ26">
            <v>2.4379625598607069E-2</v>
          </cell>
          <cell r="BA26">
            <v>235</v>
          </cell>
          <cell r="BB26">
            <v>231.8</v>
          </cell>
          <cell r="BC26">
            <v>1.3805004314063798E-2</v>
          </cell>
          <cell r="BD26">
            <v>0</v>
          </cell>
        </row>
        <row r="27">
          <cell r="A27" t="str">
            <v>Corporate deposits</v>
          </cell>
          <cell r="B27" t="str">
            <v>Corporate deposits</v>
          </cell>
          <cell r="C27">
            <v>45</v>
          </cell>
          <cell r="D27">
            <v>44.2</v>
          </cell>
          <cell r="E27">
            <v>44.800000000000011</v>
          </cell>
          <cell r="F27">
            <v>45.3</v>
          </cell>
          <cell r="G27">
            <v>46.5</v>
          </cell>
          <cell r="H27">
            <v>43.800000000000011</v>
          </cell>
          <cell r="K27">
            <v>1.8099547511312153E-2</v>
          </cell>
          <cell r="L27">
            <v>-3.2258064516129031E-2</v>
          </cell>
          <cell r="M27">
            <v>1.8099547511312153E-2</v>
          </cell>
          <cell r="N27">
            <v>-2.1739130434782594E-2</v>
          </cell>
          <cell r="O27">
            <v>45</v>
          </cell>
          <cell r="P27">
            <v>46.5</v>
          </cell>
          <cell r="Q27">
            <v>-3.2258064516129031E-2</v>
          </cell>
          <cell r="T27">
            <v>0</v>
          </cell>
          <cell r="U27">
            <v>0</v>
          </cell>
          <cell r="V27">
            <v>0</v>
          </cell>
          <cell r="W27">
            <v>0</v>
          </cell>
          <cell r="X27">
            <v>0</v>
          </cell>
          <cell r="AO27">
            <v>45</v>
          </cell>
          <cell r="AP27">
            <v>44.2</v>
          </cell>
          <cell r="AQ27">
            <v>44.800000000000011</v>
          </cell>
          <cell r="AR27">
            <v>45.3</v>
          </cell>
          <cell r="AS27">
            <v>46.5</v>
          </cell>
          <cell r="AT27">
            <v>43.800000000000011</v>
          </cell>
          <cell r="AU27">
            <v>0</v>
          </cell>
          <cell r="AV27">
            <v>0</v>
          </cell>
          <cell r="AW27">
            <v>1.8099547511312153E-2</v>
          </cell>
          <cell r="AX27">
            <v>-3.2258064516129031E-2</v>
          </cell>
          <cell r="AY27">
            <v>1.8099547511312153E-2</v>
          </cell>
          <cell r="AZ27">
            <v>-2.1739130434782594E-2</v>
          </cell>
          <cell r="BA27">
            <v>45</v>
          </cell>
          <cell r="BB27">
            <v>46.5</v>
          </cell>
          <cell r="BC27">
            <v>-3.2258064516129031E-2</v>
          </cell>
          <cell r="BD27">
            <v>0</v>
          </cell>
        </row>
        <row r="28">
          <cell r="A28" t="str">
            <v>Household deposits</v>
          </cell>
          <cell r="B28" t="str">
            <v>Household deposits</v>
          </cell>
          <cell r="C28">
            <v>75</v>
          </cell>
          <cell r="D28">
            <v>72.099999999999994</v>
          </cell>
          <cell r="E28">
            <v>73.599999999999994</v>
          </cell>
          <cell r="F28">
            <v>74.8</v>
          </cell>
          <cell r="G28">
            <v>75.400000000000006</v>
          </cell>
          <cell r="H28">
            <v>74.099999999999994</v>
          </cell>
          <cell r="K28">
            <v>4.0221914008321855E-2</v>
          </cell>
          <cell r="L28">
            <v>-5.3050397877984837E-3</v>
          </cell>
          <cell r="M28">
            <v>3.3012379642365808E-2</v>
          </cell>
          <cell r="N28">
            <v>4.0106951871656804E-3</v>
          </cell>
          <cell r="O28">
            <v>75</v>
          </cell>
          <cell r="P28">
            <v>75.400000000000006</v>
          </cell>
          <cell r="Q28">
            <v>-5.3050397877984837E-3</v>
          </cell>
          <cell r="T28">
            <v>0</v>
          </cell>
          <cell r="U28">
            <v>0</v>
          </cell>
          <cell r="V28">
            <v>0</v>
          </cell>
          <cell r="W28">
            <v>0</v>
          </cell>
          <cell r="X28">
            <v>0</v>
          </cell>
          <cell r="AO28">
            <v>75</v>
          </cell>
          <cell r="AP28">
            <v>72.099999999999994</v>
          </cell>
          <cell r="AQ28">
            <v>73.599999999999994</v>
          </cell>
          <cell r="AR28">
            <v>74.8</v>
          </cell>
          <cell r="AS28">
            <v>75.400000000000006</v>
          </cell>
          <cell r="AT28">
            <v>74.099999999999994</v>
          </cell>
          <cell r="AU28">
            <v>0</v>
          </cell>
          <cell r="AV28">
            <v>0</v>
          </cell>
          <cell r="AW28">
            <v>4.0221914008321855E-2</v>
          </cell>
          <cell r="AX28">
            <v>-5.3050397877984837E-3</v>
          </cell>
          <cell r="AY28">
            <v>3.3012379642365808E-2</v>
          </cell>
          <cell r="AZ28">
            <v>4.0106951871656804E-3</v>
          </cell>
          <cell r="BA28">
            <v>75</v>
          </cell>
          <cell r="BB28">
            <v>75.400000000000006</v>
          </cell>
          <cell r="BC28">
            <v>-5.3050397877984837E-3</v>
          </cell>
          <cell r="BD28">
            <v>0</v>
          </cell>
        </row>
        <row r="29">
          <cell r="A29" t="str">
            <v>Total deposits</v>
          </cell>
          <cell r="B29" t="str">
            <v>Total deposits</v>
          </cell>
          <cell r="C29">
            <v>120</v>
          </cell>
          <cell r="D29">
            <v>116.3</v>
          </cell>
          <cell r="E29">
            <v>118.4</v>
          </cell>
          <cell r="F29">
            <v>120.1</v>
          </cell>
          <cell r="G29">
            <v>121.9</v>
          </cell>
          <cell r="H29">
            <v>117.9</v>
          </cell>
          <cell r="K29">
            <v>3.1814273430782483E-2</v>
          </cell>
          <cell r="L29">
            <v>-1.5586546349466822E-2</v>
          </cell>
          <cell r="M29">
            <v>2.7373823781009277E-2</v>
          </cell>
          <cell r="N29">
            <v>-5.7947019867550242E-3</v>
          </cell>
          <cell r="O29">
            <v>120</v>
          </cell>
          <cell r="P29">
            <v>121.9</v>
          </cell>
          <cell r="Q29">
            <v>-1.5586546349466822E-2</v>
          </cell>
          <cell r="T29">
            <v>0</v>
          </cell>
          <cell r="U29">
            <v>0</v>
          </cell>
          <cell r="V29">
            <v>0</v>
          </cell>
          <cell r="W29">
            <v>0</v>
          </cell>
          <cell r="X29">
            <v>0</v>
          </cell>
          <cell r="AO29">
            <v>120</v>
          </cell>
          <cell r="AP29">
            <v>116.3</v>
          </cell>
          <cell r="AQ29">
            <v>118.4</v>
          </cell>
          <cell r="AR29">
            <v>120.1</v>
          </cell>
          <cell r="AS29">
            <v>121.9</v>
          </cell>
          <cell r="AT29">
            <v>117.9</v>
          </cell>
          <cell r="AU29">
            <v>0</v>
          </cell>
          <cell r="AV29">
            <v>0</v>
          </cell>
          <cell r="AW29">
            <v>3.1814273430782483E-2</v>
          </cell>
          <cell r="AX29">
            <v>-1.5586546349466822E-2</v>
          </cell>
          <cell r="AY29">
            <v>2.7373823781009277E-2</v>
          </cell>
          <cell r="AZ29">
            <v>-5.7947019867550242E-3</v>
          </cell>
          <cell r="BA29">
            <v>120</v>
          </cell>
          <cell r="BB29">
            <v>121.9</v>
          </cell>
          <cell r="BC29">
            <v>-1.5586546349466822E-2</v>
          </cell>
          <cell r="BD29">
            <v>0</v>
          </cell>
        </row>
        <row r="30">
          <cell r="A30" t="str">
            <v>FXRetailTotGroup</v>
          </cell>
          <cell r="B30" t="str">
            <v>Historical numbers have been restated following organizational changes</v>
          </cell>
        </row>
        <row r="33">
          <cell r="A33">
            <v>3</v>
          </cell>
          <cell r="B33" t="str">
            <v>Check IS</v>
          </cell>
          <cell r="C33">
            <v>0</v>
          </cell>
          <cell r="D33">
            <v>0</v>
          </cell>
          <cell r="E33">
            <v>0</v>
          </cell>
          <cell r="F33">
            <v>0</v>
          </cell>
          <cell r="G33">
            <v>0</v>
          </cell>
          <cell r="H33">
            <v>0</v>
          </cell>
          <cell r="I33">
            <v>0</v>
          </cell>
          <cell r="J33">
            <v>0</v>
          </cell>
          <cell r="O33">
            <v>0</v>
          </cell>
          <cell r="P33">
            <v>0</v>
          </cell>
        </row>
        <row r="34">
          <cell r="B34" t="str">
            <v>Check Lend/Dep</v>
          </cell>
          <cell r="C34">
            <v>0</v>
          </cell>
          <cell r="D34">
            <v>0</v>
          </cell>
          <cell r="E34">
            <v>0</v>
          </cell>
          <cell r="F34">
            <v>0</v>
          </cell>
          <cell r="G34">
            <v>0</v>
          </cell>
          <cell r="H34">
            <v>0</v>
          </cell>
          <cell r="I34">
            <v>0</v>
          </cell>
          <cell r="J34">
            <v>0</v>
          </cell>
          <cell r="O34">
            <v>0</v>
          </cell>
          <cell r="P34">
            <v>0</v>
          </cell>
        </row>
        <row r="36">
          <cell r="B36" t="str">
            <v>Check Tot Lend</v>
          </cell>
          <cell r="C36">
            <v>0</v>
          </cell>
          <cell r="D36">
            <v>0</v>
          </cell>
          <cell r="E36">
            <v>0</v>
          </cell>
          <cell r="F36">
            <v>0</v>
          </cell>
          <cell r="G36">
            <v>0</v>
          </cell>
        </row>
        <row r="37">
          <cell r="B37" t="str">
            <v>Check Tot Dep</v>
          </cell>
          <cell r="C37">
            <v>0</v>
          </cell>
          <cell r="D37">
            <v>0</v>
          </cell>
          <cell r="E37">
            <v>0</v>
          </cell>
          <cell r="F37">
            <v>0</v>
          </cell>
          <cell r="G37">
            <v>0</v>
          </cell>
          <cell r="H37">
            <v>0</v>
          </cell>
          <cell r="I37">
            <v>0</v>
          </cell>
          <cell r="J37">
            <v>0</v>
          </cell>
        </row>
        <row r="55">
          <cell r="B55" t="str">
            <v>Previous figures</v>
          </cell>
          <cell r="T55" t="str">
            <v>Change vs last Inteim report</v>
          </cell>
          <cell r="AD55" t="str">
            <v>Control that total equals sum of divisions</v>
          </cell>
        </row>
        <row r="56">
          <cell r="B56" t="str">
            <v>EURm</v>
          </cell>
          <cell r="C56" t="str">
            <v>Q115</v>
          </cell>
          <cell r="D56" t="str">
            <v>Q414</v>
          </cell>
          <cell r="E56" t="str">
            <v>Q314</v>
          </cell>
          <cell r="F56" t="str">
            <v>Q214</v>
          </cell>
          <cell r="G56" t="str">
            <v>Q114</v>
          </cell>
          <cell r="H56" t="str">
            <v>Q413</v>
          </cell>
          <cell r="I56" t="str">
            <v>Q313</v>
          </cell>
          <cell r="J56" t="str">
            <v>Q213</v>
          </cell>
          <cell r="T56" t="str">
            <v>EURm</v>
          </cell>
          <cell r="X56" t="str">
            <v>Q115</v>
          </cell>
          <cell r="Y56" t="str">
            <v>Q414</v>
          </cell>
          <cell r="Z56" t="str">
            <v>Q314</v>
          </cell>
          <cell r="AA56" t="str">
            <v>Q214</v>
          </cell>
          <cell r="AB56" t="str">
            <v>Q114</v>
          </cell>
          <cell r="AC56" t="str">
            <v>Q413</v>
          </cell>
        </row>
        <row r="57">
          <cell r="B57" t="str">
            <v>Net interest income</v>
          </cell>
          <cell r="C57">
            <v>904</v>
          </cell>
          <cell r="D57">
            <v>964</v>
          </cell>
          <cell r="E57">
            <v>966</v>
          </cell>
          <cell r="F57">
            <v>956</v>
          </cell>
          <cell r="G57">
            <v>944</v>
          </cell>
          <cell r="T57" t="str">
            <v>Net interest income</v>
          </cell>
          <cell r="X57">
            <v>0</v>
          </cell>
          <cell r="Y57">
            <v>0</v>
          </cell>
          <cell r="Z57">
            <v>1</v>
          </cell>
          <cell r="AA57">
            <v>-1</v>
          </cell>
          <cell r="AB57">
            <v>0</v>
          </cell>
          <cell r="AC57">
            <v>0</v>
          </cell>
          <cell r="AD57">
            <v>0</v>
          </cell>
          <cell r="AE57">
            <v>0</v>
          </cell>
          <cell r="AF57">
            <v>0</v>
          </cell>
          <cell r="AG57">
            <v>0</v>
          </cell>
          <cell r="AH57">
            <v>0</v>
          </cell>
          <cell r="AI57">
            <v>0</v>
          </cell>
          <cell r="AJ57">
            <v>0</v>
          </cell>
          <cell r="AK57">
            <v>0</v>
          </cell>
          <cell r="AP57">
            <v>0</v>
          </cell>
          <cell r="AQ57">
            <v>0</v>
          </cell>
        </row>
        <row r="58">
          <cell r="B58" t="str">
            <v>Net fee and commission income</v>
          </cell>
          <cell r="C58">
            <v>291</v>
          </cell>
          <cell r="D58">
            <v>277</v>
          </cell>
          <cell r="E58">
            <v>274</v>
          </cell>
          <cell r="F58">
            <v>260</v>
          </cell>
          <cell r="G58">
            <v>273</v>
          </cell>
          <cell r="T58" t="str">
            <v>Net fee and commission income</v>
          </cell>
          <cell r="X58">
            <v>-6</v>
          </cell>
          <cell r="Y58">
            <v>0</v>
          </cell>
          <cell r="Z58">
            <v>0</v>
          </cell>
          <cell r="AA58">
            <v>0</v>
          </cell>
          <cell r="AB58">
            <v>0</v>
          </cell>
          <cell r="AC58">
            <v>0</v>
          </cell>
          <cell r="AD58">
            <v>0</v>
          </cell>
          <cell r="AE58">
            <v>0</v>
          </cell>
          <cell r="AF58">
            <v>0</v>
          </cell>
          <cell r="AG58">
            <v>0</v>
          </cell>
          <cell r="AH58">
            <v>0</v>
          </cell>
          <cell r="AI58">
            <v>0</v>
          </cell>
          <cell r="AJ58">
            <v>0</v>
          </cell>
          <cell r="AK58">
            <v>0</v>
          </cell>
          <cell r="AP58">
            <v>0</v>
          </cell>
          <cell r="AQ58">
            <v>0</v>
          </cell>
        </row>
        <row r="59">
          <cell r="B59" t="str">
            <v>Net result from items at fair value</v>
          </cell>
          <cell r="C59">
            <v>145</v>
          </cell>
          <cell r="D59">
            <v>134</v>
          </cell>
          <cell r="E59">
            <v>75</v>
          </cell>
          <cell r="F59">
            <v>94</v>
          </cell>
          <cell r="G59">
            <v>96</v>
          </cell>
          <cell r="T59" t="str">
            <v>Net result from items at fair value</v>
          </cell>
          <cell r="X59">
            <v>1</v>
          </cell>
          <cell r="Y59">
            <v>0</v>
          </cell>
          <cell r="Z59">
            <v>0</v>
          </cell>
          <cell r="AA59">
            <v>0</v>
          </cell>
          <cell r="AB59">
            <v>0</v>
          </cell>
          <cell r="AC59">
            <v>0</v>
          </cell>
          <cell r="AD59">
            <v>0</v>
          </cell>
          <cell r="AE59">
            <v>0</v>
          </cell>
          <cell r="AF59">
            <v>0</v>
          </cell>
          <cell r="AG59">
            <v>0</v>
          </cell>
          <cell r="AH59">
            <v>0</v>
          </cell>
          <cell r="AI59">
            <v>0</v>
          </cell>
          <cell r="AJ59">
            <v>0</v>
          </cell>
          <cell r="AK59">
            <v>0</v>
          </cell>
          <cell r="AP59">
            <v>0</v>
          </cell>
          <cell r="AQ59">
            <v>0</v>
          </cell>
        </row>
        <row r="60">
          <cell r="B60" t="str">
            <v>Equity method &amp; other income</v>
          </cell>
          <cell r="C60">
            <v>10</v>
          </cell>
          <cell r="D60">
            <v>10</v>
          </cell>
          <cell r="E60">
            <v>8</v>
          </cell>
          <cell r="F60">
            <v>8</v>
          </cell>
          <cell r="G60">
            <v>7</v>
          </cell>
          <cell r="T60" t="str">
            <v>Equity method &amp; other income</v>
          </cell>
          <cell r="X60">
            <v>0</v>
          </cell>
          <cell r="Y60">
            <v>0</v>
          </cell>
          <cell r="Z60">
            <v>0</v>
          </cell>
          <cell r="AA60">
            <v>1</v>
          </cell>
          <cell r="AB60">
            <v>0</v>
          </cell>
          <cell r="AC60">
            <v>0</v>
          </cell>
          <cell r="AD60">
            <v>0</v>
          </cell>
          <cell r="AE60">
            <v>0</v>
          </cell>
          <cell r="AF60">
            <v>0</v>
          </cell>
          <cell r="AG60">
            <v>0</v>
          </cell>
          <cell r="AH60">
            <v>0</v>
          </cell>
          <cell r="AI60">
            <v>0</v>
          </cell>
          <cell r="AJ60">
            <v>0</v>
          </cell>
          <cell r="AK60">
            <v>0</v>
          </cell>
          <cell r="AP60">
            <v>0</v>
          </cell>
          <cell r="AQ60">
            <v>0</v>
          </cell>
        </row>
        <row r="61">
          <cell r="B61" t="str">
            <v>Total income incl. allocations</v>
          </cell>
          <cell r="C61">
            <v>1350</v>
          </cell>
          <cell r="D61">
            <v>1385</v>
          </cell>
          <cell r="E61">
            <v>1323</v>
          </cell>
          <cell r="F61">
            <v>1318</v>
          </cell>
          <cell r="G61">
            <v>1320</v>
          </cell>
          <cell r="T61" t="str">
            <v>Total income incl. allocations</v>
          </cell>
          <cell r="X61">
            <v>-5</v>
          </cell>
          <cell r="Y61">
            <v>0</v>
          </cell>
          <cell r="Z61">
            <v>1</v>
          </cell>
          <cell r="AA61">
            <v>0</v>
          </cell>
          <cell r="AB61">
            <v>0</v>
          </cell>
          <cell r="AC61">
            <v>0</v>
          </cell>
          <cell r="AD61">
            <v>0</v>
          </cell>
          <cell r="AE61">
            <v>0</v>
          </cell>
          <cell r="AF61">
            <v>0</v>
          </cell>
          <cell r="AG61">
            <v>0</v>
          </cell>
          <cell r="AH61">
            <v>0</v>
          </cell>
          <cell r="AI61">
            <v>0</v>
          </cell>
          <cell r="AJ61">
            <v>0</v>
          </cell>
          <cell r="AK61">
            <v>0</v>
          </cell>
          <cell r="AP61">
            <v>0</v>
          </cell>
          <cell r="AQ61">
            <v>0</v>
          </cell>
        </row>
        <row r="62">
          <cell r="B62" t="str">
            <v>Staff costs</v>
          </cell>
          <cell r="C62">
            <v>-329</v>
          </cell>
          <cell r="D62">
            <v>-346</v>
          </cell>
          <cell r="E62">
            <v>-329</v>
          </cell>
          <cell r="F62">
            <v>-336</v>
          </cell>
          <cell r="G62">
            <v>-338</v>
          </cell>
          <cell r="T62" t="str">
            <v>Staff costs</v>
          </cell>
          <cell r="X62">
            <v>1</v>
          </cell>
          <cell r="Y62">
            <v>1</v>
          </cell>
          <cell r="Z62">
            <v>2</v>
          </cell>
          <cell r="AA62">
            <v>2</v>
          </cell>
          <cell r="AB62">
            <v>2</v>
          </cell>
          <cell r="AC62">
            <v>0</v>
          </cell>
          <cell r="AD62">
            <v>0</v>
          </cell>
          <cell r="AE62">
            <v>0</v>
          </cell>
          <cell r="AF62">
            <v>0</v>
          </cell>
          <cell r="AG62">
            <v>0</v>
          </cell>
          <cell r="AH62">
            <v>0</v>
          </cell>
          <cell r="AI62">
            <v>0</v>
          </cell>
          <cell r="AJ62">
            <v>0</v>
          </cell>
          <cell r="AK62">
            <v>0</v>
          </cell>
          <cell r="AP62">
            <v>0</v>
          </cell>
          <cell r="AQ62">
            <v>0</v>
          </cell>
        </row>
        <row r="63">
          <cell r="B63" t="str">
            <v>Other exp. excl. depreciations</v>
          </cell>
          <cell r="C63">
            <v>-320</v>
          </cell>
          <cell r="D63">
            <v>-361</v>
          </cell>
          <cell r="E63">
            <v>-332</v>
          </cell>
          <cell r="F63">
            <v>-347</v>
          </cell>
          <cell r="G63">
            <v>-353</v>
          </cell>
          <cell r="X63">
            <v>1</v>
          </cell>
          <cell r="Y63">
            <v>0</v>
          </cell>
          <cell r="Z63">
            <v>-1</v>
          </cell>
          <cell r="AA63">
            <v>0</v>
          </cell>
          <cell r="AB63">
            <v>0</v>
          </cell>
          <cell r="AC63">
            <v>0</v>
          </cell>
          <cell r="AD63">
            <v>0</v>
          </cell>
          <cell r="AE63">
            <v>0</v>
          </cell>
          <cell r="AF63">
            <v>0</v>
          </cell>
          <cell r="AG63">
            <v>0</v>
          </cell>
          <cell r="AH63">
            <v>0</v>
          </cell>
          <cell r="AI63">
            <v>0</v>
          </cell>
          <cell r="AJ63">
            <v>0</v>
          </cell>
          <cell r="AK63">
            <v>0</v>
          </cell>
          <cell r="AP63">
            <v>0</v>
          </cell>
          <cell r="AQ63">
            <v>0</v>
          </cell>
        </row>
        <row r="64">
          <cell r="B64" t="str">
            <v>Total expenses incl. allocations</v>
          </cell>
          <cell r="C64">
            <v>-668</v>
          </cell>
          <cell r="D64">
            <v>-725</v>
          </cell>
          <cell r="E64">
            <v>-686</v>
          </cell>
          <cell r="F64">
            <v>-711</v>
          </cell>
          <cell r="G64">
            <v>-718</v>
          </cell>
          <cell r="T64" t="str">
            <v>Total expenses incl. allocations</v>
          </cell>
          <cell r="X64">
            <v>1</v>
          </cell>
          <cell r="Y64">
            <v>1</v>
          </cell>
          <cell r="Z64">
            <v>0</v>
          </cell>
          <cell r="AA64">
            <v>2</v>
          </cell>
          <cell r="AB64">
            <v>1</v>
          </cell>
          <cell r="AC64">
            <v>0</v>
          </cell>
          <cell r="AD64">
            <v>0</v>
          </cell>
          <cell r="AE64">
            <v>0</v>
          </cell>
          <cell r="AF64">
            <v>0</v>
          </cell>
          <cell r="AG64">
            <v>0</v>
          </cell>
          <cell r="AH64">
            <v>0</v>
          </cell>
          <cell r="AI64">
            <v>0</v>
          </cell>
          <cell r="AJ64">
            <v>0</v>
          </cell>
          <cell r="AK64">
            <v>0</v>
          </cell>
          <cell r="AP64">
            <v>0</v>
          </cell>
          <cell r="AQ64">
            <v>0</v>
          </cell>
        </row>
        <row r="65">
          <cell r="B65" t="str">
            <v>Profit before loan losses</v>
          </cell>
          <cell r="C65">
            <v>682</v>
          </cell>
          <cell r="D65">
            <v>660</v>
          </cell>
          <cell r="E65">
            <v>637</v>
          </cell>
          <cell r="F65">
            <v>607</v>
          </cell>
          <cell r="G65">
            <v>602</v>
          </cell>
          <cell r="T65" t="str">
            <v>Profit before loan losses</v>
          </cell>
          <cell r="X65">
            <v>-4</v>
          </cell>
          <cell r="Y65">
            <v>1</v>
          </cell>
          <cell r="Z65">
            <v>1</v>
          </cell>
          <cell r="AA65">
            <v>2</v>
          </cell>
          <cell r="AB65">
            <v>1</v>
          </cell>
          <cell r="AC65">
            <v>0</v>
          </cell>
          <cell r="AD65">
            <v>0</v>
          </cell>
          <cell r="AE65">
            <v>0</v>
          </cell>
          <cell r="AF65">
            <v>0</v>
          </cell>
          <cell r="AG65">
            <v>0</v>
          </cell>
          <cell r="AH65">
            <v>0</v>
          </cell>
          <cell r="AI65">
            <v>0</v>
          </cell>
          <cell r="AJ65">
            <v>0</v>
          </cell>
          <cell r="AK65">
            <v>0</v>
          </cell>
          <cell r="AP65">
            <v>0</v>
          </cell>
          <cell r="AQ65">
            <v>0</v>
          </cell>
        </row>
        <row r="66">
          <cell r="B66" t="str">
            <v>Net loan losses</v>
          </cell>
          <cell r="C66">
            <v>-90</v>
          </cell>
          <cell r="D66">
            <v>-102</v>
          </cell>
          <cell r="E66">
            <v>-86</v>
          </cell>
          <cell r="F66">
            <v>-119</v>
          </cell>
          <cell r="G66">
            <v>-124</v>
          </cell>
          <cell r="T66" t="str">
            <v>Net loan losses</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P66">
            <v>0</v>
          </cell>
          <cell r="AQ66">
            <v>0</v>
          </cell>
        </row>
        <row r="67">
          <cell r="B67" t="str">
            <v>Operating profit</v>
          </cell>
          <cell r="C67">
            <v>592</v>
          </cell>
          <cell r="D67">
            <v>558</v>
          </cell>
          <cell r="E67">
            <v>551</v>
          </cell>
          <cell r="F67">
            <v>488</v>
          </cell>
          <cell r="G67">
            <v>478</v>
          </cell>
          <cell r="T67" t="str">
            <v>Operating profit</v>
          </cell>
          <cell r="X67">
            <v>-4</v>
          </cell>
          <cell r="Y67">
            <v>1</v>
          </cell>
          <cell r="Z67">
            <v>1</v>
          </cell>
          <cell r="AA67">
            <v>2</v>
          </cell>
          <cell r="AB67">
            <v>1</v>
          </cell>
          <cell r="AC67">
            <v>0</v>
          </cell>
          <cell r="AD67">
            <v>0</v>
          </cell>
          <cell r="AE67">
            <v>0</v>
          </cell>
          <cell r="AF67">
            <v>0</v>
          </cell>
          <cell r="AG67">
            <v>0</v>
          </cell>
          <cell r="AH67">
            <v>0</v>
          </cell>
          <cell r="AI67">
            <v>0</v>
          </cell>
          <cell r="AJ67">
            <v>0</v>
          </cell>
          <cell r="AK67">
            <v>0</v>
          </cell>
          <cell r="AP67">
            <v>0</v>
          </cell>
          <cell r="AQ67">
            <v>0</v>
          </cell>
        </row>
        <row r="68">
          <cell r="B68" t="str">
            <v>Cost/income ratio, %</v>
          </cell>
          <cell r="C68">
            <v>49.5</v>
          </cell>
          <cell r="D68">
            <v>52.3</v>
          </cell>
          <cell r="E68">
            <v>51.9</v>
          </cell>
          <cell r="F68">
            <v>53.9</v>
          </cell>
          <cell r="G68">
            <v>54.4</v>
          </cell>
          <cell r="T68" t="str">
            <v>Cost/income ratio, %</v>
          </cell>
          <cell r="X68">
            <v>0.10000000000000142</v>
          </cell>
          <cell r="Y68">
            <v>0</v>
          </cell>
          <cell r="Z68">
            <v>-0.10000000000000142</v>
          </cell>
          <cell r="AA68">
            <v>-0.10000000000000142</v>
          </cell>
          <cell r="AB68">
            <v>-0.10000000000000142</v>
          </cell>
          <cell r="AC68">
            <v>0</v>
          </cell>
        </row>
        <row r="69">
          <cell r="B69" t="str">
            <v>ROCAR, %</v>
          </cell>
          <cell r="T69" t="str">
            <v>RAROCAR, %</v>
          </cell>
          <cell r="X69">
            <v>15.2</v>
          </cell>
          <cell r="Y69">
            <v>14.6</v>
          </cell>
          <cell r="Z69">
            <v>14.4</v>
          </cell>
          <cell r="AA69">
            <v>13</v>
          </cell>
          <cell r="AB69">
            <v>12.6</v>
          </cell>
          <cell r="AC69">
            <v>0</v>
          </cell>
        </row>
        <row r="70">
          <cell r="B70" t="str">
            <v>RAROCAR, %</v>
          </cell>
          <cell r="C70">
            <v>15.6</v>
          </cell>
          <cell r="D70">
            <v>15.3</v>
          </cell>
          <cell r="E70">
            <v>14.8</v>
          </cell>
          <cell r="F70">
            <v>14.2</v>
          </cell>
          <cell r="G70">
            <v>13.9</v>
          </cell>
          <cell r="T70" t="str">
            <v>RAROCAR, %</v>
          </cell>
          <cell r="X70">
            <v>-9.9999999999999645E-2</v>
          </cell>
          <cell r="Y70">
            <v>0</v>
          </cell>
          <cell r="Z70">
            <v>0</v>
          </cell>
          <cell r="AA70">
            <v>0</v>
          </cell>
          <cell r="AB70">
            <v>0</v>
          </cell>
          <cell r="AC70">
            <v>0</v>
          </cell>
        </row>
        <row r="71">
          <cell r="B71" t="str">
            <v>Economic capital (EC)</v>
          </cell>
          <cell r="C71">
            <v>12146</v>
          </cell>
          <cell r="D71">
            <v>11434</v>
          </cell>
          <cell r="E71">
            <v>11844</v>
          </cell>
          <cell r="F71">
            <v>11335</v>
          </cell>
          <cell r="G71">
            <v>11558</v>
          </cell>
          <cell r="T71" t="str">
            <v>Economic capital (EC)</v>
          </cell>
          <cell r="X71">
            <v>-34</v>
          </cell>
          <cell r="Y71">
            <v>1</v>
          </cell>
          <cell r="Z71">
            <v>6</v>
          </cell>
          <cell r="AA71">
            <v>5</v>
          </cell>
          <cell r="AB71">
            <v>3</v>
          </cell>
          <cell r="AC71">
            <v>0</v>
          </cell>
          <cell r="AD71">
            <v>0</v>
          </cell>
          <cell r="AE71">
            <v>0</v>
          </cell>
          <cell r="AF71">
            <v>0</v>
          </cell>
          <cell r="AG71">
            <v>0</v>
          </cell>
          <cell r="AH71">
            <v>0</v>
          </cell>
          <cell r="AI71">
            <v>0</v>
          </cell>
          <cell r="AJ71">
            <v>0</v>
          </cell>
          <cell r="AK71">
            <v>0</v>
          </cell>
          <cell r="AP71">
            <v>0</v>
          </cell>
          <cell r="AQ71">
            <v>69</v>
          </cell>
        </row>
        <row r="72">
          <cell r="B72" t="str">
            <v>Risk exposure amount (REA)</v>
          </cell>
          <cell r="C72">
            <v>72303</v>
          </cell>
          <cell r="D72">
            <v>70003</v>
          </cell>
          <cell r="E72">
            <v>73656</v>
          </cell>
          <cell r="F72">
            <v>72428</v>
          </cell>
          <cell r="G72">
            <v>74712</v>
          </cell>
          <cell r="T72" t="str">
            <v>Risk exposure amount (REA)</v>
          </cell>
          <cell r="X72">
            <v>0</v>
          </cell>
          <cell r="Y72">
            <v>0</v>
          </cell>
          <cell r="Z72">
            <v>0</v>
          </cell>
          <cell r="AA72">
            <v>0</v>
          </cell>
          <cell r="AB72">
            <v>0</v>
          </cell>
          <cell r="AC72">
            <v>0</v>
          </cell>
          <cell r="AP72">
            <v>0</v>
          </cell>
          <cell r="AQ72">
            <v>2</v>
          </cell>
        </row>
        <row r="73">
          <cell r="B73" t="str">
            <v>Number of employees (FTEs)</v>
          </cell>
          <cell r="C73">
            <v>16573</v>
          </cell>
          <cell r="D73">
            <v>16694</v>
          </cell>
          <cell r="E73">
            <v>16817</v>
          </cell>
          <cell r="F73">
            <v>17057</v>
          </cell>
          <cell r="G73">
            <v>17225</v>
          </cell>
          <cell r="T73" t="str">
            <v>Number of employees (FTEs)</v>
          </cell>
          <cell r="X73">
            <v>-2</v>
          </cell>
          <cell r="Y73">
            <v>-38</v>
          </cell>
          <cell r="Z73">
            <v>-43</v>
          </cell>
          <cell r="AA73">
            <v>-47</v>
          </cell>
          <cell r="AB73">
            <v>-49</v>
          </cell>
          <cell r="AC73">
            <v>0</v>
          </cell>
          <cell r="AD73">
            <v>0</v>
          </cell>
          <cell r="AE73">
            <v>0</v>
          </cell>
          <cell r="AF73">
            <v>0</v>
          </cell>
          <cell r="AG73">
            <v>0</v>
          </cell>
          <cell r="AH73">
            <v>0</v>
          </cell>
          <cell r="AI73">
            <v>0</v>
          </cell>
          <cell r="AJ73">
            <v>0</v>
          </cell>
          <cell r="AK73">
            <v>0</v>
          </cell>
          <cell r="AP73">
            <v>-147</v>
          </cell>
          <cell r="AQ73">
            <v>-38</v>
          </cell>
        </row>
        <row r="74">
          <cell r="B74" t="str">
            <v>Volumes, EURbn:</v>
          </cell>
          <cell r="T74" t="str">
            <v>Volumes, EURbn:</v>
          </cell>
          <cell r="X74">
            <v>0</v>
          </cell>
          <cell r="Y74">
            <v>0</v>
          </cell>
          <cell r="Z74">
            <v>0</v>
          </cell>
          <cell r="AA74">
            <v>0</v>
          </cell>
          <cell r="AB74">
            <v>0</v>
          </cell>
          <cell r="AC74">
            <v>0</v>
          </cell>
        </row>
        <row r="75">
          <cell r="B75" t="str">
            <v>Lending to corporates</v>
          </cell>
          <cell r="C75">
            <v>80.599999999999994</v>
          </cell>
          <cell r="D75">
            <v>81</v>
          </cell>
          <cell r="E75">
            <v>82.9</v>
          </cell>
          <cell r="F75">
            <v>82</v>
          </cell>
          <cell r="G75">
            <v>82.199999999999989</v>
          </cell>
          <cell r="T75" t="str">
            <v>Lending to corporates</v>
          </cell>
          <cell r="X75">
            <v>0.80000000000001137</v>
          </cell>
          <cell r="Y75">
            <v>0</v>
          </cell>
          <cell r="Z75">
            <v>-9.9999999999994316E-2</v>
          </cell>
          <cell r="AA75">
            <v>-0.5</v>
          </cell>
          <cell r="AB75">
            <v>-0.30000000000001137</v>
          </cell>
          <cell r="AC75">
            <v>0</v>
          </cell>
          <cell r="AD75">
            <v>0</v>
          </cell>
          <cell r="AE75">
            <v>-0.10000000000002274</v>
          </cell>
          <cell r="AF75">
            <v>-9.9999999999994316E-2</v>
          </cell>
          <cell r="AG75">
            <v>-0.10000000000002274</v>
          </cell>
          <cell r="AH75">
            <v>0.20000000000000284</v>
          </cell>
          <cell r="AI75">
            <v>-9.9999999999980105E-2</v>
          </cell>
          <cell r="AJ75">
            <v>0</v>
          </cell>
          <cell r="AK75">
            <v>0</v>
          </cell>
          <cell r="AP75">
            <v>0</v>
          </cell>
          <cell r="AQ75">
            <v>0.20000000000000284</v>
          </cell>
        </row>
        <row r="76">
          <cell r="B76" t="str">
            <v>Household mortgage lending</v>
          </cell>
          <cell r="C76">
            <v>128</v>
          </cell>
          <cell r="D76">
            <v>125.6</v>
          </cell>
          <cell r="E76">
            <v>127.9</v>
          </cell>
          <cell r="F76">
            <v>125.6</v>
          </cell>
          <cell r="G76">
            <v>125.4</v>
          </cell>
          <cell r="T76" t="str">
            <v>Household mortgage lending</v>
          </cell>
          <cell r="X76">
            <v>-0.29999999999999716</v>
          </cell>
          <cell r="Y76">
            <v>0.20000000000000284</v>
          </cell>
          <cell r="Z76">
            <v>0</v>
          </cell>
          <cell r="AA76">
            <v>0.20000000000000284</v>
          </cell>
          <cell r="AB76">
            <v>0.19999999999998863</v>
          </cell>
          <cell r="AC76">
            <v>0</v>
          </cell>
          <cell r="AD76">
            <v>0</v>
          </cell>
          <cell r="AE76">
            <v>9.9999999999994316E-2</v>
          </cell>
          <cell r="AF76">
            <v>0</v>
          </cell>
          <cell r="AG76">
            <v>0</v>
          </cell>
          <cell r="AH76">
            <v>0</v>
          </cell>
          <cell r="AI76">
            <v>0</v>
          </cell>
          <cell r="AJ76">
            <v>0</v>
          </cell>
          <cell r="AK76">
            <v>0</v>
          </cell>
          <cell r="AP76">
            <v>0</v>
          </cell>
          <cell r="AQ76">
            <v>0</v>
          </cell>
        </row>
        <row r="77">
          <cell r="B77" t="str">
            <v>Consumer lending</v>
          </cell>
          <cell r="C77">
            <v>23.800000000000011</v>
          </cell>
          <cell r="D77">
            <v>24</v>
          </cell>
          <cell r="E77">
            <v>24.599999999999994</v>
          </cell>
          <cell r="F77">
            <v>24.300000000000011</v>
          </cell>
          <cell r="G77">
            <v>24.599999999999994</v>
          </cell>
          <cell r="T77" t="str">
            <v>Consumer lending</v>
          </cell>
          <cell r="X77">
            <v>-0.10000000000000853</v>
          </cell>
          <cell r="Y77">
            <v>-0.10000000000000853</v>
          </cell>
          <cell r="Z77">
            <v>0</v>
          </cell>
          <cell r="AA77">
            <v>0.20000000000000284</v>
          </cell>
          <cell r="AB77">
            <v>0.10000000000002274</v>
          </cell>
          <cell r="AC77">
            <v>0</v>
          </cell>
          <cell r="AD77">
            <v>0.10000000000001208</v>
          </cell>
          <cell r="AE77">
            <v>0</v>
          </cell>
          <cell r="AF77">
            <v>0</v>
          </cell>
          <cell r="AG77">
            <v>0</v>
          </cell>
          <cell r="AH77">
            <v>0</v>
          </cell>
          <cell r="AI77">
            <v>-0.30000000000002203</v>
          </cell>
          <cell r="AJ77">
            <v>0</v>
          </cell>
          <cell r="AK77">
            <v>0</v>
          </cell>
          <cell r="AP77">
            <v>7.9000000000000128</v>
          </cell>
          <cell r="AQ77">
            <v>7.8999999999999773</v>
          </cell>
        </row>
        <row r="78">
          <cell r="B78" t="str">
            <v>Total lending</v>
          </cell>
          <cell r="C78">
            <v>232.4</v>
          </cell>
          <cell r="D78">
            <v>230.6</v>
          </cell>
          <cell r="E78">
            <v>235.4</v>
          </cell>
          <cell r="F78">
            <v>231.9</v>
          </cell>
          <cell r="G78">
            <v>232.2</v>
          </cell>
          <cell r="T78" t="str">
            <v>Total lending</v>
          </cell>
          <cell r="X78">
            <v>0.40000000000000568</v>
          </cell>
          <cell r="Y78">
            <v>9.9999999999994316E-2</v>
          </cell>
          <cell r="Z78">
            <v>-9.9999999999994316E-2</v>
          </cell>
          <cell r="AA78">
            <v>-9.9999999999994316E-2</v>
          </cell>
          <cell r="AB78">
            <v>0</v>
          </cell>
          <cell r="AC78">
            <v>0</v>
          </cell>
          <cell r="AD78">
            <v>9.9999999999994316E-2</v>
          </cell>
          <cell r="AE78">
            <v>0</v>
          </cell>
          <cell r="AF78">
            <v>-9.9999999999994316E-2</v>
          </cell>
          <cell r="AG78">
            <v>-0.10000000000002274</v>
          </cell>
          <cell r="AH78">
            <v>9.9999999999994316E-2</v>
          </cell>
          <cell r="AI78">
            <v>0</v>
          </cell>
          <cell r="AJ78">
            <v>0</v>
          </cell>
          <cell r="AK78">
            <v>0</v>
          </cell>
          <cell r="AP78">
            <v>-5.3000000000000114</v>
          </cell>
          <cell r="AQ78">
            <v>-5.4000000000000057</v>
          </cell>
        </row>
        <row r="79">
          <cell r="B79" t="str">
            <v>Corporate deposits</v>
          </cell>
          <cell r="C79">
            <v>44.3</v>
          </cell>
          <cell r="D79">
            <v>44.900000000000006</v>
          </cell>
          <cell r="E79">
            <v>45.400000000000006</v>
          </cell>
          <cell r="F79">
            <v>46.7</v>
          </cell>
          <cell r="G79">
            <v>44</v>
          </cell>
          <cell r="T79" t="str">
            <v>Corporate deposits</v>
          </cell>
          <cell r="X79">
            <v>-9.9999999999994316E-2</v>
          </cell>
          <cell r="Y79">
            <v>-9.9999999999994316E-2</v>
          </cell>
          <cell r="Z79">
            <v>-0.10000000000000853</v>
          </cell>
          <cell r="AA79">
            <v>-0.20000000000000284</v>
          </cell>
          <cell r="AB79">
            <v>-0.19999999999998863</v>
          </cell>
          <cell r="AC79">
            <v>0</v>
          </cell>
          <cell r="AD79">
            <v>0</v>
          </cell>
          <cell r="AE79">
            <v>-9.9999999999994316E-2</v>
          </cell>
          <cell r="AF79">
            <v>-0.10000000000000853</v>
          </cell>
          <cell r="AG79">
            <v>0</v>
          </cell>
          <cell r="AH79">
            <v>0</v>
          </cell>
          <cell r="AI79">
            <v>0</v>
          </cell>
          <cell r="AJ79">
            <v>0</v>
          </cell>
          <cell r="AK79">
            <v>0</v>
          </cell>
          <cell r="AP79">
            <v>-1.4000000000000057</v>
          </cell>
          <cell r="AQ79">
            <v>-1.7999999999999972</v>
          </cell>
        </row>
        <row r="80">
          <cell r="B80" t="str">
            <v>Household deposits</v>
          </cell>
          <cell r="C80">
            <v>72.5</v>
          </cell>
          <cell r="D80">
            <v>73.3</v>
          </cell>
          <cell r="E80">
            <v>74.8</v>
          </cell>
          <cell r="F80">
            <v>75.2</v>
          </cell>
          <cell r="G80">
            <v>73.900000000000006</v>
          </cell>
          <cell r="T80" t="str">
            <v>Household deposits</v>
          </cell>
          <cell r="X80">
            <v>-0.40000000000000568</v>
          </cell>
          <cell r="Y80">
            <v>0.29999999999999716</v>
          </cell>
          <cell r="Z80">
            <v>0</v>
          </cell>
          <cell r="AA80">
            <v>0.20000000000000284</v>
          </cell>
          <cell r="AB80">
            <v>0.19999999999998863</v>
          </cell>
          <cell r="AC80">
            <v>0</v>
          </cell>
          <cell r="AD80">
            <v>0</v>
          </cell>
          <cell r="AE80">
            <v>0</v>
          </cell>
          <cell r="AF80">
            <v>0</v>
          </cell>
          <cell r="AG80">
            <v>0</v>
          </cell>
          <cell r="AH80">
            <v>-9.9999999999994316E-2</v>
          </cell>
          <cell r="AI80">
            <v>0</v>
          </cell>
          <cell r="AJ80">
            <v>0</v>
          </cell>
          <cell r="AK80">
            <v>0</v>
          </cell>
          <cell r="AP80" t="e">
            <v>#REF!</v>
          </cell>
          <cell r="AQ80" t="e">
            <v>#REF!</v>
          </cell>
        </row>
        <row r="81">
          <cell r="B81" t="str">
            <v>Total deposits</v>
          </cell>
          <cell r="C81">
            <v>116.8</v>
          </cell>
          <cell r="D81">
            <v>118.2</v>
          </cell>
          <cell r="E81">
            <v>120.2</v>
          </cell>
          <cell r="F81">
            <v>121.9</v>
          </cell>
          <cell r="G81">
            <v>117.9</v>
          </cell>
          <cell r="T81" t="str">
            <v>Total deposits</v>
          </cell>
          <cell r="X81">
            <v>-0.5</v>
          </cell>
          <cell r="Y81">
            <v>0.20000000000000284</v>
          </cell>
          <cell r="Z81">
            <v>-0.10000000000000853</v>
          </cell>
          <cell r="AA81">
            <v>0</v>
          </cell>
          <cell r="AB81">
            <v>0</v>
          </cell>
          <cell r="AC81">
            <v>0</v>
          </cell>
          <cell r="AD81">
            <v>0</v>
          </cell>
          <cell r="AE81">
            <v>-9.9999999999980105E-2</v>
          </cell>
          <cell r="AF81">
            <v>-0.10000000000000853</v>
          </cell>
          <cell r="AG81">
            <v>0</v>
          </cell>
          <cell r="AH81">
            <v>-0.10000000000000853</v>
          </cell>
          <cell r="AI81">
            <v>0</v>
          </cell>
          <cell r="AJ81">
            <v>0</v>
          </cell>
          <cell r="AK81">
            <v>0</v>
          </cell>
          <cell r="AP81">
            <v>-4</v>
          </cell>
          <cell r="AQ81">
            <v>-3.9000000000000057</v>
          </cell>
        </row>
      </sheetData>
      <sheetData sheetId="9">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15</v>
          </cell>
        </row>
        <row r="2">
          <cell r="B2" t="str">
            <v>Banking Denmark</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279</v>
          </cell>
          <cell r="D4">
            <v>282</v>
          </cell>
          <cell r="E4">
            <v>303</v>
          </cell>
          <cell r="F4">
            <v>309</v>
          </cell>
          <cell r="G4">
            <v>311</v>
          </cell>
          <cell r="H4">
            <v>310</v>
          </cell>
          <cell r="K4">
            <v>-1.0638297872340425E-2</v>
          </cell>
          <cell r="L4">
            <v>-0.10289389067524116</v>
          </cell>
          <cell r="M4">
            <v>561</v>
          </cell>
          <cell r="N4">
            <v>621</v>
          </cell>
          <cell r="O4">
            <v>-9.6618357487922704E-2</v>
          </cell>
        </row>
        <row r="5">
          <cell r="A5" t="str">
            <v>Net fee and commission income</v>
          </cell>
          <cell r="B5" t="str">
            <v>Net fee and commission income</v>
          </cell>
          <cell r="C5">
            <v>59</v>
          </cell>
          <cell r="D5">
            <v>62</v>
          </cell>
          <cell r="E5">
            <v>47</v>
          </cell>
          <cell r="F5">
            <v>46</v>
          </cell>
          <cell r="G5">
            <v>37</v>
          </cell>
          <cell r="H5">
            <v>45</v>
          </cell>
          <cell r="K5">
            <v>-4.8387096774193547E-2</v>
          </cell>
          <cell r="L5">
            <v>0.59459459459459463</v>
          </cell>
          <cell r="M5">
            <v>121</v>
          </cell>
          <cell r="N5">
            <v>82</v>
          </cell>
          <cell r="O5">
            <v>0.47560975609756095</v>
          </cell>
        </row>
        <row r="6">
          <cell r="A6" t="str">
            <v>Net result from items at fair value</v>
          </cell>
          <cell r="B6" t="str">
            <v>Net result from items at fair value</v>
          </cell>
          <cell r="C6">
            <v>-2</v>
          </cell>
          <cell r="D6">
            <v>45</v>
          </cell>
          <cell r="E6">
            <v>28</v>
          </cell>
          <cell r="F6">
            <v>14</v>
          </cell>
          <cell r="G6">
            <v>22</v>
          </cell>
          <cell r="H6">
            <v>35</v>
          </cell>
          <cell r="K6"/>
          <cell r="L6"/>
          <cell r="M6">
            <v>43</v>
          </cell>
          <cell r="N6">
            <v>57</v>
          </cell>
          <cell r="O6">
            <v>-0.24561403508771928</v>
          </cell>
        </row>
        <row r="7">
          <cell r="A7" t="str">
            <v>Equity method &amp; other income</v>
          </cell>
          <cell r="B7" t="str">
            <v>Equity method &amp; other income</v>
          </cell>
          <cell r="C7">
            <v>3</v>
          </cell>
          <cell r="D7">
            <v>3</v>
          </cell>
          <cell r="E7">
            <v>2</v>
          </cell>
          <cell r="F7">
            <v>1</v>
          </cell>
          <cell r="G7">
            <v>1</v>
          </cell>
          <cell r="H7">
            <v>-2</v>
          </cell>
          <cell r="K7">
            <v>0</v>
          </cell>
          <cell r="L7">
            <v>2</v>
          </cell>
          <cell r="M7">
            <v>6</v>
          </cell>
          <cell r="N7">
            <v>-1</v>
          </cell>
          <cell r="O7"/>
        </row>
        <row r="8">
          <cell r="A8" t="str">
            <v>Total income incl. allocations</v>
          </cell>
          <cell r="B8" t="str">
            <v>Total income incl. allocations</v>
          </cell>
          <cell r="C8">
            <v>339</v>
          </cell>
          <cell r="D8">
            <v>392</v>
          </cell>
          <cell r="E8">
            <v>380</v>
          </cell>
          <cell r="F8">
            <v>370</v>
          </cell>
          <cell r="G8">
            <v>371</v>
          </cell>
          <cell r="H8">
            <v>388</v>
          </cell>
          <cell r="K8">
            <v>-0.13520408163265307</v>
          </cell>
          <cell r="L8">
            <v>-8.6253369272237201E-2</v>
          </cell>
          <cell r="M8">
            <v>731</v>
          </cell>
          <cell r="N8">
            <v>759</v>
          </cell>
          <cell r="O8">
            <v>-3.689064558629776E-2</v>
          </cell>
        </row>
        <row r="9">
          <cell r="A9" t="str">
            <v>Staff costs</v>
          </cell>
          <cell r="B9" t="str">
            <v>Staff costs</v>
          </cell>
          <cell r="C9">
            <v>-70</v>
          </cell>
          <cell r="D9">
            <v>-73</v>
          </cell>
          <cell r="E9">
            <v>-78</v>
          </cell>
          <cell r="F9">
            <v>-74</v>
          </cell>
          <cell r="G9">
            <v>-72</v>
          </cell>
          <cell r="H9">
            <v>-74</v>
          </cell>
          <cell r="K9">
            <v>-4.1095890410958902E-2</v>
          </cell>
          <cell r="L9">
            <v>-2.7777777777777776E-2</v>
          </cell>
          <cell r="M9">
            <v>-143</v>
          </cell>
          <cell r="N9">
            <v>-146</v>
          </cell>
          <cell r="O9">
            <v>-2.0547945205479451E-2</v>
          </cell>
        </row>
        <row r="10">
          <cell r="A10" t="str">
            <v>Other exp, excl depriciations</v>
          </cell>
          <cell r="B10" t="str">
            <v>Other exp. excl. depreciations</v>
          </cell>
          <cell r="C10">
            <v>-113</v>
          </cell>
          <cell r="D10">
            <v>-115</v>
          </cell>
          <cell r="E10">
            <v>-124</v>
          </cell>
          <cell r="F10">
            <v>-121</v>
          </cell>
          <cell r="G10">
            <v>-123</v>
          </cell>
          <cell r="H10">
            <v>-126</v>
          </cell>
          <cell r="K10">
            <v>-1.7391304347826087E-2</v>
          </cell>
          <cell r="L10">
            <v>-8.1300813008130079E-2</v>
          </cell>
          <cell r="M10">
            <v>-228</v>
          </cell>
          <cell r="N10">
            <v>-249</v>
          </cell>
          <cell r="O10">
            <v>-8.4337349397590355E-2</v>
          </cell>
        </row>
        <row r="11">
          <cell r="A11" t="str">
            <v>Total expenses incl. allocations</v>
          </cell>
          <cell r="B11" t="str">
            <v>Total expenses incl. allocations</v>
          </cell>
          <cell r="C11">
            <v>-187</v>
          </cell>
          <cell r="D11">
            <v>-191</v>
          </cell>
          <cell r="E11">
            <v>-206</v>
          </cell>
          <cell r="F11">
            <v>-198</v>
          </cell>
          <cell r="G11">
            <v>-199</v>
          </cell>
          <cell r="H11">
            <v>-204</v>
          </cell>
          <cell r="K11">
            <v>-2.0942408376963352E-2</v>
          </cell>
          <cell r="L11">
            <v>-6.030150753768844E-2</v>
          </cell>
          <cell r="M11">
            <v>-378</v>
          </cell>
          <cell r="N11">
            <v>-403</v>
          </cell>
          <cell r="O11">
            <v>-6.2034739454094295E-2</v>
          </cell>
        </row>
        <row r="12">
          <cell r="A12" t="str">
            <v>Profit before loan losses</v>
          </cell>
          <cell r="B12" t="str">
            <v>Profit before loan losses</v>
          </cell>
          <cell r="C12">
            <v>152</v>
          </cell>
          <cell r="D12">
            <v>201</v>
          </cell>
          <cell r="E12">
            <v>174</v>
          </cell>
          <cell r="F12">
            <v>172</v>
          </cell>
          <cell r="G12">
            <v>172</v>
          </cell>
          <cell r="H12">
            <v>184</v>
          </cell>
          <cell r="K12">
            <v>-0.24378109452736318</v>
          </cell>
          <cell r="L12">
            <v>-0.11627906976744186</v>
          </cell>
          <cell r="M12">
            <v>353</v>
          </cell>
          <cell r="N12">
            <v>356</v>
          </cell>
          <cell r="O12">
            <v>-8.4269662921348312E-3</v>
          </cell>
        </row>
        <row r="13">
          <cell r="A13" t="str">
            <v>Net loan losses</v>
          </cell>
          <cell r="B13" t="str">
            <v>Net loan losses</v>
          </cell>
          <cell r="C13">
            <v>-40</v>
          </cell>
          <cell r="D13">
            <v>-44</v>
          </cell>
          <cell r="E13">
            <v>-52</v>
          </cell>
          <cell r="F13">
            <v>-44</v>
          </cell>
          <cell r="G13">
            <v>-59</v>
          </cell>
          <cell r="H13">
            <v>-67</v>
          </cell>
          <cell r="K13">
            <v>-9.0909090909090912E-2</v>
          </cell>
          <cell r="L13">
            <v>-0.32203389830508472</v>
          </cell>
          <cell r="M13">
            <v>-84</v>
          </cell>
          <cell r="N13">
            <v>-126</v>
          </cell>
          <cell r="O13">
            <v>-0.33333333333333331</v>
          </cell>
        </row>
        <row r="14">
          <cell r="A14" t="str">
            <v>Operating profit</v>
          </cell>
          <cell r="B14" t="str">
            <v>Operating profit</v>
          </cell>
          <cell r="C14">
            <v>112</v>
          </cell>
          <cell r="D14">
            <v>157</v>
          </cell>
          <cell r="E14">
            <v>122</v>
          </cell>
          <cell r="F14">
            <v>128</v>
          </cell>
          <cell r="G14">
            <v>113</v>
          </cell>
          <cell r="H14">
            <v>117</v>
          </cell>
          <cell r="K14">
            <v>-0.28662420382165604</v>
          </cell>
          <cell r="L14">
            <v>-8.8495575221238937E-3</v>
          </cell>
          <cell r="M14">
            <v>269</v>
          </cell>
          <cell r="N14">
            <v>230</v>
          </cell>
          <cell r="O14">
            <v>0.16956521739130434</v>
          </cell>
        </row>
        <row r="15">
          <cell r="A15" t="str">
            <v>Cost/income ratio, %</v>
          </cell>
          <cell r="B15" t="str">
            <v>Cost/income ratio, %</v>
          </cell>
          <cell r="C15">
            <v>55.2</v>
          </cell>
          <cell r="D15">
            <v>48.7</v>
          </cell>
          <cell r="E15">
            <v>54.2</v>
          </cell>
          <cell r="F15">
            <v>53.5</v>
          </cell>
          <cell r="G15">
            <v>53.6</v>
          </cell>
          <cell r="H15">
            <v>52.6</v>
          </cell>
          <cell r="M15">
            <v>51.7</v>
          </cell>
          <cell r="N15">
            <v>53.1</v>
          </cell>
        </row>
        <row r="16">
          <cell r="A16" t="str">
            <v>RAROCAR, %</v>
          </cell>
          <cell r="B16" t="str">
            <v>ROCAR, %</v>
          </cell>
          <cell r="C16">
            <v>9.8000000000000007</v>
          </cell>
          <cell r="D16">
            <v>13.5</v>
          </cell>
          <cell r="E16">
            <v>10.8</v>
          </cell>
          <cell r="F16">
            <v>11</v>
          </cell>
          <cell r="G16">
            <v>9.6</v>
          </cell>
          <cell r="H16">
            <v>10.3</v>
          </cell>
          <cell r="M16">
            <v>11.7</v>
          </cell>
          <cell r="N16">
            <v>10</v>
          </cell>
        </row>
        <row r="17">
          <cell r="A17" t="str">
            <v>RAROCAR, %</v>
          </cell>
          <cell r="B17" t="str">
            <v>RAROCAR, %</v>
          </cell>
          <cell r="C17">
            <v>10.5</v>
          </cell>
          <cell r="D17">
            <v>14.5</v>
          </cell>
          <cell r="E17">
            <v>12.5</v>
          </cell>
          <cell r="F17">
            <v>12.1</v>
          </cell>
          <cell r="G17">
            <v>11.8</v>
          </cell>
          <cell r="H17">
            <v>13.4</v>
          </cell>
          <cell r="M17">
            <v>12.6</v>
          </cell>
          <cell r="N17">
            <v>12.7</v>
          </cell>
        </row>
        <row r="18">
          <cell r="A18" t="str">
            <v>Economic capital (EC)</v>
          </cell>
          <cell r="B18" t="str">
            <v>Economic capital (EC)</v>
          </cell>
          <cell r="C18">
            <v>3413</v>
          </cell>
          <cell r="D18">
            <v>3584</v>
          </cell>
          <cell r="E18">
            <v>3454</v>
          </cell>
          <cell r="F18">
            <v>3462</v>
          </cell>
          <cell r="G18">
            <v>3551</v>
          </cell>
          <cell r="H18">
            <v>3606</v>
          </cell>
          <cell r="K18">
            <v>-4.7712053571428568E-2</v>
          </cell>
          <cell r="L18">
            <v>-3.8862292312024781E-2</v>
          </cell>
          <cell r="M18">
            <v>3413</v>
          </cell>
          <cell r="N18">
            <v>3551</v>
          </cell>
          <cell r="O18">
            <v>-3.8862292312024781E-2</v>
          </cell>
        </row>
        <row r="19">
          <cell r="A19" t="str">
            <v>Risk-weighted assets (RWA)</v>
          </cell>
          <cell r="B19" t="str">
            <v>Risk exposure amount (REA)</v>
          </cell>
          <cell r="C19">
            <v>23650</v>
          </cell>
          <cell r="D19">
            <v>25145</v>
          </cell>
          <cell r="E19">
            <v>24081</v>
          </cell>
          <cell r="F19">
            <v>24313</v>
          </cell>
          <cell r="G19">
            <v>24460</v>
          </cell>
          <cell r="H19">
            <v>24932</v>
          </cell>
          <cell r="K19">
            <v>-5.9455160071584807E-2</v>
          </cell>
          <cell r="L19">
            <v>-3.311529026982829E-2</v>
          </cell>
          <cell r="M19">
            <v>23650</v>
          </cell>
          <cell r="N19">
            <v>24460</v>
          </cell>
          <cell r="O19">
            <v>-3.311529026982829E-2</v>
          </cell>
        </row>
        <row r="20">
          <cell r="A20" t="str">
            <v>Number of employees (FTEs)</v>
          </cell>
          <cell r="B20" t="str">
            <v>Number of employees (FTEs)</v>
          </cell>
          <cell r="C20">
            <v>3209</v>
          </cell>
          <cell r="D20">
            <v>3155</v>
          </cell>
          <cell r="E20">
            <v>3253</v>
          </cell>
          <cell r="F20">
            <v>3286</v>
          </cell>
          <cell r="G20">
            <v>3351</v>
          </cell>
          <cell r="H20">
            <v>3367</v>
          </cell>
          <cell r="K20">
            <v>1.711568938193344E-2</v>
          </cell>
          <cell r="L20">
            <v>-4.2375410325276038E-2</v>
          </cell>
          <cell r="M20">
            <v>3209</v>
          </cell>
          <cell r="N20">
            <v>3351</v>
          </cell>
          <cell r="O20">
            <v>-4.2375410325276038E-2</v>
          </cell>
        </row>
        <row r="21">
          <cell r="A21" t="str">
            <v>Volumes, EURbn:</v>
          </cell>
          <cell r="B21" t="str">
            <v>Volumes, EURbn:</v>
          </cell>
          <cell r="K21"/>
          <cell r="L21"/>
        </row>
        <row r="22">
          <cell r="A22" t="str">
            <v>Lending to corporates</v>
          </cell>
          <cell r="B22" t="str">
            <v>Lending to corporates</v>
          </cell>
          <cell r="C22">
            <v>22.300000000000004</v>
          </cell>
          <cell r="D22">
            <v>22.099999999999994</v>
          </cell>
          <cell r="E22">
            <v>22.299999999999997</v>
          </cell>
          <cell r="F22">
            <v>21.700000000000003</v>
          </cell>
          <cell r="G22">
            <v>21.799999999999997</v>
          </cell>
          <cell r="H22">
            <v>21.400000000000006</v>
          </cell>
          <cell r="K22">
            <v>9.0497737556565604E-3</v>
          </cell>
          <cell r="L22">
            <v>2.2935779816514089E-2</v>
          </cell>
          <cell r="M22">
            <v>22.300000000000004</v>
          </cell>
          <cell r="N22">
            <v>21.799999999999997</v>
          </cell>
          <cell r="O22">
            <v>2.2935779816514089E-2</v>
          </cell>
        </row>
        <row r="23">
          <cell r="A23" t="str">
            <v>Household mortgage lending</v>
          </cell>
          <cell r="B23" t="str">
            <v>Household mortgage lending</v>
          </cell>
          <cell r="C23">
            <v>32</v>
          </cell>
          <cell r="D23">
            <v>31.7</v>
          </cell>
          <cell r="E23">
            <v>32.200000000000003</v>
          </cell>
          <cell r="F23">
            <v>31.7</v>
          </cell>
          <cell r="G23">
            <v>31.8</v>
          </cell>
          <cell r="H23">
            <v>31.6</v>
          </cell>
          <cell r="K23">
            <v>9.4637223974763634E-3</v>
          </cell>
          <cell r="L23">
            <v>6.2893081761006067E-3</v>
          </cell>
          <cell r="M23">
            <v>32</v>
          </cell>
          <cell r="N23">
            <v>31.8</v>
          </cell>
          <cell r="O23">
            <v>6.2893081761006067E-3</v>
          </cell>
        </row>
        <row r="24">
          <cell r="A24" t="str">
            <v>Consumer lending</v>
          </cell>
          <cell r="B24" t="str">
            <v>Consumer lending</v>
          </cell>
          <cell r="C24">
            <v>11.399999999999999</v>
          </cell>
          <cell r="D24">
            <v>11.500000000000004</v>
          </cell>
          <cell r="E24">
            <v>11.799999999999997</v>
          </cell>
          <cell r="F24">
            <v>12.099999999999998</v>
          </cell>
          <cell r="G24">
            <v>11.999999999999996</v>
          </cell>
          <cell r="H24">
            <v>12.199999999999996</v>
          </cell>
          <cell r="K24">
            <v>-8.6956521739134738E-3</v>
          </cell>
          <cell r="L24">
            <v>-4.9999999999999836E-2</v>
          </cell>
          <cell r="M24">
            <v>11.399999999999999</v>
          </cell>
          <cell r="N24">
            <v>11.999999999999996</v>
          </cell>
          <cell r="O24">
            <v>-4.9999999999999836E-2</v>
          </cell>
        </row>
        <row r="25">
          <cell r="A25" t="str">
            <v>Total lending</v>
          </cell>
          <cell r="B25" t="str">
            <v>Total lending</v>
          </cell>
          <cell r="C25">
            <v>65.7</v>
          </cell>
          <cell r="D25">
            <v>65.3</v>
          </cell>
          <cell r="E25">
            <v>66.3</v>
          </cell>
          <cell r="F25">
            <v>65.5</v>
          </cell>
          <cell r="G25">
            <v>65.599999999999994</v>
          </cell>
          <cell r="H25">
            <v>65.2</v>
          </cell>
          <cell r="K25">
            <v>6.1255742725881421E-3</v>
          </cell>
          <cell r="L25">
            <v>1.5243902439025692E-3</v>
          </cell>
          <cell r="M25">
            <v>65.7</v>
          </cell>
          <cell r="N25">
            <v>65.599999999999994</v>
          </cell>
          <cell r="O25">
            <v>1.5243902439025692E-3</v>
          </cell>
        </row>
        <row r="26">
          <cell r="A26" t="str">
            <v>Corporate deposits</v>
          </cell>
          <cell r="B26" t="str">
            <v>Corporate deposits</v>
          </cell>
          <cell r="C26">
            <v>9.0000000000000036</v>
          </cell>
          <cell r="D26">
            <v>9.5999999999999979</v>
          </cell>
          <cell r="E26">
            <v>9.2000000000000028</v>
          </cell>
          <cell r="F26">
            <v>9.7999999999999972</v>
          </cell>
          <cell r="G26">
            <v>9.8000000000000007</v>
          </cell>
          <cell r="H26">
            <v>9.1000000000000014</v>
          </cell>
          <cell r="K26">
            <v>-6.2499999999999424E-2</v>
          </cell>
          <cell r="L26">
            <v>-8.1632653061224192E-2</v>
          </cell>
          <cell r="M26">
            <v>9.0000000000000036</v>
          </cell>
          <cell r="N26">
            <v>9.8000000000000007</v>
          </cell>
          <cell r="O26">
            <v>-8.1632653061224192E-2</v>
          </cell>
        </row>
        <row r="27">
          <cell r="A27" t="str">
            <v>Household deposits</v>
          </cell>
          <cell r="B27" t="str">
            <v>Household deposits</v>
          </cell>
          <cell r="C27">
            <v>23.7</v>
          </cell>
          <cell r="D27">
            <v>22.8</v>
          </cell>
          <cell r="E27">
            <v>24</v>
          </cell>
          <cell r="F27">
            <v>23.5</v>
          </cell>
          <cell r="G27">
            <v>23.8</v>
          </cell>
          <cell r="H27">
            <v>23.4</v>
          </cell>
          <cell r="K27">
            <v>3.9473684210526251E-2</v>
          </cell>
          <cell r="L27">
            <v>-4.2016806722689672E-3</v>
          </cell>
          <cell r="M27">
            <v>23.7</v>
          </cell>
          <cell r="N27">
            <v>23.8</v>
          </cell>
          <cell r="O27">
            <v>-4.2016806722689672E-3</v>
          </cell>
        </row>
        <row r="28">
          <cell r="A28" t="str">
            <v>Total deposits</v>
          </cell>
          <cell r="B28" t="str">
            <v>Total deposits</v>
          </cell>
          <cell r="C28">
            <v>32.700000000000003</v>
          </cell>
          <cell r="D28">
            <v>32.4</v>
          </cell>
          <cell r="E28">
            <v>33.200000000000003</v>
          </cell>
          <cell r="F28">
            <v>33.299999999999997</v>
          </cell>
          <cell r="G28">
            <v>33.6</v>
          </cell>
          <cell r="H28">
            <v>32.5</v>
          </cell>
          <cell r="K28">
            <v>9.2592592592593906E-3</v>
          </cell>
          <cell r="L28">
            <v>-2.6785714285714243E-2</v>
          </cell>
          <cell r="M28">
            <v>32.700000000000003</v>
          </cell>
          <cell r="N28">
            <v>33.6</v>
          </cell>
          <cell r="O28">
            <v>-2.6785714285714243E-2</v>
          </cell>
        </row>
        <row r="29">
          <cell r="B29" t="str">
            <v>Historical numbers have been restated following organizational changes</v>
          </cell>
        </row>
      </sheetData>
      <sheetData sheetId="10">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Banking Finland</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187</v>
          </cell>
          <cell r="D4">
            <v>188</v>
          </cell>
          <cell r="E4">
            <v>188</v>
          </cell>
          <cell r="F4">
            <v>190</v>
          </cell>
          <cell r="G4">
            <v>190</v>
          </cell>
          <cell r="H4">
            <v>184</v>
          </cell>
          <cell r="K4">
            <v>-5.3191489361702126E-3</v>
          </cell>
          <cell r="L4">
            <v>-1.5789473684210527E-2</v>
          </cell>
          <cell r="M4">
            <v>375</v>
          </cell>
          <cell r="N4">
            <v>374</v>
          </cell>
          <cell r="O4">
            <v>2.6737967914438501E-3</v>
          </cell>
        </row>
        <row r="5">
          <cell r="A5" t="str">
            <v>Net fee and commission income</v>
          </cell>
          <cell r="B5" t="str">
            <v>Net fee and commission income</v>
          </cell>
          <cell r="C5">
            <v>93</v>
          </cell>
          <cell r="D5">
            <v>92</v>
          </cell>
          <cell r="E5">
            <v>93</v>
          </cell>
          <cell r="F5">
            <v>92</v>
          </cell>
          <cell r="G5">
            <v>95</v>
          </cell>
          <cell r="H5">
            <v>93</v>
          </cell>
          <cell r="K5">
            <v>1.0869565217391304E-2</v>
          </cell>
          <cell r="L5">
            <v>-2.1052631578947368E-2</v>
          </cell>
          <cell r="M5">
            <v>185</v>
          </cell>
          <cell r="N5">
            <v>188</v>
          </cell>
          <cell r="O5">
            <v>-1.5957446808510637E-2</v>
          </cell>
        </row>
        <row r="6">
          <cell r="A6" t="str">
            <v>Net result from items at fair value</v>
          </cell>
          <cell r="B6" t="str">
            <v>Net result from items at fair value</v>
          </cell>
          <cell r="C6">
            <v>35</v>
          </cell>
          <cell r="D6">
            <v>36</v>
          </cell>
          <cell r="E6">
            <v>32</v>
          </cell>
          <cell r="F6">
            <v>25</v>
          </cell>
          <cell r="G6">
            <v>23</v>
          </cell>
          <cell r="H6">
            <v>22</v>
          </cell>
          <cell r="K6">
            <v>-2.7777777777777776E-2</v>
          </cell>
          <cell r="L6">
            <v>0.52173913043478259</v>
          </cell>
          <cell r="M6">
            <v>71</v>
          </cell>
          <cell r="N6">
            <v>45</v>
          </cell>
          <cell r="O6">
            <v>0.57777777777777772</v>
          </cell>
        </row>
        <row r="7">
          <cell r="A7" t="str">
            <v>Equity method &amp; other income</v>
          </cell>
          <cell r="B7" t="str">
            <v>Equity method &amp; other income</v>
          </cell>
          <cell r="C7">
            <v>1</v>
          </cell>
          <cell r="D7">
            <v>0</v>
          </cell>
          <cell r="E7">
            <v>1</v>
          </cell>
          <cell r="F7">
            <v>1</v>
          </cell>
          <cell r="G7">
            <v>1</v>
          </cell>
          <cell r="H7">
            <v>0</v>
          </cell>
          <cell r="K7"/>
          <cell r="L7">
            <v>0</v>
          </cell>
          <cell r="M7">
            <v>1</v>
          </cell>
          <cell r="N7">
            <v>1</v>
          </cell>
          <cell r="O7">
            <v>0</v>
          </cell>
        </row>
        <row r="8">
          <cell r="A8" t="str">
            <v>Total income incl. allocations</v>
          </cell>
          <cell r="B8" t="str">
            <v>Total income incl. allocations</v>
          </cell>
          <cell r="C8">
            <v>316</v>
          </cell>
          <cell r="D8">
            <v>316</v>
          </cell>
          <cell r="E8">
            <v>314</v>
          </cell>
          <cell r="F8">
            <v>308</v>
          </cell>
          <cell r="G8">
            <v>309</v>
          </cell>
          <cell r="H8">
            <v>299</v>
          </cell>
          <cell r="K8">
            <v>0</v>
          </cell>
          <cell r="L8">
            <v>2.2653721682847898E-2</v>
          </cell>
          <cell r="M8">
            <v>632</v>
          </cell>
          <cell r="N8">
            <v>608</v>
          </cell>
          <cell r="O8">
            <v>3.9473684210526314E-2</v>
          </cell>
        </row>
        <row r="9">
          <cell r="A9" t="str">
            <v>Staff costs</v>
          </cell>
          <cell r="B9" t="str">
            <v>Staff costs</v>
          </cell>
          <cell r="C9">
            <v>-54</v>
          </cell>
          <cell r="D9">
            <v>-55</v>
          </cell>
          <cell r="E9">
            <v>-59</v>
          </cell>
          <cell r="F9">
            <v>-54</v>
          </cell>
          <cell r="G9">
            <v>-55</v>
          </cell>
          <cell r="H9">
            <v>-57</v>
          </cell>
          <cell r="K9">
            <v>-1.8181818181818181E-2</v>
          </cell>
          <cell r="L9">
            <v>-1.8181818181818181E-2</v>
          </cell>
          <cell r="M9">
            <v>-109</v>
          </cell>
          <cell r="N9">
            <v>-112</v>
          </cell>
          <cell r="O9">
            <v>-2.6785714285714284E-2</v>
          </cell>
        </row>
        <row r="10">
          <cell r="A10" t="str">
            <v>Other exp, excl depriciations</v>
          </cell>
          <cell r="B10" t="str">
            <v>Other exp. excl. depreciations</v>
          </cell>
          <cell r="C10">
            <v>-95</v>
          </cell>
          <cell r="D10">
            <v>-94</v>
          </cell>
          <cell r="E10">
            <v>-99</v>
          </cell>
          <cell r="F10">
            <v>-97</v>
          </cell>
          <cell r="G10">
            <v>-102</v>
          </cell>
          <cell r="H10">
            <v>-100</v>
          </cell>
          <cell r="K10">
            <v>1.0638297872340425E-2</v>
          </cell>
          <cell r="L10">
            <v>-6.8627450980392163E-2</v>
          </cell>
          <cell r="M10">
            <v>-189</v>
          </cell>
          <cell r="N10">
            <v>-202</v>
          </cell>
          <cell r="O10">
            <v>-6.4356435643564358E-2</v>
          </cell>
        </row>
        <row r="11">
          <cell r="A11" t="str">
            <v>Total expenses incl. allocations</v>
          </cell>
          <cell r="B11" t="str">
            <v>Total expenses incl. allocations</v>
          </cell>
          <cell r="C11">
            <v>-152</v>
          </cell>
          <cell r="D11">
            <v>-152</v>
          </cell>
          <cell r="E11">
            <v>-161</v>
          </cell>
          <cell r="F11">
            <v>-153</v>
          </cell>
          <cell r="G11">
            <v>-159</v>
          </cell>
          <cell r="H11">
            <v>-160</v>
          </cell>
          <cell r="K11">
            <v>0</v>
          </cell>
          <cell r="L11">
            <v>-4.40251572327044E-2</v>
          </cell>
          <cell r="M11">
            <v>-304</v>
          </cell>
          <cell r="N11">
            <v>-319</v>
          </cell>
          <cell r="O11">
            <v>-4.7021943573667714E-2</v>
          </cell>
        </row>
        <row r="12">
          <cell r="A12" t="str">
            <v>Profit before loan losses</v>
          </cell>
          <cell r="B12" t="str">
            <v>Profit before loan losses</v>
          </cell>
          <cell r="C12">
            <v>164</v>
          </cell>
          <cell r="D12">
            <v>164</v>
          </cell>
          <cell r="E12">
            <v>153</v>
          </cell>
          <cell r="F12">
            <v>155</v>
          </cell>
          <cell r="G12">
            <v>150</v>
          </cell>
          <cell r="H12">
            <v>139</v>
          </cell>
          <cell r="K12">
            <v>0</v>
          </cell>
          <cell r="L12">
            <v>9.3333333333333338E-2</v>
          </cell>
          <cell r="M12">
            <v>328</v>
          </cell>
          <cell r="N12">
            <v>289</v>
          </cell>
          <cell r="O12">
            <v>0.13494809688581316</v>
          </cell>
        </row>
        <row r="13">
          <cell r="A13" t="str">
            <v>Net loan losses</v>
          </cell>
          <cell r="B13" t="str">
            <v>Net loan losses</v>
          </cell>
          <cell r="C13">
            <v>-16</v>
          </cell>
          <cell r="D13">
            <v>-20</v>
          </cell>
          <cell r="E13">
            <v>-21</v>
          </cell>
          <cell r="F13">
            <v>-24</v>
          </cell>
          <cell r="G13">
            <v>-20</v>
          </cell>
          <cell r="H13">
            <v>-7</v>
          </cell>
          <cell r="K13">
            <v>-0.2</v>
          </cell>
          <cell r="L13">
            <v>-0.2</v>
          </cell>
          <cell r="M13">
            <v>-36</v>
          </cell>
          <cell r="N13">
            <v>-27</v>
          </cell>
          <cell r="O13">
            <v>0.33333333333333331</v>
          </cell>
        </row>
        <row r="14">
          <cell r="A14" t="str">
            <v>Operating profit</v>
          </cell>
          <cell r="B14" t="str">
            <v>Operating profit</v>
          </cell>
          <cell r="C14">
            <v>148</v>
          </cell>
          <cell r="D14">
            <v>144</v>
          </cell>
          <cell r="E14">
            <v>132</v>
          </cell>
          <cell r="F14">
            <v>131</v>
          </cell>
          <cell r="G14">
            <v>130</v>
          </cell>
          <cell r="H14">
            <v>132</v>
          </cell>
          <cell r="K14">
            <v>2.7777777777777776E-2</v>
          </cell>
          <cell r="L14">
            <v>0.13846153846153847</v>
          </cell>
          <cell r="M14">
            <v>292</v>
          </cell>
          <cell r="N14">
            <v>262</v>
          </cell>
          <cell r="O14">
            <v>0.11450381679389313</v>
          </cell>
        </row>
        <row r="15">
          <cell r="A15" t="str">
            <v>Cost/income ratio, %</v>
          </cell>
          <cell r="B15" t="str">
            <v>Cost/income ratio, %</v>
          </cell>
          <cell r="C15">
            <v>48.1</v>
          </cell>
          <cell r="D15">
            <v>48.1</v>
          </cell>
          <cell r="E15">
            <v>51.3</v>
          </cell>
          <cell r="F15">
            <v>49.7</v>
          </cell>
          <cell r="G15">
            <v>51.5</v>
          </cell>
          <cell r="H15">
            <v>53.5</v>
          </cell>
          <cell r="M15">
            <v>48.1</v>
          </cell>
          <cell r="N15">
            <v>52.5</v>
          </cell>
        </row>
        <row r="16">
          <cell r="A16" t="str">
            <v>RAROCAR, %</v>
          </cell>
          <cell r="B16" t="str">
            <v>ROCAR, %</v>
          </cell>
          <cell r="C16">
            <v>23.2</v>
          </cell>
          <cell r="D16">
            <v>22.7</v>
          </cell>
          <cell r="E16">
            <v>20.399999999999999</v>
          </cell>
          <cell r="F16">
            <v>20</v>
          </cell>
          <cell r="G16">
            <v>19.7</v>
          </cell>
          <cell r="H16">
            <v>20</v>
          </cell>
          <cell r="M16">
            <v>22.9</v>
          </cell>
          <cell r="N16">
            <v>19.899999999999999</v>
          </cell>
        </row>
        <row r="17">
          <cell r="A17" t="str">
            <v>RAROCAR, %</v>
          </cell>
          <cell r="B17" t="str">
            <v>RAROCAR, %</v>
          </cell>
          <cell r="C17">
            <v>22.7</v>
          </cell>
          <cell r="D17">
            <v>22.8</v>
          </cell>
          <cell r="E17">
            <v>21.1</v>
          </cell>
          <cell r="F17">
            <v>21.7</v>
          </cell>
          <cell r="G17">
            <v>21</v>
          </cell>
          <cell r="H17">
            <v>19.2</v>
          </cell>
          <cell r="M17">
            <v>22.7</v>
          </cell>
          <cell r="N17">
            <v>20.100000000000001</v>
          </cell>
        </row>
        <row r="18">
          <cell r="A18" t="str">
            <v>Economic capital (EC)</v>
          </cell>
          <cell r="B18" t="str">
            <v>Economic capital (EC)</v>
          </cell>
          <cell r="C18">
            <v>1976</v>
          </cell>
          <cell r="D18">
            <v>1937</v>
          </cell>
          <cell r="E18">
            <v>1933</v>
          </cell>
          <cell r="F18">
            <v>2009</v>
          </cell>
          <cell r="G18">
            <v>1979</v>
          </cell>
          <cell r="H18">
            <v>2003</v>
          </cell>
          <cell r="K18">
            <v>2.0134228187919462E-2</v>
          </cell>
          <cell r="L18">
            <v>-1.5159171298635675E-3</v>
          </cell>
          <cell r="M18">
            <v>1976</v>
          </cell>
          <cell r="N18">
            <v>1979</v>
          </cell>
          <cell r="O18">
            <v>-1.5159171298635675E-3</v>
          </cell>
        </row>
        <row r="19">
          <cell r="A19" t="str">
            <v>Risk-weighted assets (RWA)</v>
          </cell>
          <cell r="B19" t="str">
            <v>Risk exposure amount (REA)</v>
          </cell>
          <cell r="C19">
            <v>12949</v>
          </cell>
          <cell r="D19">
            <v>12890</v>
          </cell>
          <cell r="E19">
            <v>12591</v>
          </cell>
          <cell r="F19">
            <v>13505</v>
          </cell>
          <cell r="G19">
            <v>13174</v>
          </cell>
          <cell r="H19">
            <v>13389</v>
          </cell>
          <cell r="K19">
            <v>4.5771916214119475E-3</v>
          </cell>
          <cell r="L19">
            <v>-1.7079095187490512E-2</v>
          </cell>
          <cell r="M19">
            <v>12949</v>
          </cell>
          <cell r="N19">
            <v>13174</v>
          </cell>
          <cell r="O19">
            <v>-1.7079095187490512E-2</v>
          </cell>
        </row>
        <row r="20">
          <cell r="A20" t="str">
            <v>Number of employees (FTEs)</v>
          </cell>
          <cell r="B20" t="str">
            <v>Number of employees (FTEs)</v>
          </cell>
          <cell r="C20">
            <v>3760</v>
          </cell>
          <cell r="D20">
            <v>3684</v>
          </cell>
          <cell r="E20">
            <v>3726</v>
          </cell>
          <cell r="F20">
            <v>3757</v>
          </cell>
          <cell r="G20">
            <v>3874</v>
          </cell>
          <cell r="H20">
            <v>3934</v>
          </cell>
          <cell r="K20">
            <v>2.0629750271444081E-2</v>
          </cell>
          <cell r="L20">
            <v>-2.942694889003614E-2</v>
          </cell>
          <cell r="M20">
            <v>3760</v>
          </cell>
          <cell r="N20">
            <v>3874</v>
          </cell>
          <cell r="O20">
            <v>-2.942694889003614E-2</v>
          </cell>
        </row>
        <row r="21">
          <cell r="A21" t="str">
            <v>Volumes, EURbn:</v>
          </cell>
          <cell r="B21" t="str">
            <v>Volumes, EURbn:</v>
          </cell>
          <cell r="K21"/>
          <cell r="L21"/>
        </row>
        <row r="22">
          <cell r="A22" t="str">
            <v>Lending to corporates</v>
          </cell>
          <cell r="B22" t="str">
            <v>Lending to corporates</v>
          </cell>
          <cell r="C22">
            <v>15.5</v>
          </cell>
          <cell r="D22">
            <v>15.5</v>
          </cell>
          <cell r="E22">
            <v>15.300000000000004</v>
          </cell>
          <cell r="F22">
            <v>15.199999999999996</v>
          </cell>
          <cell r="G22">
            <v>15.200000000000003</v>
          </cell>
          <cell r="H22">
            <v>15</v>
          </cell>
          <cell r="K22">
            <v>0</v>
          </cell>
          <cell r="L22">
            <v>1.9736842105262966E-2</v>
          </cell>
          <cell r="M22">
            <v>15.5</v>
          </cell>
          <cell r="N22">
            <v>15.200000000000003</v>
          </cell>
          <cell r="O22">
            <v>1.9736842105262966E-2</v>
          </cell>
        </row>
        <row r="23">
          <cell r="A23" t="str">
            <v>Household mortgage lending</v>
          </cell>
          <cell r="B23" t="str">
            <v>Household mortgage lending</v>
          </cell>
          <cell r="C23">
            <v>27.6</v>
          </cell>
          <cell r="D23">
            <v>27.4</v>
          </cell>
          <cell r="E23">
            <v>27.4</v>
          </cell>
          <cell r="F23">
            <v>27.3</v>
          </cell>
          <cell r="G23">
            <v>27.1</v>
          </cell>
          <cell r="H23">
            <v>27</v>
          </cell>
          <cell r="K23">
            <v>7.2992700729928046E-3</v>
          </cell>
          <cell r="L23">
            <v>1.8450184501845018E-2</v>
          </cell>
          <cell r="M23">
            <v>27.6</v>
          </cell>
          <cell r="N23">
            <v>27.1</v>
          </cell>
          <cell r="O23">
            <v>1.8450184501845018E-2</v>
          </cell>
        </row>
        <row r="24">
          <cell r="A24" t="str">
            <v>Consumer lending</v>
          </cell>
          <cell r="B24" t="str">
            <v>Consumer lending</v>
          </cell>
          <cell r="C24">
            <v>6.5</v>
          </cell>
          <cell r="D24">
            <v>6.5</v>
          </cell>
          <cell r="E24">
            <v>6.3999999999999986</v>
          </cell>
          <cell r="F24">
            <v>6.4000000000000021</v>
          </cell>
          <cell r="G24">
            <v>6.3999999999999986</v>
          </cell>
          <cell r="H24">
            <v>6.2999999999999972</v>
          </cell>
          <cell r="K24">
            <v>0</v>
          </cell>
          <cell r="L24">
            <v>1.5625000000000226E-2</v>
          </cell>
          <cell r="M24">
            <v>6.5</v>
          </cell>
          <cell r="N24">
            <v>6.3999999999999986</v>
          </cell>
          <cell r="O24">
            <v>1.5625000000000226E-2</v>
          </cell>
        </row>
        <row r="25">
          <cell r="A25" t="str">
            <v>Total lending</v>
          </cell>
          <cell r="B25" t="str">
            <v>Total lending</v>
          </cell>
          <cell r="C25">
            <v>49.6</v>
          </cell>
          <cell r="D25">
            <v>49.4</v>
          </cell>
          <cell r="E25">
            <v>49.1</v>
          </cell>
          <cell r="F25">
            <v>48.9</v>
          </cell>
          <cell r="G25">
            <v>48.7</v>
          </cell>
          <cell r="H25">
            <v>48.3</v>
          </cell>
          <cell r="K25">
            <v>4.0485829959514743E-3</v>
          </cell>
          <cell r="L25">
            <v>1.8480492813141652E-2</v>
          </cell>
          <cell r="M25">
            <v>49.6</v>
          </cell>
          <cell r="N25">
            <v>48.7</v>
          </cell>
          <cell r="O25">
            <v>1.8480492813141652E-2</v>
          </cell>
        </row>
        <row r="26">
          <cell r="A26" t="str">
            <v>Corporate deposits</v>
          </cell>
          <cell r="B26" t="str">
            <v>Corporate deposits</v>
          </cell>
          <cell r="C26">
            <v>10.600000000000001</v>
          </cell>
          <cell r="D26">
            <v>10</v>
          </cell>
          <cell r="E26">
            <v>10.099999999999998</v>
          </cell>
          <cell r="F26">
            <v>10</v>
          </cell>
          <cell r="G26">
            <v>9.7000000000000028</v>
          </cell>
          <cell r="H26">
            <v>9.3000000000000007</v>
          </cell>
          <cell r="K26">
            <v>6.0000000000000143E-2</v>
          </cell>
          <cell r="L26">
            <v>9.2783505154638998E-2</v>
          </cell>
          <cell r="M26">
            <v>10.600000000000001</v>
          </cell>
          <cell r="N26">
            <v>9.7000000000000028</v>
          </cell>
          <cell r="O26">
            <v>9.2783505154638998E-2</v>
          </cell>
        </row>
        <row r="27">
          <cell r="A27" t="str">
            <v>Household deposits</v>
          </cell>
          <cell r="B27" t="str">
            <v>Household deposits</v>
          </cell>
          <cell r="C27">
            <v>20.7</v>
          </cell>
          <cell r="D27">
            <v>20.5</v>
          </cell>
          <cell r="E27">
            <v>20.8</v>
          </cell>
          <cell r="F27">
            <v>21</v>
          </cell>
          <cell r="G27">
            <v>21.4</v>
          </cell>
          <cell r="H27">
            <v>21.3</v>
          </cell>
          <cell r="K27">
            <v>9.7560975609755751E-3</v>
          </cell>
          <cell r="L27">
            <v>-3.2710280373831745E-2</v>
          </cell>
          <cell r="M27">
            <v>20.7</v>
          </cell>
          <cell r="N27">
            <v>21.4</v>
          </cell>
          <cell r="O27">
            <v>-3.2710280373831745E-2</v>
          </cell>
        </row>
        <row r="28">
          <cell r="A28" t="str">
            <v>Total deposits</v>
          </cell>
          <cell r="B28" t="str">
            <v>Total deposits</v>
          </cell>
          <cell r="C28">
            <v>31.3</v>
          </cell>
          <cell r="D28">
            <v>30.5</v>
          </cell>
          <cell r="E28">
            <v>30.9</v>
          </cell>
          <cell r="F28">
            <v>31</v>
          </cell>
          <cell r="G28">
            <v>31.1</v>
          </cell>
          <cell r="H28">
            <v>30.6</v>
          </cell>
          <cell r="K28">
            <v>2.6229508196721336E-2</v>
          </cell>
          <cell r="L28">
            <v>6.4308681672025489E-3</v>
          </cell>
          <cell r="M28">
            <v>31.3</v>
          </cell>
          <cell r="N28">
            <v>31.1</v>
          </cell>
          <cell r="O28">
            <v>6.4308681672025489E-3</v>
          </cell>
        </row>
        <row r="29">
          <cell r="B29" t="str">
            <v>Historical numbers have been restated following organizational changes</v>
          </cell>
        </row>
      </sheetData>
      <sheetData sheetId="11">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row>
        <row r="2">
          <cell r="B2" t="str">
            <v>Banking Norway</v>
          </cell>
        </row>
        <row r="3">
          <cell r="M3" t="str">
            <v>Chg local curr.</v>
          </cell>
          <cell r="O3" t="str">
            <v>H1 15</v>
          </cell>
          <cell r="P3" t="str">
            <v>H1 14</v>
          </cell>
          <cell r="Q3" t="str">
            <v>H1/H1</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Q4" t="str">
            <v>14 vs
EUR</v>
          </cell>
          <cell r="R4" t="str">
            <v>13
Local</v>
          </cell>
        </row>
        <row r="5">
          <cell r="A5" t="str">
            <v>Net interest income</v>
          </cell>
          <cell r="B5" t="str">
            <v>Net interest income</v>
          </cell>
          <cell r="C5">
            <v>177</v>
          </cell>
          <cell r="D5">
            <v>185</v>
          </cell>
          <cell r="E5">
            <v>192</v>
          </cell>
          <cell r="F5">
            <v>191</v>
          </cell>
          <cell r="G5">
            <v>190</v>
          </cell>
          <cell r="H5">
            <v>194</v>
          </cell>
          <cell r="K5">
            <v>-4.3243243243243246E-2</v>
          </cell>
          <cell r="L5">
            <v>-6.8421052631578952E-2</v>
          </cell>
          <cell r="M5">
            <v>-6.1005557147753908E-2</v>
          </cell>
          <cell r="N5">
            <v>-2.8007206717491573E-2</v>
          </cell>
          <cell r="O5">
            <v>362</v>
          </cell>
          <cell r="P5">
            <v>384</v>
          </cell>
          <cell r="Q5">
            <v>-5.7291666666666664E-2</v>
          </cell>
          <cell r="R5">
            <v>-1.3692759669470256E-2</v>
          </cell>
        </row>
        <row r="6">
          <cell r="A6" t="str">
            <v>Net fee and commission income</v>
          </cell>
          <cell r="B6" t="str">
            <v>Net fee and commission income</v>
          </cell>
          <cell r="C6">
            <v>41</v>
          </cell>
          <cell r="D6">
            <v>40</v>
          </cell>
          <cell r="E6">
            <v>43</v>
          </cell>
          <cell r="F6">
            <v>44</v>
          </cell>
          <cell r="G6">
            <v>45</v>
          </cell>
          <cell r="H6">
            <v>41</v>
          </cell>
          <cell r="K6">
            <v>2.5000000000000001E-2</v>
          </cell>
          <cell r="L6">
            <v>-8.8888888888888892E-2</v>
          </cell>
          <cell r="M6">
            <v>3.8104997782657524E-3</v>
          </cell>
          <cell r="N6">
            <v>-3.919648103138873E-2</v>
          </cell>
          <cell r="O6">
            <v>81</v>
          </cell>
          <cell r="P6">
            <v>86</v>
          </cell>
          <cell r="Q6">
            <v>-5.8139534883720929E-2</v>
          </cell>
          <cell r="R6">
            <v>-8.9774564955409364E-3</v>
          </cell>
        </row>
        <row r="7">
          <cell r="A7" t="str">
            <v>Net result from items at fair value</v>
          </cell>
          <cell r="B7" t="str">
            <v>Net result from items at fair value</v>
          </cell>
          <cell r="C7">
            <v>20</v>
          </cell>
          <cell r="D7">
            <v>32</v>
          </cell>
          <cell r="E7">
            <v>20</v>
          </cell>
          <cell r="F7">
            <v>16</v>
          </cell>
          <cell r="G7">
            <v>19</v>
          </cell>
          <cell r="H7">
            <v>14</v>
          </cell>
          <cell r="K7">
            <v>-0.375</v>
          </cell>
          <cell r="L7">
            <v>5.2631578947368418E-2</v>
          </cell>
          <cell r="M7">
            <v>-0.39451365099523528</v>
          </cell>
          <cell r="N7">
            <v>6.9678427306818058E-2</v>
          </cell>
          <cell r="O7">
            <v>52</v>
          </cell>
          <cell r="P7">
            <v>33</v>
          </cell>
          <cell r="Q7">
            <v>0.5757575757575758</v>
          </cell>
          <cell r="R7">
            <v>0.62319912857209969</v>
          </cell>
        </row>
        <row r="8">
          <cell r="A8" t="str">
            <v>Equity method &amp; other income</v>
          </cell>
          <cell r="B8" t="str">
            <v>Equity method &amp; other income</v>
          </cell>
          <cell r="C8">
            <v>0</v>
          </cell>
          <cell r="D8">
            <v>0</v>
          </cell>
          <cell r="E8">
            <v>0</v>
          </cell>
          <cell r="F8">
            <v>0</v>
          </cell>
          <cell r="G8">
            <v>0</v>
          </cell>
          <cell r="H8">
            <v>0</v>
          </cell>
          <cell r="K8"/>
          <cell r="L8"/>
          <cell r="M8">
            <v>-0.7687242935388795</v>
          </cell>
          <cell r="N8">
            <v>-1.4700582528568473</v>
          </cell>
          <cell r="O8">
            <v>0</v>
          </cell>
          <cell r="P8">
            <v>0</v>
          </cell>
          <cell r="Q8"/>
        </row>
        <row r="9">
          <cell r="A9" t="str">
            <v>Total income incl. allocations</v>
          </cell>
          <cell r="B9" t="str">
            <v>Total income incl. allocations</v>
          </cell>
          <cell r="C9">
            <v>238</v>
          </cell>
          <cell r="D9">
            <v>257</v>
          </cell>
          <cell r="E9">
            <v>255</v>
          </cell>
          <cell r="F9">
            <v>251</v>
          </cell>
          <cell r="G9">
            <v>254</v>
          </cell>
          <cell r="H9">
            <v>249</v>
          </cell>
          <cell r="K9">
            <v>-7.3929961089494164E-2</v>
          </cell>
          <cell r="L9">
            <v>-6.2992125984251968E-2</v>
          </cell>
          <cell r="M9">
            <v>-9.2676903526963672E-2</v>
          </cell>
          <cell r="N9">
            <v>-2.2223112120791089E-2</v>
          </cell>
          <cell r="O9">
            <v>495</v>
          </cell>
          <cell r="P9">
            <v>503</v>
          </cell>
          <cell r="Q9">
            <v>-1.5904572564612324E-2</v>
          </cell>
          <cell r="R9">
            <v>2.9815215465038403E-2</v>
          </cell>
        </row>
        <row r="10">
          <cell r="A10" t="str">
            <v>Staff costs</v>
          </cell>
          <cell r="B10" t="str">
            <v>Staff costs</v>
          </cell>
          <cell r="C10">
            <v>-35</v>
          </cell>
          <cell r="D10">
            <v>-35</v>
          </cell>
          <cell r="E10">
            <v>-36</v>
          </cell>
          <cell r="F10">
            <v>-36</v>
          </cell>
          <cell r="G10">
            <v>-37</v>
          </cell>
          <cell r="H10">
            <v>-38</v>
          </cell>
          <cell r="K10">
            <v>0</v>
          </cell>
          <cell r="L10">
            <v>-5.4054054054054057E-2</v>
          </cell>
          <cell r="M10">
            <v>-2.4342252572694401E-2</v>
          </cell>
          <cell r="N10">
            <v>-2.2337483859705465E-2</v>
          </cell>
          <cell r="O10">
            <v>-70</v>
          </cell>
          <cell r="P10">
            <v>-75</v>
          </cell>
          <cell r="Q10">
            <v>-6.6666666666666666E-2</v>
          </cell>
          <cell r="R10">
            <v>-2.5745691456850128E-2</v>
          </cell>
        </row>
        <row r="11">
          <cell r="A11" t="str">
            <v>Other exp, excl depriciations</v>
          </cell>
          <cell r="B11" t="str">
            <v>Other exp. excl. depreciations</v>
          </cell>
          <cell r="C11">
            <v>-67</v>
          </cell>
          <cell r="D11">
            <v>-67</v>
          </cell>
          <cell r="E11">
            <v>-72</v>
          </cell>
          <cell r="F11">
            <v>-71</v>
          </cell>
          <cell r="G11">
            <v>-72</v>
          </cell>
          <cell r="H11">
            <v>-71</v>
          </cell>
          <cell r="K11">
            <v>0</v>
          </cell>
          <cell r="L11">
            <v>-6.9444444444444448E-2</v>
          </cell>
          <cell r="M11">
            <v>-1.6069136218379576E-2</v>
          </cell>
          <cell r="N11">
            <v>-2.6174309393447781E-2</v>
          </cell>
          <cell r="O11">
            <v>-134</v>
          </cell>
          <cell r="P11">
            <v>-143</v>
          </cell>
          <cell r="Q11">
            <v>-6.2937062937062943E-2</v>
          </cell>
          <cell r="R11">
            <v>-1.7381598487594352E-2</v>
          </cell>
        </row>
        <row r="12">
          <cell r="A12" t="str">
            <v>Total expenses incl. allocations</v>
          </cell>
          <cell r="B12" t="str">
            <v>Total expenses incl. allocations</v>
          </cell>
          <cell r="C12">
            <v>-104</v>
          </cell>
          <cell r="D12">
            <v>-104</v>
          </cell>
          <cell r="E12">
            <v>-109</v>
          </cell>
          <cell r="F12">
            <v>-109</v>
          </cell>
          <cell r="G12">
            <v>-111</v>
          </cell>
          <cell r="H12">
            <v>-110</v>
          </cell>
          <cell r="K12">
            <v>0</v>
          </cell>
          <cell r="L12">
            <v>-6.3063063063063057E-2</v>
          </cell>
          <cell r="M12">
            <v>-1.862034679671476E-2</v>
          </cell>
          <cell r="N12">
            <v>-2.7164482527794798E-2</v>
          </cell>
          <cell r="O12">
            <v>-208</v>
          </cell>
          <cell r="P12">
            <v>-221</v>
          </cell>
          <cell r="Q12">
            <v>-5.8823529411764705E-2</v>
          </cell>
          <cell r="R12">
            <v>-2.2577586163255448E-2</v>
          </cell>
        </row>
        <row r="13">
          <cell r="A13" t="str">
            <v>Profit before loan losses</v>
          </cell>
          <cell r="B13" t="str">
            <v>Profit before loan losses</v>
          </cell>
          <cell r="C13">
            <v>134</v>
          </cell>
          <cell r="D13">
            <v>153</v>
          </cell>
          <cell r="E13">
            <v>146</v>
          </cell>
          <cell r="F13">
            <v>142</v>
          </cell>
          <cell r="G13">
            <v>143</v>
          </cell>
          <cell r="H13">
            <v>139</v>
          </cell>
          <cell r="K13">
            <v>-0.12418300653594772</v>
          </cell>
          <cell r="L13">
            <v>-6.2937062937062943E-2</v>
          </cell>
          <cell r="M13">
            <v>-0.14256982171514909</v>
          </cell>
          <cell r="N13">
            <v>-1.8378382699774209E-2</v>
          </cell>
          <cell r="O13">
            <v>287</v>
          </cell>
          <cell r="P13">
            <v>282</v>
          </cell>
          <cell r="Q13">
            <v>1.7730496453900711E-2</v>
          </cell>
          <cell r="R13">
            <v>7.1076269476316734E-2</v>
          </cell>
        </row>
        <row r="14">
          <cell r="A14" t="str">
            <v>Net loan losses</v>
          </cell>
          <cell r="B14" t="str">
            <v>Net loan losses</v>
          </cell>
          <cell r="C14">
            <v>-10</v>
          </cell>
          <cell r="D14">
            <v>-18</v>
          </cell>
          <cell r="E14">
            <v>-15</v>
          </cell>
          <cell r="F14">
            <v>-8</v>
          </cell>
          <cell r="G14">
            <v>-17</v>
          </cell>
          <cell r="H14">
            <v>-14</v>
          </cell>
          <cell r="K14">
            <v>-0.44444444444444442</v>
          </cell>
          <cell r="L14">
            <v>-0.41176470588235292</v>
          </cell>
          <cell r="M14">
            <v>-0.4400000084568908</v>
          </cell>
          <cell r="N14">
            <v>-0.36830641308803891</v>
          </cell>
          <cell r="O14">
            <v>-28</v>
          </cell>
          <cell r="P14">
            <v>-31</v>
          </cell>
          <cell r="Q14">
            <v>-9.6774193548387094E-2</v>
          </cell>
          <cell r="R14">
            <v>-2.4798295827204164E-2</v>
          </cell>
        </row>
        <row r="15">
          <cell r="A15" t="str">
            <v>Operating profit</v>
          </cell>
          <cell r="B15" t="str">
            <v>Operating profit</v>
          </cell>
          <cell r="C15">
            <v>124</v>
          </cell>
          <cell r="D15">
            <v>135</v>
          </cell>
          <cell r="E15">
            <v>131</v>
          </cell>
          <cell r="F15">
            <v>134</v>
          </cell>
          <cell r="G15">
            <v>126</v>
          </cell>
          <cell r="H15">
            <v>125</v>
          </cell>
          <cell r="K15">
            <v>-8.1481481481481488E-2</v>
          </cell>
          <cell r="L15">
            <v>-1.5873015873015872E-2</v>
          </cell>
          <cell r="M15">
            <v>-0.10275738188676942</v>
          </cell>
          <cell r="N15">
            <v>2.9254505689956467E-2</v>
          </cell>
          <cell r="O15">
            <v>259</v>
          </cell>
          <cell r="P15">
            <v>251</v>
          </cell>
          <cell r="Q15">
            <v>3.1872509960159362E-2</v>
          </cell>
          <cell r="R15">
            <v>8.2792548026721757E-2</v>
          </cell>
        </row>
        <row r="16">
          <cell r="A16" t="str">
            <v>Cost/income ratio, %</v>
          </cell>
          <cell r="B16" t="str">
            <v>Cost/income ratio, %</v>
          </cell>
          <cell r="C16">
            <v>43.7</v>
          </cell>
          <cell r="D16">
            <v>40.5</v>
          </cell>
          <cell r="E16">
            <v>42.7</v>
          </cell>
          <cell r="F16">
            <v>43.4</v>
          </cell>
          <cell r="G16">
            <v>43.7</v>
          </cell>
          <cell r="H16">
            <v>44.2</v>
          </cell>
          <cell r="O16">
            <v>42</v>
          </cell>
          <cell r="P16">
            <v>43.9</v>
          </cell>
        </row>
        <row r="17">
          <cell r="A17" t="str">
            <v>RAROCAR, %</v>
          </cell>
          <cell r="B17" t="str">
            <v>ROCAR, %</v>
          </cell>
          <cell r="C17">
            <v>14.2</v>
          </cell>
          <cell r="D17">
            <v>16.7</v>
          </cell>
          <cell r="E17">
            <v>17.100000000000001</v>
          </cell>
          <cell r="F17">
            <v>17.100000000000001</v>
          </cell>
          <cell r="G17">
            <v>15.9</v>
          </cell>
          <cell r="H17">
            <v>15</v>
          </cell>
          <cell r="O17">
            <v>15.7</v>
          </cell>
          <cell r="P17">
            <v>15.4</v>
          </cell>
        </row>
        <row r="18">
          <cell r="A18" t="str">
            <v>RAROCAR, %</v>
          </cell>
          <cell r="B18" t="str">
            <v>RAROCAR, %</v>
          </cell>
          <cell r="C18">
            <v>14.1</v>
          </cell>
          <cell r="D18">
            <v>17.600000000000001</v>
          </cell>
          <cell r="E18">
            <v>17.600000000000001</v>
          </cell>
          <cell r="F18">
            <v>16.600000000000001</v>
          </cell>
          <cell r="G18">
            <v>16.5</v>
          </cell>
          <cell r="H18">
            <v>15.2</v>
          </cell>
          <cell r="O18">
            <v>16</v>
          </cell>
          <cell r="P18">
            <v>15.8</v>
          </cell>
        </row>
        <row r="19">
          <cell r="A19" t="str">
            <v>Economic capital (EC)</v>
          </cell>
          <cell r="B19" t="str">
            <v>Economic capital (EC)</v>
          </cell>
          <cell r="C19">
            <v>2623</v>
          </cell>
          <cell r="D19">
            <v>2683</v>
          </cell>
          <cell r="E19">
            <v>2247</v>
          </cell>
          <cell r="F19">
            <v>2419</v>
          </cell>
          <cell r="G19">
            <v>2360</v>
          </cell>
          <cell r="H19">
            <v>2441</v>
          </cell>
          <cell r="K19">
            <v>-2.2363026462914649E-2</v>
          </cell>
          <cell r="L19">
            <v>0.1114406779661017</v>
          </cell>
          <cell r="O19">
            <v>2623</v>
          </cell>
          <cell r="P19">
            <v>2360</v>
          </cell>
          <cell r="Q19">
            <v>0.1114406779661017</v>
          </cell>
        </row>
        <row r="20">
          <cell r="A20" t="str">
            <v>Risk-weighted assets (RWA)</v>
          </cell>
          <cell r="B20" t="str">
            <v>Risk exposure amount (REA)</v>
          </cell>
          <cell r="C20">
            <v>15298</v>
          </cell>
          <cell r="D20">
            <v>15981</v>
          </cell>
          <cell r="E20">
            <v>15328</v>
          </cell>
          <cell r="F20">
            <v>16857</v>
          </cell>
          <cell r="G20">
            <v>16037</v>
          </cell>
          <cell r="H20">
            <v>16636</v>
          </cell>
          <cell r="K20">
            <v>-4.2738251673862714E-2</v>
          </cell>
          <cell r="L20">
            <v>-4.6080937831265198E-2</v>
          </cell>
          <cell r="O20">
            <v>15298</v>
          </cell>
          <cell r="P20">
            <v>16037</v>
          </cell>
          <cell r="Q20">
            <v>-4.6080937831265198E-2</v>
          </cell>
        </row>
        <row r="21">
          <cell r="A21" t="str">
            <v>Number of employees (FTEs)</v>
          </cell>
          <cell r="B21" t="str">
            <v>Number of employees (FTEs)</v>
          </cell>
          <cell r="C21">
            <v>1326</v>
          </cell>
          <cell r="D21">
            <v>1325</v>
          </cell>
          <cell r="E21">
            <v>1338</v>
          </cell>
          <cell r="F21">
            <v>1371</v>
          </cell>
          <cell r="G21">
            <v>1395</v>
          </cell>
          <cell r="H21">
            <v>1425</v>
          </cell>
          <cell r="K21">
            <v>7.5471698113207543E-4</v>
          </cell>
          <cell r="L21">
            <v>-4.9462365591397849E-2</v>
          </cell>
          <cell r="O21">
            <v>1326</v>
          </cell>
          <cell r="P21">
            <v>1395</v>
          </cell>
          <cell r="Q21">
            <v>-4.9462365591397849E-2</v>
          </cell>
        </row>
        <row r="22">
          <cell r="A22" t="str">
            <v>Volumes, EURbn:</v>
          </cell>
          <cell r="B22" t="str">
            <v>Volumes, EURbn:</v>
          </cell>
          <cell r="K22"/>
          <cell r="L22"/>
        </row>
        <row r="23">
          <cell r="A23" t="str">
            <v>Lending to corporates</v>
          </cell>
          <cell r="B23" t="str">
            <v>Lending to corporates</v>
          </cell>
          <cell r="C23">
            <v>19.300000000000004</v>
          </cell>
          <cell r="D23">
            <v>19.299999999999997</v>
          </cell>
          <cell r="E23">
            <v>18.899999999999999</v>
          </cell>
          <cell r="F23">
            <v>20.299999999999997</v>
          </cell>
          <cell r="G23">
            <v>19.599999999999998</v>
          </cell>
          <cell r="H23">
            <v>19.599999999999998</v>
          </cell>
          <cell r="K23">
            <v>3.6815685790678774E-16</v>
          </cell>
          <cell r="L23">
            <v>-1.5306122448979267E-2</v>
          </cell>
          <cell r="M23">
            <v>5.5934373654984437E-3</v>
          </cell>
          <cell r="N23">
            <v>2.8395692557371843E-2</v>
          </cell>
          <cell r="O23">
            <v>19.300000000000004</v>
          </cell>
          <cell r="P23">
            <v>19.599999999999998</v>
          </cell>
          <cell r="Q23">
            <v>-1.5306122448979267E-2</v>
          </cell>
        </row>
        <row r="24">
          <cell r="A24" t="str">
            <v>Household mortgage lending</v>
          </cell>
          <cell r="B24" t="str">
            <v>Household mortgage lending</v>
          </cell>
          <cell r="C24">
            <v>25.8</v>
          </cell>
          <cell r="D24">
            <v>25.4</v>
          </cell>
          <cell r="E24">
            <v>23.9</v>
          </cell>
          <cell r="F24">
            <v>26.3</v>
          </cell>
          <cell r="G24">
            <v>25.1</v>
          </cell>
          <cell r="H24">
            <v>25</v>
          </cell>
          <cell r="K24">
            <v>1.5748031496063079E-2</v>
          </cell>
          <cell r="L24">
            <v>2.7888446215139414E-2</v>
          </cell>
          <cell r="M24">
            <v>2.7167446675223861E-2</v>
          </cell>
          <cell r="N24">
            <v>7.7835889235836397E-2</v>
          </cell>
          <cell r="O24">
            <v>25.8</v>
          </cell>
          <cell r="P24">
            <v>25.1</v>
          </cell>
          <cell r="Q24">
            <v>2.7888446215139414E-2</v>
          </cell>
        </row>
        <row r="25">
          <cell r="A25" t="str">
            <v>Consumer lending</v>
          </cell>
          <cell r="B25" t="str">
            <v>Consumer lending</v>
          </cell>
          <cell r="C25">
            <v>0.6</v>
          </cell>
          <cell r="D25">
            <v>0.6</v>
          </cell>
          <cell r="E25">
            <v>0.6</v>
          </cell>
          <cell r="F25">
            <v>0.7</v>
          </cell>
          <cell r="G25">
            <v>0.6</v>
          </cell>
          <cell r="H25">
            <v>0.7</v>
          </cell>
          <cell r="K25">
            <v>0</v>
          </cell>
          <cell r="L25">
            <v>0</v>
          </cell>
          <cell r="M25">
            <v>8.0963738370287031E-2</v>
          </cell>
          <cell r="N25">
            <v>1.4211770163058413E-2</v>
          </cell>
          <cell r="O25">
            <v>0.6</v>
          </cell>
          <cell r="P25">
            <v>0.6</v>
          </cell>
          <cell r="Q25">
            <v>0</v>
          </cell>
        </row>
        <row r="26">
          <cell r="A26" t="str">
            <v>Total lending</v>
          </cell>
          <cell r="B26" t="str">
            <v>Total lending</v>
          </cell>
          <cell r="C26">
            <v>45.7</v>
          </cell>
          <cell r="D26">
            <v>45.3</v>
          </cell>
          <cell r="E26">
            <v>43.4</v>
          </cell>
          <cell r="F26">
            <v>47.3</v>
          </cell>
          <cell r="G26">
            <v>45.3</v>
          </cell>
          <cell r="H26">
            <v>45.3</v>
          </cell>
          <cell r="K26">
            <v>8.8300220750553143E-3</v>
          </cell>
          <cell r="L26">
            <v>8.8300220750553143E-3</v>
          </cell>
          <cell r="M26">
            <v>1.8662633053207367E-2</v>
          </cell>
          <cell r="N26">
            <v>5.5526612658129082E-2</v>
          </cell>
          <cell r="O26">
            <v>45.7</v>
          </cell>
          <cell r="P26">
            <v>45.3</v>
          </cell>
          <cell r="Q26">
            <v>8.8300220750553143E-3</v>
          </cell>
        </row>
        <row r="27">
          <cell r="A27" t="str">
            <v>Corporate deposits</v>
          </cell>
          <cell r="B27" t="str">
            <v>Corporate deposits</v>
          </cell>
          <cell r="C27">
            <v>9.6</v>
          </cell>
          <cell r="D27">
            <v>9.6000000000000014</v>
          </cell>
          <cell r="E27">
            <v>9.8000000000000007</v>
          </cell>
          <cell r="F27">
            <v>10.6</v>
          </cell>
          <cell r="G27">
            <v>11.600000000000001</v>
          </cell>
          <cell r="H27">
            <v>10.4</v>
          </cell>
          <cell r="K27">
            <v>-1.8503717077085941E-16</v>
          </cell>
          <cell r="L27">
            <v>-0.1724137931034484</v>
          </cell>
          <cell r="M27">
            <v>9.8706913112256434E-3</v>
          </cell>
          <cell r="N27">
            <v>-0.12988462122299671</v>
          </cell>
          <cell r="O27">
            <v>9.6</v>
          </cell>
          <cell r="P27">
            <v>11.600000000000001</v>
          </cell>
          <cell r="Q27">
            <v>-0.1724137931034484</v>
          </cell>
        </row>
        <row r="28">
          <cell r="A28" t="str">
            <v>Household deposits</v>
          </cell>
          <cell r="B28" t="str">
            <v>Household deposits</v>
          </cell>
          <cell r="C28">
            <v>8.6</v>
          </cell>
          <cell r="D28">
            <v>8.1999999999999993</v>
          </cell>
          <cell r="E28">
            <v>8</v>
          </cell>
          <cell r="F28">
            <v>8.9</v>
          </cell>
          <cell r="G28">
            <v>8.6999999999999993</v>
          </cell>
          <cell r="H28">
            <v>8.1</v>
          </cell>
          <cell r="K28">
            <v>4.8780487804878099E-2</v>
          </cell>
          <cell r="L28">
            <v>-1.1494252873563178E-2</v>
          </cell>
          <cell r="M28">
            <v>6.7367015616255355E-2</v>
          </cell>
          <cell r="N28">
            <v>4.2619560991808747E-2</v>
          </cell>
          <cell r="O28">
            <v>8.6</v>
          </cell>
          <cell r="P28">
            <v>8.6999999999999993</v>
          </cell>
          <cell r="Q28">
            <v>-1.1494252873563178E-2</v>
          </cell>
        </row>
        <row r="29">
          <cell r="A29" t="str">
            <v>Total deposits</v>
          </cell>
          <cell r="B29" t="str">
            <v>Total deposits</v>
          </cell>
          <cell r="C29">
            <v>18.2</v>
          </cell>
          <cell r="D29">
            <v>17.8</v>
          </cell>
          <cell r="E29">
            <v>17.8</v>
          </cell>
          <cell r="F29">
            <v>19.5</v>
          </cell>
          <cell r="G29">
            <v>20.3</v>
          </cell>
          <cell r="H29">
            <v>18.5</v>
          </cell>
          <cell r="K29">
            <v>2.247191011235947E-2</v>
          </cell>
          <cell r="L29">
            <v>-0.10344827586206903</v>
          </cell>
          <cell r="M29">
            <v>3.6256760561824253E-2</v>
          </cell>
          <cell r="N29">
            <v>-5.6060379890077838E-2</v>
          </cell>
          <cell r="O29">
            <v>18.2</v>
          </cell>
          <cell r="P29">
            <v>20.3</v>
          </cell>
          <cell r="Q29">
            <v>-0.10344827586206903</v>
          </cell>
        </row>
      </sheetData>
      <sheetData sheetId="12">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row>
        <row r="2">
          <cell r="B2" t="str">
            <v>Banking Sweden</v>
          </cell>
        </row>
        <row r="3">
          <cell r="M3" t="str">
            <v>Chg local curr.</v>
          </cell>
          <cell r="O3" t="str">
            <v>H1 15</v>
          </cell>
          <cell r="P3" t="str">
            <v>H1 14</v>
          </cell>
          <cell r="Q3" t="str">
            <v>H1/H1</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Q4" t="str">
            <v>14 vs
EUR</v>
          </cell>
          <cell r="R4" t="str">
            <v>13
Local</v>
          </cell>
        </row>
        <row r="5">
          <cell r="A5" t="str">
            <v>Net interest income</v>
          </cell>
          <cell r="B5" t="str">
            <v>Net interest income</v>
          </cell>
          <cell r="C5">
            <v>225</v>
          </cell>
          <cell r="D5">
            <v>232</v>
          </cell>
          <cell r="E5">
            <v>250</v>
          </cell>
          <cell r="F5">
            <v>253</v>
          </cell>
          <cell r="G5">
            <v>256</v>
          </cell>
          <cell r="H5">
            <v>254</v>
          </cell>
          <cell r="K5">
            <v>-3.017241379310345E-2</v>
          </cell>
          <cell r="L5">
            <v>-0.12109375</v>
          </cell>
          <cell r="M5">
            <v>-3.9748475886877799E-2</v>
          </cell>
          <cell r="N5">
            <v>-0.1017626741851918</v>
          </cell>
          <cell r="O5">
            <v>457</v>
          </cell>
          <cell r="P5">
            <v>510</v>
          </cell>
          <cell r="Q5">
            <v>-0.10392156862745099</v>
          </cell>
          <cell r="R5">
            <v>-7.0241407952929102E-2</v>
          </cell>
        </row>
        <row r="6">
          <cell r="A6" t="str">
            <v>Net fee and commission income</v>
          </cell>
          <cell r="B6" t="str">
            <v>Net fee and commission income</v>
          </cell>
          <cell r="C6">
            <v>97</v>
          </cell>
          <cell r="D6">
            <v>95</v>
          </cell>
          <cell r="E6">
            <v>103</v>
          </cell>
          <cell r="F6">
            <v>93</v>
          </cell>
          <cell r="G6">
            <v>88</v>
          </cell>
          <cell r="H6">
            <v>94</v>
          </cell>
          <cell r="K6">
            <v>2.1052631578947368E-2</v>
          </cell>
          <cell r="L6">
            <v>0.10227272727272728</v>
          </cell>
          <cell r="M6">
            <v>3.7425546740569304E-2</v>
          </cell>
          <cell r="N6">
            <v>0.16347531187635789</v>
          </cell>
          <cell r="O6">
            <v>192</v>
          </cell>
          <cell r="P6">
            <v>182</v>
          </cell>
          <cell r="Q6">
            <v>5.4945054945054944E-2</v>
          </cell>
          <cell r="R6">
            <v>0.11843812433583167</v>
          </cell>
        </row>
        <row r="7">
          <cell r="A7" t="str">
            <v>Net result from items at fair value</v>
          </cell>
          <cell r="B7" t="str">
            <v>Net result from items at fair value</v>
          </cell>
          <cell r="C7">
            <v>31</v>
          </cell>
          <cell r="D7">
            <v>29</v>
          </cell>
          <cell r="E7">
            <v>53</v>
          </cell>
          <cell r="F7">
            <v>21</v>
          </cell>
          <cell r="G7">
            <v>29</v>
          </cell>
          <cell r="H7">
            <v>25</v>
          </cell>
          <cell r="K7">
            <v>6.8965517241379309E-2</v>
          </cell>
          <cell r="L7">
            <v>6.8965517241379309E-2</v>
          </cell>
          <cell r="M7">
            <v>5.5980298930676575E-2</v>
          </cell>
          <cell r="N7">
            <v>0.12226205100145915</v>
          </cell>
          <cell r="O7">
            <v>60</v>
          </cell>
          <cell r="P7">
            <v>54</v>
          </cell>
          <cell r="Q7">
            <v>0.1111111111111111</v>
          </cell>
          <cell r="R7">
            <v>0.18120616785332833</v>
          </cell>
        </row>
        <row r="8">
          <cell r="A8" t="str">
            <v>Equity method &amp; other income</v>
          </cell>
          <cell r="B8" t="str">
            <v>Equity method &amp; other income</v>
          </cell>
          <cell r="C8">
            <v>0</v>
          </cell>
          <cell r="D8">
            <v>0</v>
          </cell>
          <cell r="E8">
            <v>0</v>
          </cell>
          <cell r="F8">
            <v>0</v>
          </cell>
          <cell r="G8">
            <v>1</v>
          </cell>
          <cell r="H8">
            <v>1</v>
          </cell>
          <cell r="K8"/>
          <cell r="L8">
            <v>-1</v>
          </cell>
          <cell r="M8">
            <v>-0.78989883627846447</v>
          </cell>
          <cell r="N8">
            <v>-0.98734741507324297</v>
          </cell>
          <cell r="O8">
            <v>0</v>
          </cell>
          <cell r="P8">
            <v>2</v>
          </cell>
          <cell r="Q8">
            <v>-1</v>
          </cell>
          <cell r="R8">
            <v>-0.96289811446258522</v>
          </cell>
        </row>
        <row r="9">
          <cell r="A9" t="str">
            <v>Total income incl. allocations</v>
          </cell>
          <cell r="B9" t="str">
            <v>Total income incl. allocations</v>
          </cell>
          <cell r="C9">
            <v>353</v>
          </cell>
          <cell r="D9">
            <v>356</v>
          </cell>
          <cell r="E9">
            <v>406</v>
          </cell>
          <cell r="F9">
            <v>367</v>
          </cell>
          <cell r="G9">
            <v>374</v>
          </cell>
          <cell r="H9">
            <v>374</v>
          </cell>
          <cell r="K9">
            <v>-8.4269662921348312E-3</v>
          </cell>
          <cell r="L9">
            <v>-5.6149732620320858E-2</v>
          </cell>
          <cell r="M9">
            <v>-1.133710123319065E-2</v>
          </cell>
          <cell r="N9">
            <v>-2.4353413270481128E-2</v>
          </cell>
          <cell r="O9">
            <v>709</v>
          </cell>
          <cell r="P9">
            <v>748</v>
          </cell>
          <cell r="Q9">
            <v>-5.213903743315508E-2</v>
          </cell>
          <cell r="R9">
            <v>-8.5334387445570314E-3</v>
          </cell>
        </row>
        <row r="10">
          <cell r="A10" t="str">
            <v>Staff costs</v>
          </cell>
          <cell r="B10" t="str">
            <v>Staff costs</v>
          </cell>
          <cell r="C10">
            <v>-68</v>
          </cell>
          <cell r="D10">
            <v>-68</v>
          </cell>
          <cell r="E10">
            <v>-71</v>
          </cell>
          <cell r="F10">
            <v>-67</v>
          </cell>
          <cell r="G10">
            <v>-71</v>
          </cell>
          <cell r="H10">
            <v>-73</v>
          </cell>
          <cell r="K10">
            <v>0</v>
          </cell>
          <cell r="L10">
            <v>-4.2253521126760563E-2</v>
          </cell>
          <cell r="M10">
            <v>-6.3242243252219499E-3</v>
          </cell>
          <cell r="N10">
            <v>-1.7040323483167197E-2</v>
          </cell>
          <cell r="O10">
            <v>-136</v>
          </cell>
          <cell r="P10">
            <v>-144</v>
          </cell>
          <cell r="Q10">
            <v>-5.5555555555555552E-2</v>
          </cell>
          <cell r="R10">
            <v>-2.0313489628399406E-2</v>
          </cell>
        </row>
        <row r="11">
          <cell r="A11" t="str">
            <v>Other exp, excl depriciations</v>
          </cell>
          <cell r="B11" t="str">
            <v>Other exp. excl. depreciations</v>
          </cell>
          <cell r="C11">
            <v>-119</v>
          </cell>
          <cell r="D11">
            <v>-118</v>
          </cell>
          <cell r="E11">
            <v>-126</v>
          </cell>
          <cell r="F11">
            <v>-125</v>
          </cell>
          <cell r="G11">
            <v>-131</v>
          </cell>
          <cell r="H11">
            <v>-135</v>
          </cell>
          <cell r="K11">
            <v>8.4745762711864406E-3</v>
          </cell>
          <cell r="L11">
            <v>-9.1603053435114504E-2</v>
          </cell>
          <cell r="M11">
            <v>-2.7969189792641513E-3</v>
          </cell>
          <cell r="N11">
            <v>-6.3341627051166971E-2</v>
          </cell>
          <cell r="O11">
            <v>-237</v>
          </cell>
          <cell r="P11">
            <v>-266</v>
          </cell>
          <cell r="Q11">
            <v>-0.10902255639097744</v>
          </cell>
          <cell r="R11">
            <v>-6.8075077820922036E-2</v>
          </cell>
        </row>
        <row r="12">
          <cell r="A12" t="str">
            <v>Total expenses incl. allocations</v>
          </cell>
          <cell r="B12" t="str">
            <v>Total expenses incl. allocations</v>
          </cell>
          <cell r="C12">
            <v>-189</v>
          </cell>
          <cell r="D12">
            <v>-189</v>
          </cell>
          <cell r="E12">
            <v>-200</v>
          </cell>
          <cell r="F12">
            <v>-195</v>
          </cell>
          <cell r="G12">
            <v>-205</v>
          </cell>
          <cell r="H12">
            <v>-213</v>
          </cell>
          <cell r="K12">
            <v>0</v>
          </cell>
          <cell r="L12">
            <v>-7.8048780487804878E-2</v>
          </cell>
          <cell r="M12">
            <v>-3.9012942748435364E-3</v>
          </cell>
          <cell r="N12">
            <v>-5.0552711349689639E-2</v>
          </cell>
          <cell r="O12">
            <v>-378</v>
          </cell>
          <cell r="P12">
            <v>-418</v>
          </cell>
          <cell r="Q12">
            <v>-9.569377990430622E-2</v>
          </cell>
          <cell r="R12">
            <v>-5.5510983757067534E-2</v>
          </cell>
        </row>
        <row r="13">
          <cell r="A13" t="str">
            <v>Profit before loan losses</v>
          </cell>
          <cell r="B13" t="str">
            <v>Profit before loan losses</v>
          </cell>
          <cell r="C13">
            <v>164</v>
          </cell>
          <cell r="D13">
            <v>167</v>
          </cell>
          <cell r="E13">
            <v>206</v>
          </cell>
          <cell r="F13">
            <v>172</v>
          </cell>
          <cell r="G13">
            <v>169</v>
          </cell>
          <cell r="H13">
            <v>161</v>
          </cell>
          <cell r="K13">
            <v>-1.7964071856287425E-2</v>
          </cell>
          <cell r="L13">
            <v>-2.9585798816568046E-2</v>
          </cell>
          <cell r="M13">
            <v>-1.9727417590277185E-2</v>
          </cell>
          <cell r="N13">
            <v>7.5237630867148741E-3</v>
          </cell>
          <cell r="O13">
            <v>331</v>
          </cell>
          <cell r="P13">
            <v>330</v>
          </cell>
          <cell r="Q13">
            <v>3.0303030303030303E-3</v>
          </cell>
          <cell r="R13">
            <v>5.0919035350250663E-2</v>
          </cell>
        </row>
        <row r="14">
          <cell r="A14" t="str">
            <v>Net loan losses</v>
          </cell>
          <cell r="B14" t="str">
            <v>Net loan losses</v>
          </cell>
          <cell r="C14">
            <v>-12</v>
          </cell>
          <cell r="D14">
            <v>-7</v>
          </cell>
          <cell r="E14">
            <v>-6</v>
          </cell>
          <cell r="F14">
            <v>8</v>
          </cell>
          <cell r="G14">
            <v>-6</v>
          </cell>
          <cell r="H14">
            <v>-6</v>
          </cell>
          <cell r="K14">
            <v>0.7142857142857143</v>
          </cell>
          <cell r="L14">
            <v>1</v>
          </cell>
          <cell r="M14">
            <v>0.87792449368910441</v>
          </cell>
          <cell r="N14">
            <v>1.2959370519443389</v>
          </cell>
          <cell r="O14">
            <v>-19</v>
          </cell>
          <cell r="P14">
            <v>-12</v>
          </cell>
          <cell r="Q14">
            <v>0.58333333333333337</v>
          </cell>
          <cell r="R14">
            <v>0.71695201877414916</v>
          </cell>
        </row>
        <row r="15">
          <cell r="A15" t="str">
            <v>Operating profit</v>
          </cell>
          <cell r="B15" t="str">
            <v>Operating profit</v>
          </cell>
          <cell r="C15">
            <v>152</v>
          </cell>
          <cell r="D15">
            <v>160</v>
          </cell>
          <cell r="E15">
            <v>200</v>
          </cell>
          <cell r="F15">
            <v>180</v>
          </cell>
          <cell r="G15">
            <v>163</v>
          </cell>
          <cell r="H15">
            <v>155</v>
          </cell>
          <cell r="K15">
            <v>-0.05</v>
          </cell>
          <cell r="L15">
            <v>-6.7484662576687116E-2</v>
          </cell>
          <cell r="M15">
            <v>-5.6230204374233539E-2</v>
          </cell>
          <cell r="N15">
            <v>-3.6238030924169773E-2</v>
          </cell>
          <cell r="O15">
            <v>312</v>
          </cell>
          <cell r="P15">
            <v>318</v>
          </cell>
          <cell r="Q15">
            <v>-1.8867924528301886E-2</v>
          </cell>
          <cell r="R15">
            <v>2.6934411439897943E-2</v>
          </cell>
        </row>
        <row r="16">
          <cell r="A16" t="str">
            <v>Cost/income ratio, %</v>
          </cell>
          <cell r="B16" t="str">
            <v>Cost/income ratio, %</v>
          </cell>
          <cell r="C16">
            <v>53.5</v>
          </cell>
          <cell r="D16">
            <v>53.1</v>
          </cell>
          <cell r="E16">
            <v>49.3</v>
          </cell>
          <cell r="F16">
            <v>53.1</v>
          </cell>
          <cell r="G16">
            <v>54.8</v>
          </cell>
          <cell r="H16">
            <v>57</v>
          </cell>
          <cell r="O16">
            <v>53.3</v>
          </cell>
          <cell r="P16">
            <v>55.9</v>
          </cell>
        </row>
        <row r="17">
          <cell r="A17" t="str">
            <v>RAROCAR, %</v>
          </cell>
          <cell r="B17" t="str">
            <v>ROCAR, %</v>
          </cell>
          <cell r="C17">
            <v>14.3</v>
          </cell>
          <cell r="D17">
            <v>15.5</v>
          </cell>
          <cell r="E17">
            <v>19.3</v>
          </cell>
          <cell r="F17">
            <v>18.5</v>
          </cell>
          <cell r="G17">
            <v>18.3</v>
          </cell>
          <cell r="H17">
            <v>16.8</v>
          </cell>
          <cell r="O17">
            <v>14.9</v>
          </cell>
          <cell r="P17">
            <v>17.5</v>
          </cell>
        </row>
        <row r="18">
          <cell r="A18" t="str">
            <v>RAROCAR, %</v>
          </cell>
          <cell r="B18" t="str">
            <v>RAROCAR, %</v>
          </cell>
          <cell r="C18">
            <v>14.4</v>
          </cell>
          <cell r="D18">
            <v>15.1</v>
          </cell>
          <cell r="E18">
            <v>18.8</v>
          </cell>
          <cell r="F18">
            <v>16.5</v>
          </cell>
          <cell r="G18">
            <v>17.399999999999999</v>
          </cell>
          <cell r="H18">
            <v>16</v>
          </cell>
          <cell r="O18">
            <v>14.8</v>
          </cell>
          <cell r="P18">
            <v>16.7</v>
          </cell>
        </row>
        <row r="19">
          <cell r="A19" t="str">
            <v>Economic capital (EC)</v>
          </cell>
          <cell r="B19" t="str">
            <v>Economic capital (EC)</v>
          </cell>
          <cell r="C19">
            <v>3246</v>
          </cell>
          <cell r="D19">
            <v>3213</v>
          </cell>
          <cell r="E19">
            <v>3087</v>
          </cell>
          <cell r="F19">
            <v>3198</v>
          </cell>
          <cell r="G19">
            <v>2682</v>
          </cell>
          <cell r="H19">
            <v>2754</v>
          </cell>
          <cell r="K19">
            <v>1.027077497665733E-2</v>
          </cell>
          <cell r="L19">
            <v>0.21029082774049218</v>
          </cell>
          <cell r="O19">
            <v>3246</v>
          </cell>
          <cell r="P19">
            <v>2682</v>
          </cell>
          <cell r="Q19">
            <v>0.21029082774049218</v>
          </cell>
        </row>
        <row r="20">
          <cell r="A20" t="str">
            <v>Risk-weighted assets (RWA)</v>
          </cell>
          <cell r="B20" t="str">
            <v>Risk exposure amount (REA)</v>
          </cell>
          <cell r="C20">
            <v>13155</v>
          </cell>
          <cell r="D20">
            <v>13377</v>
          </cell>
          <cell r="E20">
            <v>13065</v>
          </cell>
          <cell r="F20">
            <v>13808</v>
          </cell>
          <cell r="G20">
            <v>13585</v>
          </cell>
          <cell r="H20">
            <v>14557</v>
          </cell>
          <cell r="K20">
            <v>-1.6595649248710473E-2</v>
          </cell>
          <cell r="L20">
            <v>-3.1652557968347442E-2</v>
          </cell>
          <cell r="O20">
            <v>13155</v>
          </cell>
          <cell r="P20">
            <v>13585</v>
          </cell>
          <cell r="Q20">
            <v>-3.1652557968347442E-2</v>
          </cell>
        </row>
        <row r="21">
          <cell r="A21" t="str">
            <v>Number of employees (FTEs)</v>
          </cell>
          <cell r="B21" t="str">
            <v>Number of employees (FTEs)</v>
          </cell>
          <cell r="C21">
            <v>2933</v>
          </cell>
          <cell r="D21">
            <v>3020</v>
          </cell>
          <cell r="E21">
            <v>3041</v>
          </cell>
          <cell r="F21">
            <v>3146</v>
          </cell>
          <cell r="G21">
            <v>3207</v>
          </cell>
          <cell r="H21">
            <v>3265</v>
          </cell>
          <cell r="K21">
            <v>-2.8807947019867549E-2</v>
          </cell>
          <cell r="L21">
            <v>-8.5438104147178048E-2</v>
          </cell>
          <cell r="O21">
            <v>2933</v>
          </cell>
          <cell r="P21">
            <v>3207</v>
          </cell>
          <cell r="Q21">
            <v>-8.5438104147178048E-2</v>
          </cell>
        </row>
        <row r="22">
          <cell r="A22" t="str">
            <v>Volumes, EURbn:</v>
          </cell>
          <cell r="B22" t="str">
            <v>Volumes, EURbn:</v>
          </cell>
          <cell r="K22"/>
          <cell r="L22"/>
        </row>
        <row r="23">
          <cell r="A23" t="str">
            <v>Lending to corporates</v>
          </cell>
          <cell r="B23" t="str">
            <v>Lending to corporates</v>
          </cell>
          <cell r="C23">
            <v>19.299999999999997</v>
          </cell>
          <cell r="D23">
            <v>19.299999999999997</v>
          </cell>
          <cell r="E23">
            <v>19.200000000000003</v>
          </cell>
          <cell r="F23">
            <v>20.199999999999996</v>
          </cell>
          <cell r="G23">
            <v>19.700000000000003</v>
          </cell>
          <cell r="H23">
            <v>20.499999999999993</v>
          </cell>
          <cell r="K23">
            <v>0</v>
          </cell>
          <cell r="L23">
            <v>-2.0304568527919068E-2</v>
          </cell>
          <cell r="M23">
            <v>-7.2768908161671142E-3</v>
          </cell>
          <cell r="N23">
            <v>-1.6625571857709409E-2</v>
          </cell>
          <cell r="O23">
            <v>19.299999999999997</v>
          </cell>
          <cell r="P23">
            <v>19.700000000000003</v>
          </cell>
          <cell r="Q23">
            <v>-2.0304568527919068E-2</v>
          </cell>
        </row>
        <row r="24">
          <cell r="A24" t="str">
            <v>Household mortgage lending</v>
          </cell>
          <cell r="B24" t="str">
            <v>Household mortgage lending</v>
          </cell>
          <cell r="C24">
            <v>41.8</v>
          </cell>
          <cell r="D24">
            <v>40.700000000000003</v>
          </cell>
          <cell r="E24">
            <v>39.700000000000003</v>
          </cell>
          <cell r="F24">
            <v>40</v>
          </cell>
          <cell r="G24">
            <v>39.200000000000003</v>
          </cell>
          <cell r="H24">
            <v>39.4</v>
          </cell>
          <cell r="K24">
            <v>2.7027027027026886E-2</v>
          </cell>
          <cell r="L24">
            <v>6.632653061224475E-2</v>
          </cell>
          <cell r="M24">
            <v>2.0312380752501857E-2</v>
          </cell>
          <cell r="N24">
            <v>7.2683631861932829E-2</v>
          </cell>
          <cell r="O24">
            <v>41.8</v>
          </cell>
          <cell r="P24">
            <v>39.200000000000003</v>
          </cell>
          <cell r="Q24">
            <v>6.632653061224475E-2</v>
          </cell>
        </row>
        <row r="25">
          <cell r="A25" t="str">
            <v>Consumer lending</v>
          </cell>
          <cell r="B25" t="str">
            <v>Consumer lending</v>
          </cell>
          <cell r="C25">
            <v>4.9000000000000057</v>
          </cell>
          <cell r="D25">
            <v>4.7999999999999972</v>
          </cell>
          <cell r="E25">
            <v>4.7999999999999972</v>
          </cell>
          <cell r="F25">
            <v>5.1000000000000014</v>
          </cell>
          <cell r="G25">
            <v>5.0999999999999943</v>
          </cell>
          <cell r="H25">
            <v>5.2000000000000028</v>
          </cell>
          <cell r="K25">
            <v>2.0833333333335122E-2</v>
          </cell>
          <cell r="L25">
            <v>-3.9215686274507618E-2</v>
          </cell>
          <cell r="M25">
            <v>-5.5580570459301537E-3</v>
          </cell>
          <cell r="N25">
            <v>-5.2158883084868823E-2</v>
          </cell>
          <cell r="O25">
            <v>4.9000000000000057</v>
          </cell>
          <cell r="P25">
            <v>5.0999999999999943</v>
          </cell>
          <cell r="Q25">
            <v>-3.9215686274507618E-2</v>
          </cell>
        </row>
        <row r="26">
          <cell r="A26" t="str">
            <v>Total lending</v>
          </cell>
          <cell r="B26" t="str">
            <v>Total lending</v>
          </cell>
          <cell r="C26">
            <v>66</v>
          </cell>
          <cell r="D26">
            <v>64.8</v>
          </cell>
          <cell r="E26">
            <v>63.7</v>
          </cell>
          <cell r="F26">
            <v>65.3</v>
          </cell>
          <cell r="G26">
            <v>64</v>
          </cell>
          <cell r="H26">
            <v>65.099999999999994</v>
          </cell>
          <cell r="K26">
            <v>1.8518518518518563E-2</v>
          </cell>
          <cell r="L26">
            <v>3.125E-2</v>
          </cell>
          <cell r="M26">
            <v>1.0169895412490249E-2</v>
          </cell>
          <cell r="N26">
            <v>3.5183172052227762E-2</v>
          </cell>
          <cell r="O26">
            <v>66</v>
          </cell>
          <cell r="P26">
            <v>64</v>
          </cell>
          <cell r="Q26">
            <v>3.125E-2</v>
          </cell>
        </row>
        <row r="27">
          <cell r="A27" t="str">
            <v>Corporate deposits</v>
          </cell>
          <cell r="B27" t="str">
            <v>Corporate deposits</v>
          </cell>
          <cell r="C27">
            <v>13.099999999999998</v>
          </cell>
          <cell r="D27">
            <v>12.200000000000003</v>
          </cell>
          <cell r="E27">
            <v>12.600000000000001</v>
          </cell>
          <cell r="F27">
            <v>11.8</v>
          </cell>
          <cell r="G27">
            <v>12.600000000000001</v>
          </cell>
          <cell r="H27">
            <v>12.3</v>
          </cell>
          <cell r="K27">
            <v>7.3770491803278257E-2</v>
          </cell>
          <cell r="L27">
            <v>3.9682539682539396E-2</v>
          </cell>
          <cell r="M27">
            <v>5.8337624552302403E-2</v>
          </cell>
          <cell r="N27">
            <v>4.4420189101244789E-2</v>
          </cell>
          <cell r="O27">
            <v>13.099999999999998</v>
          </cell>
          <cell r="P27">
            <v>12.600000000000001</v>
          </cell>
          <cell r="Q27">
            <v>3.9682539682539396E-2</v>
          </cell>
        </row>
        <row r="28">
          <cell r="A28" t="str">
            <v>Household deposits</v>
          </cell>
          <cell r="B28" t="str">
            <v>Household deposits</v>
          </cell>
          <cell r="C28">
            <v>20.7</v>
          </cell>
          <cell r="D28">
            <v>19.399999999999999</v>
          </cell>
          <cell r="E28">
            <v>19.600000000000001</v>
          </cell>
          <cell r="F28">
            <v>20.3</v>
          </cell>
          <cell r="G28">
            <v>20.399999999999999</v>
          </cell>
          <cell r="H28">
            <v>20.3</v>
          </cell>
          <cell r="K28">
            <v>6.7010309278350555E-2</v>
          </cell>
          <cell r="L28">
            <v>1.4705882352941213E-2</v>
          </cell>
          <cell r="M28">
            <v>5.837355216256368E-2</v>
          </cell>
          <cell r="N28">
            <v>1.785281139459638E-2</v>
          </cell>
          <cell r="O28">
            <v>20.7</v>
          </cell>
          <cell r="P28">
            <v>20.399999999999999</v>
          </cell>
          <cell r="Q28">
            <v>1.4705882352941213E-2</v>
          </cell>
        </row>
        <row r="29">
          <cell r="A29" t="str">
            <v>Total deposits</v>
          </cell>
          <cell r="B29" t="str">
            <v>Total deposits</v>
          </cell>
          <cell r="C29">
            <v>33.799999999999997</v>
          </cell>
          <cell r="D29">
            <v>31.6</v>
          </cell>
          <cell r="E29">
            <v>32.200000000000003</v>
          </cell>
          <cell r="F29">
            <v>32.1</v>
          </cell>
          <cell r="G29">
            <v>33</v>
          </cell>
          <cell r="H29">
            <v>32.6</v>
          </cell>
          <cell r="K29">
            <v>6.962025316455682E-2</v>
          </cell>
          <cell r="L29">
            <v>2.4242424242424156E-2</v>
          </cell>
          <cell r="M29">
            <v>5.8359651234023868E-2</v>
          </cell>
          <cell r="N29">
            <v>2.79700109943255E-2</v>
          </cell>
          <cell r="O29">
            <v>33.799999999999997</v>
          </cell>
          <cell r="P29">
            <v>33</v>
          </cell>
          <cell r="Q29">
            <v>2.4242424242424156E-2</v>
          </cell>
        </row>
      </sheetData>
      <sheetData sheetId="13">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Banking Baltic countries</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37</v>
          </cell>
          <cell r="D4">
            <v>35</v>
          </cell>
          <cell r="E4">
            <v>37</v>
          </cell>
          <cell r="F4">
            <v>37</v>
          </cell>
          <cell r="G4">
            <v>36</v>
          </cell>
          <cell r="H4">
            <v>35</v>
          </cell>
          <cell r="K4">
            <v>5.7142857142857141E-2</v>
          </cell>
          <cell r="L4">
            <v>2.7777777777777776E-2</v>
          </cell>
          <cell r="M4">
            <v>72</v>
          </cell>
          <cell r="N4">
            <v>71</v>
          </cell>
          <cell r="O4">
            <v>1.4084507042253521E-2</v>
          </cell>
        </row>
        <row r="5">
          <cell r="A5" t="str">
            <v>Net fee and commission income</v>
          </cell>
          <cell r="B5" t="str">
            <v>Net fee and commission income</v>
          </cell>
          <cell r="C5">
            <v>7</v>
          </cell>
          <cell r="D5">
            <v>6</v>
          </cell>
          <cell r="E5">
            <v>7</v>
          </cell>
          <cell r="F5">
            <v>7</v>
          </cell>
          <cell r="G5">
            <v>6</v>
          </cell>
          <cell r="H5">
            <v>5</v>
          </cell>
          <cell r="K5">
            <v>0.16666666666666666</v>
          </cell>
          <cell r="L5">
            <v>0.16666666666666666</v>
          </cell>
          <cell r="M5">
            <v>13</v>
          </cell>
          <cell r="N5">
            <v>11</v>
          </cell>
          <cell r="O5">
            <v>0.18181818181818182</v>
          </cell>
        </row>
        <row r="6">
          <cell r="A6" t="str">
            <v>Net result from items at fair value</v>
          </cell>
          <cell r="B6" t="str">
            <v>Net result from items at fair value</v>
          </cell>
          <cell r="C6">
            <v>3</v>
          </cell>
          <cell r="D6">
            <v>3</v>
          </cell>
          <cell r="E6">
            <v>2</v>
          </cell>
          <cell r="F6">
            <v>0</v>
          </cell>
          <cell r="G6">
            <v>1</v>
          </cell>
          <cell r="H6">
            <v>0</v>
          </cell>
          <cell r="K6">
            <v>0</v>
          </cell>
          <cell r="L6">
            <v>2</v>
          </cell>
          <cell r="M6">
            <v>6</v>
          </cell>
          <cell r="N6">
            <v>1</v>
          </cell>
          <cell r="O6"/>
        </row>
        <row r="7">
          <cell r="A7" t="str">
            <v>Equity method &amp; other income</v>
          </cell>
          <cell r="B7" t="str">
            <v>Equity method &amp; other income</v>
          </cell>
          <cell r="C7">
            <v>1</v>
          </cell>
          <cell r="D7">
            <v>1</v>
          </cell>
          <cell r="E7">
            <v>0</v>
          </cell>
          <cell r="F7">
            <v>0</v>
          </cell>
          <cell r="G7">
            <v>2</v>
          </cell>
          <cell r="H7">
            <v>0</v>
          </cell>
          <cell r="K7">
            <v>0</v>
          </cell>
          <cell r="L7">
            <v>-0.5</v>
          </cell>
          <cell r="M7">
            <v>2</v>
          </cell>
          <cell r="N7">
            <v>2</v>
          </cell>
          <cell r="O7">
            <v>0</v>
          </cell>
        </row>
        <row r="8">
          <cell r="A8" t="str">
            <v>Total income incl. allocations</v>
          </cell>
          <cell r="B8" t="str">
            <v>Total income incl. allocations</v>
          </cell>
          <cell r="C8">
            <v>48</v>
          </cell>
          <cell r="D8">
            <v>45</v>
          </cell>
          <cell r="E8">
            <v>46</v>
          </cell>
          <cell r="F8">
            <v>44</v>
          </cell>
          <cell r="G8">
            <v>45</v>
          </cell>
          <cell r="H8">
            <v>40</v>
          </cell>
          <cell r="K8">
            <v>6.6666666666666666E-2</v>
          </cell>
          <cell r="L8">
            <v>6.6666666666666666E-2</v>
          </cell>
          <cell r="M8">
            <v>93</v>
          </cell>
          <cell r="N8">
            <v>85</v>
          </cell>
          <cell r="O8">
            <v>9.4117647058823528E-2</v>
          </cell>
        </row>
        <row r="9">
          <cell r="A9" t="str">
            <v>Staff costs</v>
          </cell>
          <cell r="B9" t="str">
            <v>Staff costs</v>
          </cell>
          <cell r="C9">
            <v>-7</v>
          </cell>
          <cell r="D9">
            <v>-6</v>
          </cell>
          <cell r="E9">
            <v>-7</v>
          </cell>
          <cell r="F9">
            <v>-6</v>
          </cell>
          <cell r="G9">
            <v>-6</v>
          </cell>
          <cell r="H9">
            <v>-6</v>
          </cell>
          <cell r="K9">
            <v>0.16666666666666666</v>
          </cell>
          <cell r="L9">
            <v>0.16666666666666666</v>
          </cell>
          <cell r="M9">
            <v>-13</v>
          </cell>
          <cell r="N9">
            <v>-12</v>
          </cell>
          <cell r="O9">
            <v>8.3333333333333329E-2</v>
          </cell>
        </row>
        <row r="10">
          <cell r="A10" t="str">
            <v>Other exp, excl depriciations</v>
          </cell>
          <cell r="B10" t="str">
            <v>Other exp. excl. depreciations</v>
          </cell>
          <cell r="C10">
            <v>-15</v>
          </cell>
          <cell r="D10">
            <v>-13</v>
          </cell>
          <cell r="E10">
            <v>-19</v>
          </cell>
          <cell r="F10">
            <v>-16</v>
          </cell>
          <cell r="G10">
            <v>-15</v>
          </cell>
          <cell r="H10">
            <v>-15</v>
          </cell>
          <cell r="K10">
            <v>0.15384615384615385</v>
          </cell>
          <cell r="L10">
            <v>0</v>
          </cell>
          <cell r="M10">
            <v>-28</v>
          </cell>
          <cell r="N10">
            <v>-30</v>
          </cell>
          <cell r="O10">
            <v>-6.6666666666666666E-2</v>
          </cell>
        </row>
        <row r="11">
          <cell r="A11" t="str">
            <v>Total expenses incl. allocations</v>
          </cell>
          <cell r="B11" t="str">
            <v>Total expenses incl. allocations</v>
          </cell>
          <cell r="C11">
            <v>-21</v>
          </cell>
          <cell r="D11">
            <v>-20</v>
          </cell>
          <cell r="E11">
            <v>-26</v>
          </cell>
          <cell r="F11">
            <v>-22</v>
          </cell>
          <cell r="G11">
            <v>-21</v>
          </cell>
          <cell r="H11">
            <v>-21</v>
          </cell>
          <cell r="K11">
            <v>0.05</v>
          </cell>
          <cell r="L11">
            <v>0</v>
          </cell>
          <cell r="M11">
            <v>-41</v>
          </cell>
          <cell r="N11">
            <v>-42</v>
          </cell>
          <cell r="O11">
            <v>-2.3809523809523808E-2</v>
          </cell>
        </row>
        <row r="12">
          <cell r="A12" t="str">
            <v>Profit before loan losses</v>
          </cell>
          <cell r="B12" t="str">
            <v>Profit before loan losses</v>
          </cell>
          <cell r="C12">
            <v>27</v>
          </cell>
          <cell r="D12">
            <v>25</v>
          </cell>
          <cell r="E12">
            <v>20</v>
          </cell>
          <cell r="F12">
            <v>22</v>
          </cell>
          <cell r="G12">
            <v>24</v>
          </cell>
          <cell r="H12">
            <v>19</v>
          </cell>
          <cell r="K12">
            <v>0.08</v>
          </cell>
          <cell r="L12">
            <v>0.125</v>
          </cell>
          <cell r="M12">
            <v>52</v>
          </cell>
          <cell r="N12">
            <v>43</v>
          </cell>
          <cell r="O12">
            <v>0.20930232558139536</v>
          </cell>
        </row>
        <row r="13">
          <cell r="A13" t="str">
            <v>Net loan losses</v>
          </cell>
          <cell r="B13" t="str">
            <v>Net loan losses</v>
          </cell>
          <cell r="C13">
            <v>1</v>
          </cell>
          <cell r="D13">
            <v>1</v>
          </cell>
          <cell r="E13">
            <v>-5</v>
          </cell>
          <cell r="F13">
            <v>-14</v>
          </cell>
          <cell r="G13">
            <v>-13</v>
          </cell>
          <cell r="H13">
            <v>-29</v>
          </cell>
          <cell r="K13">
            <v>0</v>
          </cell>
          <cell r="L13"/>
          <cell r="M13">
            <v>2</v>
          </cell>
          <cell r="N13">
            <v>-42</v>
          </cell>
          <cell r="O13"/>
        </row>
        <row r="14">
          <cell r="A14" t="str">
            <v>Operating profit</v>
          </cell>
          <cell r="B14" t="str">
            <v>Operating profit</v>
          </cell>
          <cell r="C14">
            <v>28</v>
          </cell>
          <cell r="D14">
            <v>26</v>
          </cell>
          <cell r="E14">
            <v>15</v>
          </cell>
          <cell r="F14">
            <v>8</v>
          </cell>
          <cell r="G14">
            <v>11</v>
          </cell>
          <cell r="H14">
            <v>-10</v>
          </cell>
          <cell r="K14">
            <v>7.6923076923076927E-2</v>
          </cell>
          <cell r="L14">
            <v>1.5454545454545454</v>
          </cell>
          <cell r="M14">
            <v>54</v>
          </cell>
          <cell r="N14">
            <v>1</v>
          </cell>
          <cell r="O14"/>
        </row>
        <row r="15">
          <cell r="A15" t="str">
            <v>Cost/income ratio, %</v>
          </cell>
          <cell r="B15" t="str">
            <v>Cost/income ratio, %</v>
          </cell>
          <cell r="C15">
            <v>43.8</v>
          </cell>
          <cell r="D15">
            <v>44.4</v>
          </cell>
          <cell r="E15">
            <v>56.5</v>
          </cell>
          <cell r="F15">
            <v>50</v>
          </cell>
          <cell r="G15">
            <v>46.7</v>
          </cell>
          <cell r="H15">
            <v>52.5</v>
          </cell>
          <cell r="M15">
            <v>44.1</v>
          </cell>
          <cell r="N15">
            <v>49.4</v>
          </cell>
        </row>
        <row r="16">
          <cell r="A16" t="str">
            <v>RAROCAR, %</v>
          </cell>
          <cell r="B16" t="str">
            <v>ROCAR, %</v>
          </cell>
          <cell r="C16">
            <v>12.4</v>
          </cell>
          <cell r="D16">
            <v>11.6</v>
          </cell>
          <cell r="E16">
            <v>6.1</v>
          </cell>
          <cell r="F16">
            <v>3</v>
          </cell>
          <cell r="G16">
            <v>4.4000000000000004</v>
          </cell>
          <cell r="H16">
            <v>-3.9</v>
          </cell>
          <cell r="M16">
            <v>12</v>
          </cell>
          <cell r="N16">
            <v>-0.1</v>
          </cell>
        </row>
        <row r="17">
          <cell r="A17" t="str">
            <v>RAROCAR, %</v>
          </cell>
          <cell r="B17" t="str">
            <v>RAROCAR, %</v>
          </cell>
          <cell r="C17">
            <v>10</v>
          </cell>
          <cell r="D17">
            <v>9.3000000000000007</v>
          </cell>
          <cell r="E17">
            <v>6.3</v>
          </cell>
          <cell r="F17">
            <v>7</v>
          </cell>
          <cell r="G17">
            <v>7.9</v>
          </cell>
          <cell r="H17">
            <v>6.1</v>
          </cell>
          <cell r="M17">
            <v>9.6999999999999993</v>
          </cell>
          <cell r="N17">
            <v>7</v>
          </cell>
        </row>
        <row r="18">
          <cell r="A18" t="str">
            <v>Economic capital (EC)</v>
          </cell>
          <cell r="B18" t="str">
            <v>Economic capital (EC)</v>
          </cell>
          <cell r="C18">
            <v>694</v>
          </cell>
          <cell r="D18">
            <v>691</v>
          </cell>
          <cell r="E18">
            <v>696</v>
          </cell>
          <cell r="F18">
            <v>745</v>
          </cell>
          <cell r="G18">
            <v>748</v>
          </cell>
          <cell r="H18">
            <v>745</v>
          </cell>
          <cell r="K18">
            <v>4.3415340086830683E-3</v>
          </cell>
          <cell r="L18">
            <v>-7.2192513368983954E-2</v>
          </cell>
          <cell r="M18">
            <v>694</v>
          </cell>
          <cell r="N18">
            <v>748</v>
          </cell>
          <cell r="O18">
            <v>-7.2192513368983954E-2</v>
          </cell>
        </row>
        <row r="19">
          <cell r="A19" t="str">
            <v>Risk-weighted assets (RWA)</v>
          </cell>
          <cell r="B19" t="str">
            <v>Risk exposure amount (REA)</v>
          </cell>
          <cell r="C19">
            <v>4963</v>
          </cell>
          <cell r="D19">
            <v>4909</v>
          </cell>
          <cell r="E19">
            <v>4939</v>
          </cell>
          <cell r="F19">
            <v>5173</v>
          </cell>
          <cell r="G19">
            <v>5173</v>
          </cell>
          <cell r="H19">
            <v>5197</v>
          </cell>
          <cell r="K19">
            <v>1.1000203707476064E-2</v>
          </cell>
          <cell r="L19">
            <v>-4.0595399188092018E-2</v>
          </cell>
          <cell r="M19">
            <v>4963</v>
          </cell>
          <cell r="N19">
            <v>5173</v>
          </cell>
          <cell r="O19">
            <v>-4.0595399188092018E-2</v>
          </cell>
        </row>
        <row r="20">
          <cell r="A20" t="str">
            <v>Number of employees (FTEs)</v>
          </cell>
          <cell r="B20" t="str">
            <v>Number of employees (FTEs)</v>
          </cell>
          <cell r="C20">
            <v>783</v>
          </cell>
          <cell r="D20">
            <v>789</v>
          </cell>
          <cell r="E20">
            <v>771</v>
          </cell>
          <cell r="F20">
            <v>772</v>
          </cell>
          <cell r="G20">
            <v>765</v>
          </cell>
          <cell r="H20">
            <v>771</v>
          </cell>
          <cell r="K20">
            <v>-7.6045627376425855E-3</v>
          </cell>
          <cell r="L20">
            <v>2.3529411764705882E-2</v>
          </cell>
          <cell r="M20">
            <v>783</v>
          </cell>
          <cell r="N20">
            <v>765</v>
          </cell>
          <cell r="O20">
            <v>2.3529411764705882E-2</v>
          </cell>
        </row>
        <row r="21">
          <cell r="A21" t="str">
            <v>Volumes, EURbn:</v>
          </cell>
          <cell r="B21" t="str">
            <v>Volumes, EURbn:</v>
          </cell>
          <cell r="K21"/>
          <cell r="L21"/>
        </row>
        <row r="22">
          <cell r="A22" t="str">
            <v>Lending to corporates</v>
          </cell>
          <cell r="B22" t="str">
            <v>Lending to corporates</v>
          </cell>
          <cell r="C22">
            <v>5.1999999999999993</v>
          </cell>
          <cell r="D22">
            <v>5.0999999999999996</v>
          </cell>
          <cell r="E22">
            <v>5.1999999999999993</v>
          </cell>
          <cell r="F22">
            <v>5.2999999999999989</v>
          </cell>
          <cell r="G22">
            <v>5.4</v>
          </cell>
          <cell r="H22">
            <v>5.3000000000000007</v>
          </cell>
          <cell r="K22">
            <v>1.9607843137254832E-2</v>
          </cell>
          <cell r="L22">
            <v>-3.7037037037037229E-2</v>
          </cell>
          <cell r="M22">
            <v>5.1999999999999993</v>
          </cell>
          <cell r="N22">
            <v>5.4</v>
          </cell>
          <cell r="O22">
            <v>-3.7037037037037229E-2</v>
          </cell>
        </row>
        <row r="23">
          <cell r="A23" t="str">
            <v>Household mortgage lending</v>
          </cell>
          <cell r="B23" t="str">
            <v>Household mortgage lending</v>
          </cell>
          <cell r="C23">
            <v>2.6</v>
          </cell>
          <cell r="D23">
            <v>2.6</v>
          </cell>
          <cell r="E23">
            <v>2.6</v>
          </cell>
          <cell r="F23">
            <v>2.6</v>
          </cell>
          <cell r="G23">
            <v>2.6</v>
          </cell>
          <cell r="H23">
            <v>2.6</v>
          </cell>
          <cell r="K23">
            <v>0</v>
          </cell>
          <cell r="L23">
            <v>0</v>
          </cell>
          <cell r="M23">
            <v>2.6</v>
          </cell>
          <cell r="N23">
            <v>2.6</v>
          </cell>
          <cell r="O23">
            <v>0</v>
          </cell>
        </row>
        <row r="24">
          <cell r="A24" t="str">
            <v>Consumer lending</v>
          </cell>
          <cell r="B24" t="str">
            <v>Consumer lending</v>
          </cell>
          <cell r="C24">
            <v>0.29999999999999982</v>
          </cell>
          <cell r="D24">
            <v>0.29999999999999982</v>
          </cell>
          <cell r="E24">
            <v>0.29999999999999982</v>
          </cell>
          <cell r="F24">
            <v>0.29999999999999982</v>
          </cell>
          <cell r="G24">
            <v>0.29999999999999982</v>
          </cell>
          <cell r="H24">
            <v>0.39999999999999991</v>
          </cell>
          <cell r="K24">
            <v>0</v>
          </cell>
          <cell r="L24">
            <v>0</v>
          </cell>
          <cell r="M24">
            <v>0.29999999999999982</v>
          </cell>
          <cell r="N24">
            <v>0.29999999999999982</v>
          </cell>
          <cell r="O24">
            <v>0</v>
          </cell>
        </row>
        <row r="25">
          <cell r="A25" t="str">
            <v>Total lending</v>
          </cell>
          <cell r="B25" t="str">
            <v>Total lending</v>
          </cell>
          <cell r="C25">
            <v>8.1</v>
          </cell>
          <cell r="D25">
            <v>8</v>
          </cell>
          <cell r="E25">
            <v>8.1</v>
          </cell>
          <cell r="F25">
            <v>8.1999999999999993</v>
          </cell>
          <cell r="G25">
            <v>8.3000000000000007</v>
          </cell>
          <cell r="H25">
            <v>8.3000000000000007</v>
          </cell>
          <cell r="K25">
            <v>1.2499999999999956E-2</v>
          </cell>
          <cell r="L25">
            <v>-2.4096385542168801E-2</v>
          </cell>
          <cell r="M25">
            <v>8.1</v>
          </cell>
          <cell r="N25">
            <v>8.3000000000000007</v>
          </cell>
          <cell r="O25">
            <v>-2.4096385542168801E-2</v>
          </cell>
        </row>
        <row r="26">
          <cell r="A26" t="str">
            <v>Corporate deposits</v>
          </cell>
          <cell r="B26" t="str">
            <v>Corporate deposits</v>
          </cell>
          <cell r="C26">
            <v>2.7</v>
          </cell>
          <cell r="D26">
            <v>2.7</v>
          </cell>
          <cell r="E26">
            <v>3</v>
          </cell>
          <cell r="F26">
            <v>3.1</v>
          </cell>
          <cell r="G26">
            <v>2.8</v>
          </cell>
          <cell r="H26">
            <v>2.7</v>
          </cell>
          <cell r="K26">
            <v>0</v>
          </cell>
          <cell r="L26">
            <v>-3.5714285714285587E-2</v>
          </cell>
          <cell r="M26">
            <v>2.7</v>
          </cell>
          <cell r="N26">
            <v>2.8</v>
          </cell>
          <cell r="O26">
            <v>-3.5714285714285587E-2</v>
          </cell>
        </row>
        <row r="27">
          <cell r="A27" t="str">
            <v>Household deposits</v>
          </cell>
          <cell r="B27" t="str">
            <v>Household deposits</v>
          </cell>
          <cell r="C27">
            <v>1.3</v>
          </cell>
          <cell r="D27">
            <v>1.2</v>
          </cell>
          <cell r="E27">
            <v>1.2</v>
          </cell>
          <cell r="F27">
            <v>1.1000000000000001</v>
          </cell>
          <cell r="G27">
            <v>1</v>
          </cell>
          <cell r="H27">
            <v>1</v>
          </cell>
          <cell r="K27">
            <v>8.3333333333333412E-2</v>
          </cell>
          <cell r="L27">
            <v>0.30000000000000004</v>
          </cell>
          <cell r="M27">
            <v>1.3</v>
          </cell>
          <cell r="N27">
            <v>1</v>
          </cell>
          <cell r="O27">
            <v>0.30000000000000004</v>
          </cell>
        </row>
        <row r="28">
          <cell r="A28" t="str">
            <v>Total deposits</v>
          </cell>
          <cell r="B28" t="str">
            <v>Total deposits</v>
          </cell>
          <cell r="C28">
            <v>4</v>
          </cell>
          <cell r="D28">
            <v>3.9</v>
          </cell>
          <cell r="E28">
            <v>4.2</v>
          </cell>
          <cell r="F28">
            <v>4.2</v>
          </cell>
          <cell r="G28">
            <v>3.8</v>
          </cell>
          <cell r="H28">
            <v>3.7</v>
          </cell>
          <cell r="K28">
            <v>2.5641025641025664E-2</v>
          </cell>
          <cell r="L28">
            <v>5.2631578947368474E-2</v>
          </cell>
          <cell r="M28">
            <v>4</v>
          </cell>
          <cell r="N28">
            <v>3.8</v>
          </cell>
          <cell r="O28">
            <v>5.2631578947368474E-2</v>
          </cell>
        </row>
        <row r="29">
          <cell r="B29" t="str">
            <v>Historical numbers have been restated following organizational changes</v>
          </cell>
        </row>
        <row r="32">
          <cell r="B32" t="str">
            <v>Check IS</v>
          </cell>
          <cell r="C32">
            <v>0</v>
          </cell>
          <cell r="D32">
            <v>0</v>
          </cell>
          <cell r="E32">
            <v>0</v>
          </cell>
          <cell r="F32">
            <v>0</v>
          </cell>
          <cell r="G32">
            <v>0</v>
          </cell>
          <cell r="H32">
            <v>0</v>
          </cell>
          <cell r="I32">
            <v>0</v>
          </cell>
          <cell r="J32">
            <v>0</v>
          </cell>
          <cell r="M32">
            <v>0</v>
          </cell>
          <cell r="N32">
            <v>0</v>
          </cell>
        </row>
        <row r="33">
          <cell r="B33" t="str">
            <v>Check Lend/Dep</v>
          </cell>
          <cell r="C33">
            <v>0</v>
          </cell>
          <cell r="D33">
            <v>0</v>
          </cell>
          <cell r="E33">
            <v>0</v>
          </cell>
          <cell r="F33">
            <v>0</v>
          </cell>
          <cell r="G33">
            <v>0</v>
          </cell>
          <cell r="H33">
            <v>0</v>
          </cell>
          <cell r="I33">
            <v>0</v>
          </cell>
          <cell r="J33">
            <v>0</v>
          </cell>
          <cell r="M33">
            <v>0</v>
          </cell>
          <cell r="N33">
            <v>0</v>
          </cell>
        </row>
        <row r="35">
          <cell r="B35" t="str">
            <v>Check Tot Lend</v>
          </cell>
          <cell r="C35">
            <v>0</v>
          </cell>
          <cell r="D35">
            <v>0</v>
          </cell>
          <cell r="E35">
            <v>0</v>
          </cell>
          <cell r="F35">
            <v>0</v>
          </cell>
          <cell r="G35">
            <v>0</v>
          </cell>
        </row>
        <row r="36">
          <cell r="B36" t="str">
            <v>Check Tot Dep</v>
          </cell>
          <cell r="C36">
            <v>0</v>
          </cell>
          <cell r="D36">
            <v>0</v>
          </cell>
          <cell r="E36">
            <v>0</v>
          </cell>
          <cell r="F36">
            <v>0</v>
          </cell>
          <cell r="G36">
            <v>0</v>
          </cell>
        </row>
        <row r="55">
          <cell r="B55" t="str">
            <v>Previous figures</v>
          </cell>
        </row>
        <row r="56">
          <cell r="B56" t="str">
            <v>EURm</v>
          </cell>
          <cell r="C56" t="str">
            <v>Q115</v>
          </cell>
          <cell r="D56" t="str">
            <v>Q414</v>
          </cell>
          <cell r="E56" t="str">
            <v>Q314</v>
          </cell>
          <cell r="F56" t="str">
            <v>Q214</v>
          </cell>
          <cell r="G56" t="str">
            <v>Q114</v>
          </cell>
          <cell r="H56" t="str">
            <v>Q413</v>
          </cell>
          <cell r="I56" t="str">
            <v>Q313</v>
          </cell>
          <cell r="J56" t="str">
            <v>Q213</v>
          </cell>
        </row>
      </sheetData>
      <sheetData sheetId="14" refreshError="1"/>
      <sheetData sheetId="15">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Retail Banking Other</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-21</v>
          </cell>
          <cell r="D4">
            <v>-18</v>
          </cell>
          <cell r="E4">
            <v>-6</v>
          </cell>
          <cell r="F4">
            <v>-13</v>
          </cell>
          <cell r="G4">
            <v>-28</v>
          </cell>
          <cell r="H4">
            <v>-33</v>
          </cell>
          <cell r="K4">
            <v>0.16666666666666666</v>
          </cell>
          <cell r="L4">
            <v>-0.25</v>
          </cell>
          <cell r="M4">
            <v>-39</v>
          </cell>
          <cell r="N4">
            <v>-61</v>
          </cell>
          <cell r="O4">
            <v>-0.36065573770491804</v>
          </cell>
        </row>
        <row r="5">
          <cell r="A5" t="str">
            <v>Net fee and commission income</v>
          </cell>
          <cell r="B5" t="str">
            <v>Net fee and commission income</v>
          </cell>
          <cell r="C5">
            <v>-16</v>
          </cell>
          <cell r="D5">
            <v>-10</v>
          </cell>
          <cell r="E5">
            <v>-16</v>
          </cell>
          <cell r="F5">
            <v>-8</v>
          </cell>
          <cell r="G5">
            <v>-11</v>
          </cell>
          <cell r="H5">
            <v>-5</v>
          </cell>
          <cell r="K5">
            <v>0.6</v>
          </cell>
          <cell r="L5">
            <v>0.45454545454545453</v>
          </cell>
          <cell r="M5">
            <v>-26</v>
          </cell>
          <cell r="N5">
            <v>-16</v>
          </cell>
          <cell r="O5">
            <v>0.625</v>
          </cell>
        </row>
        <row r="6">
          <cell r="A6" t="str">
            <v>Net result from items at fair value</v>
          </cell>
          <cell r="B6" t="str">
            <v>Net result from items at fair value</v>
          </cell>
          <cell r="C6">
            <v>2</v>
          </cell>
          <cell r="D6">
            <v>1</v>
          </cell>
          <cell r="E6">
            <v>-1</v>
          </cell>
          <cell r="F6">
            <v>-1</v>
          </cell>
          <cell r="G6">
            <v>0</v>
          </cell>
          <cell r="H6">
            <v>0</v>
          </cell>
          <cell r="K6">
            <v>1</v>
          </cell>
          <cell r="L6"/>
          <cell r="M6">
            <v>3</v>
          </cell>
          <cell r="N6">
            <v>0</v>
          </cell>
          <cell r="O6"/>
        </row>
        <row r="7">
          <cell r="A7" t="str">
            <v>Equity method &amp; other income</v>
          </cell>
          <cell r="B7" t="str">
            <v>Equity method &amp; other income</v>
          </cell>
          <cell r="C7">
            <v>8</v>
          </cell>
          <cell r="D7">
            <v>6</v>
          </cell>
          <cell r="E7">
            <v>7</v>
          </cell>
          <cell r="F7">
            <v>6</v>
          </cell>
          <cell r="G7">
            <v>4</v>
          </cell>
          <cell r="H7">
            <v>8</v>
          </cell>
          <cell r="K7">
            <v>0.33333333333333331</v>
          </cell>
          <cell r="L7">
            <v>1</v>
          </cell>
          <cell r="M7">
            <v>14</v>
          </cell>
          <cell r="N7">
            <v>12</v>
          </cell>
          <cell r="O7">
            <v>0.16666666666666666</v>
          </cell>
        </row>
        <row r="8">
          <cell r="A8" t="str">
            <v>Total income incl. allocations</v>
          </cell>
          <cell r="B8" t="str">
            <v>Total income incl. allocations</v>
          </cell>
          <cell r="C8">
            <v>-27</v>
          </cell>
          <cell r="D8">
            <v>-21</v>
          </cell>
          <cell r="E8">
            <v>-16</v>
          </cell>
          <cell r="F8">
            <v>-16</v>
          </cell>
          <cell r="G8">
            <v>-35</v>
          </cell>
          <cell r="H8">
            <v>-30</v>
          </cell>
          <cell r="K8">
            <v>0.2857142857142857</v>
          </cell>
          <cell r="L8">
            <v>-0.22857142857142856</v>
          </cell>
          <cell r="M8">
            <v>-48</v>
          </cell>
          <cell r="N8">
            <v>-65</v>
          </cell>
          <cell r="O8">
            <v>-0.26153846153846155</v>
          </cell>
        </row>
        <row r="9">
          <cell r="A9" t="str">
            <v>Staff costs</v>
          </cell>
          <cell r="B9" t="str">
            <v>Staff costs</v>
          </cell>
          <cell r="C9">
            <v>-94</v>
          </cell>
          <cell r="D9">
            <v>-91</v>
          </cell>
          <cell r="E9">
            <v>-94</v>
          </cell>
          <cell r="F9">
            <v>-90</v>
          </cell>
          <cell r="G9">
            <v>-93</v>
          </cell>
          <cell r="H9">
            <v>-88</v>
          </cell>
          <cell r="K9">
            <v>3.2967032967032968E-2</v>
          </cell>
          <cell r="L9">
            <v>1.0752688172043012E-2</v>
          </cell>
          <cell r="M9">
            <v>-185</v>
          </cell>
          <cell r="N9">
            <v>-181</v>
          </cell>
          <cell r="O9">
            <v>2.2099447513812154E-2</v>
          </cell>
        </row>
        <row r="10">
          <cell r="A10" t="str">
            <v>Other exp, excl depriciations</v>
          </cell>
          <cell r="B10" t="str">
            <v>Other exp. excl. depreciations</v>
          </cell>
          <cell r="C10">
            <v>97</v>
          </cell>
          <cell r="D10">
            <v>88</v>
          </cell>
          <cell r="E10">
            <v>79</v>
          </cell>
          <cell r="F10">
            <v>97</v>
          </cell>
          <cell r="G10">
            <v>96</v>
          </cell>
          <cell r="H10">
            <v>94</v>
          </cell>
          <cell r="K10">
            <v>0.10227272727272728</v>
          </cell>
          <cell r="L10">
            <v>1.0416666666666666E-2</v>
          </cell>
          <cell r="M10">
            <v>185</v>
          </cell>
          <cell r="N10">
            <v>190</v>
          </cell>
          <cell r="O10">
            <v>-2.6315789473684209E-2</v>
          </cell>
        </row>
        <row r="11">
          <cell r="A11" t="str">
            <v>Total expenses incl. allocations</v>
          </cell>
          <cell r="B11" t="str">
            <v>Total expenses incl. allocations</v>
          </cell>
          <cell r="C11">
            <v>-5</v>
          </cell>
          <cell r="D11">
            <v>-11</v>
          </cell>
          <cell r="E11">
            <v>-22</v>
          </cell>
          <cell r="F11">
            <v>-9</v>
          </cell>
          <cell r="G11">
            <v>-14</v>
          </cell>
          <cell r="H11">
            <v>-9</v>
          </cell>
          <cell r="K11">
            <v>-0.54545454545454541</v>
          </cell>
          <cell r="L11">
            <v>-0.6428571428571429</v>
          </cell>
          <cell r="M11">
            <v>-16</v>
          </cell>
          <cell r="N11">
            <v>-23</v>
          </cell>
          <cell r="O11">
            <v>-0.30434782608695654</v>
          </cell>
        </row>
        <row r="12">
          <cell r="A12" t="str">
            <v>Profit before loan losses</v>
          </cell>
          <cell r="B12" t="str">
            <v>Profit before loan losses</v>
          </cell>
          <cell r="C12">
            <v>-32</v>
          </cell>
          <cell r="D12">
            <v>-32</v>
          </cell>
          <cell r="E12">
            <v>-38</v>
          </cell>
          <cell r="F12">
            <v>-25</v>
          </cell>
          <cell r="G12">
            <v>-49</v>
          </cell>
          <cell r="H12">
            <v>-39</v>
          </cell>
          <cell r="K12">
            <v>0</v>
          </cell>
          <cell r="L12">
            <v>-0.34693877551020408</v>
          </cell>
          <cell r="M12">
            <v>-64</v>
          </cell>
          <cell r="N12">
            <v>-88</v>
          </cell>
          <cell r="O12">
            <v>-0.27272727272727271</v>
          </cell>
        </row>
        <row r="13">
          <cell r="A13" t="str">
            <v>Net loan losses</v>
          </cell>
          <cell r="B13" t="str">
            <v>Net loan losses</v>
          </cell>
          <cell r="C13">
            <v>1</v>
          </cell>
          <cell r="D13">
            <v>-2</v>
          </cell>
          <cell r="E13">
            <v>-3</v>
          </cell>
          <cell r="F13">
            <v>-4</v>
          </cell>
          <cell r="G13">
            <v>-4</v>
          </cell>
          <cell r="H13">
            <v>-1</v>
          </cell>
          <cell r="K13"/>
          <cell r="L13"/>
          <cell r="M13">
            <v>-1</v>
          </cell>
          <cell r="N13">
            <v>-5</v>
          </cell>
          <cell r="O13">
            <v>-0.8</v>
          </cell>
        </row>
        <row r="14">
          <cell r="A14" t="str">
            <v>Operating profit</v>
          </cell>
          <cell r="B14" t="str">
            <v>Operating profit</v>
          </cell>
          <cell r="C14">
            <v>-31</v>
          </cell>
          <cell r="D14">
            <v>-34</v>
          </cell>
          <cell r="E14">
            <v>-41</v>
          </cell>
          <cell r="F14">
            <v>-29</v>
          </cell>
          <cell r="G14">
            <v>-53</v>
          </cell>
          <cell r="H14">
            <v>-40</v>
          </cell>
          <cell r="K14">
            <v>-8.8235294117647065E-2</v>
          </cell>
          <cell r="L14">
            <v>-0.41509433962264153</v>
          </cell>
          <cell r="M14">
            <v>-65</v>
          </cell>
          <cell r="N14">
            <v>-93</v>
          </cell>
          <cell r="O14">
            <v>-0.30107526881720431</v>
          </cell>
        </row>
        <row r="15">
          <cell r="A15" t="str">
            <v>Economic capital (EC)</v>
          </cell>
          <cell r="B15" t="str">
            <v>Economic capital (EC)</v>
          </cell>
          <cell r="C15">
            <v>0</v>
          </cell>
          <cell r="D15">
            <v>4</v>
          </cell>
          <cell r="E15">
            <v>18</v>
          </cell>
          <cell r="F15">
            <v>17</v>
          </cell>
          <cell r="G15">
            <v>20</v>
          </cell>
          <cell r="H15">
            <v>12</v>
          </cell>
          <cell r="K15">
            <v>-1</v>
          </cell>
          <cell r="L15">
            <v>-1</v>
          </cell>
          <cell r="M15">
            <v>0</v>
          </cell>
          <cell r="N15">
            <v>20</v>
          </cell>
          <cell r="O15"/>
        </row>
        <row r="16">
          <cell r="A16" t="str">
            <v>Number of employees (FTEs)</v>
          </cell>
          <cell r="B16" t="str">
            <v>Number of employees (FTEs)</v>
          </cell>
          <cell r="C16">
            <v>4697</v>
          </cell>
          <cell r="D16">
            <v>4598</v>
          </cell>
          <cell r="E16">
            <v>4527</v>
          </cell>
          <cell r="F16">
            <v>4442</v>
          </cell>
          <cell r="G16">
            <v>4418</v>
          </cell>
          <cell r="H16">
            <v>4414</v>
          </cell>
          <cell r="K16">
            <v>2.1531100478468901E-2</v>
          </cell>
          <cell r="L16">
            <v>6.31507469443187E-2</v>
          </cell>
          <cell r="M16">
            <v>4697</v>
          </cell>
          <cell r="N16">
            <v>4418</v>
          </cell>
          <cell r="O16">
            <v>6.31507469443187E-2</v>
          </cell>
        </row>
        <row r="17">
          <cell r="A17" t="str">
            <v>Volumes, EURbn:</v>
          </cell>
          <cell r="B17" t="str">
            <v>Volumes, EURbn:</v>
          </cell>
          <cell r="C17">
            <v>0</v>
          </cell>
          <cell r="D17">
            <v>13</v>
          </cell>
          <cell r="E17">
            <v>73</v>
          </cell>
          <cell r="F17">
            <v>13</v>
          </cell>
          <cell r="G17">
            <v>89</v>
          </cell>
          <cell r="H17">
            <v>91</v>
          </cell>
          <cell r="K17">
            <v>-1</v>
          </cell>
          <cell r="L17">
            <v>-1</v>
          </cell>
          <cell r="M17">
            <v>0</v>
          </cell>
          <cell r="N17">
            <v>89</v>
          </cell>
          <cell r="O17">
            <v>-1</v>
          </cell>
        </row>
        <row r="18">
          <cell r="A18" t="str">
            <v>Lending to corporates</v>
          </cell>
          <cell r="B18" t="str">
            <v>Lending to corporates</v>
          </cell>
          <cell r="C18">
            <v>0</v>
          </cell>
          <cell r="D18">
            <v>1</v>
          </cell>
          <cell r="E18">
            <v>0</v>
          </cell>
          <cell r="F18">
            <v>1</v>
          </cell>
          <cell r="G18">
            <v>1</v>
          </cell>
          <cell r="H18">
            <v>0</v>
          </cell>
          <cell r="M18">
            <v>0</v>
          </cell>
          <cell r="N18">
            <v>1</v>
          </cell>
        </row>
        <row r="19">
          <cell r="A19" t="str">
            <v>Household mortgage lending</v>
          </cell>
          <cell r="B19" t="str">
            <v>Household mortgage lending</v>
          </cell>
          <cell r="C19">
            <v>4550</v>
          </cell>
          <cell r="D19">
            <v>4550</v>
          </cell>
          <cell r="E19">
            <v>4562</v>
          </cell>
          <cell r="F19">
            <v>4537</v>
          </cell>
          <cell r="G19">
            <v>4380</v>
          </cell>
          <cell r="H19">
            <v>4350</v>
          </cell>
          <cell r="K19">
            <v>0</v>
          </cell>
          <cell r="L19">
            <v>3.8812785388127852E-2</v>
          </cell>
          <cell r="M19">
            <v>4550</v>
          </cell>
          <cell r="N19">
            <v>4380</v>
          </cell>
          <cell r="O19">
            <v>3.8812785388127852E-2</v>
          </cell>
        </row>
        <row r="20">
          <cell r="A20" t="str">
            <v>Consumer lending</v>
          </cell>
          <cell r="B20" t="str">
            <v>Consumer lending</v>
          </cell>
          <cell r="K20"/>
          <cell r="L20"/>
        </row>
        <row r="21">
          <cell r="A21" t="str">
            <v>Total lending</v>
          </cell>
          <cell r="B21" t="str">
            <v>Total lending</v>
          </cell>
          <cell r="K21"/>
          <cell r="L21"/>
          <cell r="O21"/>
        </row>
        <row r="22">
          <cell r="A22" t="str">
            <v>Corporate deposits</v>
          </cell>
          <cell r="B22" t="str">
            <v>Corporate deposits</v>
          </cell>
          <cell r="K22"/>
          <cell r="L22"/>
          <cell r="O22"/>
        </row>
        <row r="23">
          <cell r="A23" t="str">
            <v>Household deposits</v>
          </cell>
          <cell r="B23" t="str">
            <v>Household deposits</v>
          </cell>
          <cell r="K23"/>
          <cell r="L23"/>
          <cell r="O23"/>
        </row>
        <row r="24">
          <cell r="A24" t="str">
            <v>Total deposits</v>
          </cell>
          <cell r="B24" t="str">
            <v>Total deposits</v>
          </cell>
          <cell r="K24"/>
          <cell r="L24"/>
          <cell r="O24"/>
        </row>
        <row r="25">
          <cell r="A25">
            <v>1</v>
          </cell>
          <cell r="B25" t="str">
            <v>Historical numbers have been restated following organizational changes</v>
          </cell>
        </row>
        <row r="26">
          <cell r="A26">
            <v>3</v>
          </cell>
        </row>
        <row r="27">
          <cell r="D27" t="str">
            <v xml:space="preserve"> </v>
          </cell>
        </row>
        <row r="28">
          <cell r="B28" t="str">
            <v>Check IS</v>
          </cell>
          <cell r="C28">
            <v>0</v>
          </cell>
          <cell r="D28">
            <v>0</v>
          </cell>
          <cell r="E28">
            <v>0</v>
          </cell>
          <cell r="F28">
            <v>0</v>
          </cell>
          <cell r="G28">
            <v>0</v>
          </cell>
          <cell r="H28">
            <v>0</v>
          </cell>
          <cell r="I28">
            <v>0</v>
          </cell>
          <cell r="J28">
            <v>0</v>
          </cell>
          <cell r="M28">
            <v>0</v>
          </cell>
          <cell r="N28">
            <v>0</v>
          </cell>
        </row>
        <row r="49">
          <cell r="B49" t="str">
            <v>Previous figures</v>
          </cell>
        </row>
        <row r="50">
          <cell r="B50" t="str">
            <v>EURm</v>
          </cell>
          <cell r="C50" t="str">
            <v>Q115</v>
          </cell>
          <cell r="D50" t="str">
            <v>Q414</v>
          </cell>
          <cell r="E50" t="str">
            <v>Q314</v>
          </cell>
          <cell r="F50" t="str">
            <v>Q214</v>
          </cell>
          <cell r="G50" t="str">
            <v>Q114</v>
          </cell>
          <cell r="H50" t="str">
            <v>Q413</v>
          </cell>
          <cell r="I50" t="str">
            <v>Q313</v>
          </cell>
          <cell r="J50" t="str">
            <v>Q213</v>
          </cell>
        </row>
      </sheetData>
      <sheetData sheetId="16">
        <row r="1">
          <cell r="A1" t="str">
            <v>Group</v>
          </cell>
          <cell r="B1">
            <v>2</v>
          </cell>
          <cell r="C1">
            <v>3</v>
          </cell>
          <cell r="D1">
            <v>4</v>
          </cell>
          <cell r="E1">
            <v>5</v>
          </cell>
          <cell r="F1">
            <v>6</v>
          </cell>
          <cell r="G1">
            <v>7</v>
          </cell>
          <cell r="H1">
            <v>8</v>
          </cell>
          <cell r="I1">
            <v>9</v>
          </cell>
          <cell r="J1">
            <v>10</v>
          </cell>
          <cell r="K1">
            <v>11</v>
          </cell>
          <cell r="L1">
            <v>12</v>
          </cell>
          <cell r="O1">
            <v>13</v>
          </cell>
          <cell r="P1">
            <v>14</v>
          </cell>
          <cell r="Q1">
            <v>15</v>
          </cell>
        </row>
        <row r="2">
          <cell r="B2" t="str">
            <v>Wholesale Banking total</v>
          </cell>
        </row>
        <row r="3">
          <cell r="M3" t="str">
            <v>Chg local curr.</v>
          </cell>
          <cell r="O3" t="str">
            <v>H1 15</v>
          </cell>
          <cell r="P3" t="str">
            <v>H1 14</v>
          </cell>
          <cell r="Q3" t="str">
            <v>H1/H1</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Q4" t="str">
            <v>14 vs
EUR</v>
          </cell>
        </row>
        <row r="5">
          <cell r="A5" t="str">
            <v>Net interest income</v>
          </cell>
          <cell r="B5" t="str">
            <v>Net interest income</v>
          </cell>
          <cell r="C5">
            <v>265</v>
          </cell>
          <cell r="D5">
            <v>254</v>
          </cell>
          <cell r="E5">
            <v>294</v>
          </cell>
          <cell r="F5">
            <v>283</v>
          </cell>
          <cell r="G5">
            <v>278</v>
          </cell>
          <cell r="H5">
            <v>271</v>
          </cell>
          <cell r="K5">
            <v>4.3307086614173228E-2</v>
          </cell>
          <cell r="L5">
            <v>-4.6762589928057555E-2</v>
          </cell>
          <cell r="M5">
            <v>-4.0000000000000001E-3</v>
          </cell>
          <cell r="N5">
            <v>-3.3000000000000002E-2</v>
          </cell>
          <cell r="O5">
            <v>519</v>
          </cell>
          <cell r="P5">
            <v>549</v>
          </cell>
          <cell r="Q5">
            <v>-5.4644808743169397E-2</v>
          </cell>
        </row>
        <row r="6">
          <cell r="A6" t="str">
            <v>Net fee and commission income</v>
          </cell>
          <cell r="B6" t="str">
            <v>Net fee and commission income</v>
          </cell>
          <cell r="C6">
            <v>139</v>
          </cell>
          <cell r="D6">
            <v>143</v>
          </cell>
          <cell r="E6">
            <v>172</v>
          </cell>
          <cell r="F6">
            <v>138</v>
          </cell>
          <cell r="G6">
            <v>157</v>
          </cell>
          <cell r="H6">
            <v>173</v>
          </cell>
          <cell r="K6">
            <v>-2.7972027972027972E-2</v>
          </cell>
          <cell r="L6">
            <v>-0.11464968152866242</v>
          </cell>
          <cell r="M6">
            <v>-3.6999999999999998E-2</v>
          </cell>
          <cell r="N6">
            <v>-0.11899999999999999</v>
          </cell>
          <cell r="O6">
            <v>282</v>
          </cell>
          <cell r="P6">
            <v>330</v>
          </cell>
          <cell r="Q6">
            <v>-0.14545454545454545</v>
          </cell>
        </row>
        <row r="7">
          <cell r="A7" t="str">
            <v>Net result from items at fair value</v>
          </cell>
          <cell r="B7" t="str">
            <v>Net result from items at fair value</v>
          </cell>
          <cell r="C7">
            <v>233</v>
          </cell>
          <cell r="D7">
            <v>312</v>
          </cell>
          <cell r="E7">
            <v>120</v>
          </cell>
          <cell r="F7">
            <v>138</v>
          </cell>
          <cell r="G7">
            <v>206</v>
          </cell>
          <cell r="H7">
            <v>215</v>
          </cell>
          <cell r="K7">
            <v>-0.25320512820512819</v>
          </cell>
          <cell r="L7">
            <v>0.13106796116504854</v>
          </cell>
          <cell r="M7">
            <v>-0.25600000000000001</v>
          </cell>
          <cell r="N7">
            <v>0.128</v>
          </cell>
          <cell r="O7">
            <v>545</v>
          </cell>
          <cell r="P7">
            <v>421</v>
          </cell>
          <cell r="Q7">
            <v>0.29453681710213775</v>
          </cell>
        </row>
        <row r="8">
          <cell r="A8" t="str">
            <v>Equity method &amp; other income</v>
          </cell>
          <cell r="B8" t="str">
            <v>Equity method &amp; other income</v>
          </cell>
          <cell r="C8">
            <v>1</v>
          </cell>
          <cell r="D8">
            <v>1</v>
          </cell>
          <cell r="E8">
            <v>1</v>
          </cell>
          <cell r="F8">
            <v>1</v>
          </cell>
          <cell r="G8">
            <v>1</v>
          </cell>
          <cell r="H8">
            <v>1</v>
          </cell>
          <cell r="K8">
            <v>0</v>
          </cell>
          <cell r="L8">
            <v>0</v>
          </cell>
          <cell r="M8">
            <v>0</v>
          </cell>
          <cell r="N8">
            <v>0</v>
          </cell>
          <cell r="O8">
            <v>2</v>
          </cell>
          <cell r="P8">
            <v>2</v>
          </cell>
          <cell r="Q8">
            <v>0</v>
          </cell>
        </row>
        <row r="9">
          <cell r="A9" t="str">
            <v>Total income incl. allocations</v>
          </cell>
          <cell r="B9" t="str">
            <v>Total income incl. allocations</v>
          </cell>
          <cell r="C9">
            <v>638</v>
          </cell>
          <cell r="D9">
            <v>710</v>
          </cell>
          <cell r="E9">
            <v>587</v>
          </cell>
          <cell r="F9">
            <v>560</v>
          </cell>
          <cell r="G9">
            <v>642</v>
          </cell>
          <cell r="H9">
            <v>660</v>
          </cell>
          <cell r="K9">
            <v>-0.10140845070422536</v>
          </cell>
          <cell r="L9">
            <v>-6.2305295950155761E-3</v>
          </cell>
          <cell r="M9">
            <v>-0.12</v>
          </cell>
          <cell r="N9">
            <v>-1E-3</v>
          </cell>
          <cell r="O9">
            <v>1348</v>
          </cell>
          <cell r="P9">
            <v>1302</v>
          </cell>
          <cell r="Q9">
            <v>3.5330261136712747E-2</v>
          </cell>
        </row>
        <row r="10">
          <cell r="A10" t="str">
            <v>Staff costs</v>
          </cell>
          <cell r="B10" t="str">
            <v>Staff costs</v>
          </cell>
          <cell r="C10">
            <v>-204</v>
          </cell>
          <cell r="D10">
            <v>-203</v>
          </cell>
          <cell r="E10">
            <v>-197</v>
          </cell>
          <cell r="F10">
            <v>-177</v>
          </cell>
          <cell r="G10">
            <v>-198</v>
          </cell>
          <cell r="H10">
            <v>-196</v>
          </cell>
          <cell r="K10">
            <v>4.9261083743842365E-3</v>
          </cell>
          <cell r="L10">
            <v>3.0303030303030304E-2</v>
          </cell>
          <cell r="M10">
            <v>-1.4E-2</v>
          </cell>
          <cell r="N10">
            <v>4.9000000000000002E-2</v>
          </cell>
          <cell r="O10">
            <v>-407</v>
          </cell>
          <cell r="P10">
            <v>-394</v>
          </cell>
          <cell r="Q10">
            <v>3.2994923857868022E-2</v>
          </cell>
        </row>
        <row r="11">
          <cell r="A11" t="str">
            <v>Other exp, excl depriciations</v>
          </cell>
          <cell r="B11" t="str">
            <v>Other exp. excl. depreciations</v>
          </cell>
          <cell r="C11">
            <v>-22</v>
          </cell>
          <cell r="D11">
            <v>-20</v>
          </cell>
          <cell r="E11">
            <v>-27</v>
          </cell>
          <cell r="F11">
            <v>-14</v>
          </cell>
          <cell r="G11">
            <v>-15</v>
          </cell>
          <cell r="H11">
            <v>-13</v>
          </cell>
          <cell r="K11">
            <v>0.1</v>
          </cell>
          <cell r="L11">
            <v>0.46666666666666667</v>
          </cell>
          <cell r="M11">
            <v>4.7E-2</v>
          </cell>
          <cell r="N11">
            <v>0.53800000000000003</v>
          </cell>
          <cell r="O11">
            <v>-42</v>
          </cell>
          <cell r="P11">
            <v>-28</v>
          </cell>
          <cell r="Q11">
            <v>0.5</v>
          </cell>
        </row>
        <row r="12">
          <cell r="A12" t="str">
            <v>Total expenses incl. allocations</v>
          </cell>
          <cell r="B12" t="str">
            <v>Total expenses incl. allocations</v>
          </cell>
          <cell r="C12">
            <v>-236</v>
          </cell>
          <cell r="D12">
            <v>-226</v>
          </cell>
          <cell r="E12">
            <v>-227</v>
          </cell>
          <cell r="F12">
            <v>-200</v>
          </cell>
          <cell r="G12">
            <v>-222</v>
          </cell>
          <cell r="H12">
            <v>-217</v>
          </cell>
          <cell r="K12">
            <v>4.4247787610619468E-2</v>
          </cell>
          <cell r="L12">
            <v>6.3063063063063057E-2</v>
          </cell>
          <cell r="M12">
            <v>1.9E-2</v>
          </cell>
          <cell r="N12">
            <v>8.2000000000000003E-2</v>
          </cell>
          <cell r="O12">
            <v>-462</v>
          </cell>
          <cell r="P12">
            <v>-439</v>
          </cell>
          <cell r="Q12">
            <v>5.2391799544419138E-2</v>
          </cell>
        </row>
        <row r="13">
          <cell r="A13" t="str">
            <v>Profit before loan losses</v>
          </cell>
          <cell r="B13" t="str">
            <v>Profit before loan losses</v>
          </cell>
          <cell r="C13">
            <v>402</v>
          </cell>
          <cell r="D13">
            <v>484</v>
          </cell>
          <cell r="E13">
            <v>360</v>
          </cell>
          <cell r="F13">
            <v>360</v>
          </cell>
          <cell r="G13">
            <v>420</v>
          </cell>
          <cell r="H13">
            <v>443</v>
          </cell>
          <cell r="K13">
            <v>-0.16942148760330578</v>
          </cell>
          <cell r="L13">
            <v>-4.2857142857142858E-2</v>
          </cell>
          <cell r="M13">
            <v>-0.186</v>
          </cell>
          <cell r="N13">
            <v>-4.3999999999999997E-2</v>
          </cell>
          <cell r="O13">
            <v>886</v>
          </cell>
          <cell r="P13">
            <v>863</v>
          </cell>
          <cell r="Q13">
            <v>2.6651216685979143E-2</v>
          </cell>
        </row>
        <row r="14">
          <cell r="A14" t="str">
            <v>Net loan losses</v>
          </cell>
          <cell r="B14" t="str">
            <v>Net loan losses</v>
          </cell>
          <cell r="C14">
            <v>-25</v>
          </cell>
          <cell r="D14">
            <v>-30</v>
          </cell>
          <cell r="E14">
            <v>-26</v>
          </cell>
          <cell r="F14">
            <v>-25</v>
          </cell>
          <cell r="G14">
            <v>-13</v>
          </cell>
          <cell r="H14">
            <v>-34</v>
          </cell>
          <cell r="K14">
            <v>-0.16666666666666666</v>
          </cell>
          <cell r="L14">
            <v>0.92307692307692313</v>
          </cell>
          <cell r="M14">
            <v>-0.182</v>
          </cell>
          <cell r="N14">
            <v>0.95299999999999996</v>
          </cell>
          <cell r="O14">
            <v>-55</v>
          </cell>
          <cell r="P14">
            <v>-47</v>
          </cell>
          <cell r="Q14">
            <v>0.1702127659574468</v>
          </cell>
        </row>
        <row r="15">
          <cell r="A15" t="str">
            <v>Operating profit</v>
          </cell>
          <cell r="B15" t="str">
            <v>Operating profit</v>
          </cell>
          <cell r="C15">
            <v>377</v>
          </cell>
          <cell r="D15">
            <v>454</v>
          </cell>
          <cell r="E15">
            <v>334</v>
          </cell>
          <cell r="F15">
            <v>335</v>
          </cell>
          <cell r="G15">
            <v>407</v>
          </cell>
          <cell r="H15">
            <v>409</v>
          </cell>
          <cell r="K15">
            <v>-0.1696035242290749</v>
          </cell>
          <cell r="L15">
            <v>-7.3710073710073709E-2</v>
          </cell>
          <cell r="M15">
            <v>-0.186</v>
          </cell>
          <cell r="N15">
            <v>-7.5999999999999998E-2</v>
          </cell>
          <cell r="O15">
            <v>831</v>
          </cell>
          <cell r="P15">
            <v>816</v>
          </cell>
          <cell r="Q15">
            <v>1.8382352941176471E-2</v>
          </cell>
        </row>
        <row r="16">
          <cell r="A16" t="str">
            <v>Cost/income ratio, %</v>
          </cell>
          <cell r="B16" t="str">
            <v>Cost/income ratio, %</v>
          </cell>
          <cell r="C16">
            <v>37</v>
          </cell>
          <cell r="D16">
            <v>32</v>
          </cell>
          <cell r="E16">
            <v>39</v>
          </cell>
          <cell r="F16">
            <v>36</v>
          </cell>
          <cell r="G16">
            <v>35</v>
          </cell>
          <cell r="H16">
            <v>33</v>
          </cell>
          <cell r="O16">
            <v>34</v>
          </cell>
          <cell r="P16">
            <v>34</v>
          </cell>
        </row>
        <row r="17">
          <cell r="A17" t="str">
            <v>RAROCAR, %</v>
          </cell>
          <cell r="B17" t="str">
            <v>ROCAR, %</v>
          </cell>
          <cell r="C17">
            <v>14</v>
          </cell>
          <cell r="D17">
            <v>17</v>
          </cell>
          <cell r="E17">
            <v>12</v>
          </cell>
          <cell r="F17">
            <v>12</v>
          </cell>
          <cell r="G17">
            <v>15</v>
          </cell>
          <cell r="H17">
            <v>15</v>
          </cell>
          <cell r="O17">
            <v>16</v>
          </cell>
          <cell r="P17">
            <v>15</v>
          </cell>
        </row>
        <row r="18">
          <cell r="A18" t="str">
            <v>RAROCAR, %</v>
          </cell>
          <cell r="B18" t="str">
            <v>RAROCAR, %</v>
          </cell>
          <cell r="C18">
            <v>14</v>
          </cell>
          <cell r="D18">
            <v>17</v>
          </cell>
          <cell r="E18">
            <v>13</v>
          </cell>
          <cell r="F18">
            <v>12</v>
          </cell>
          <cell r="G18">
            <v>14</v>
          </cell>
          <cell r="H18">
            <v>15</v>
          </cell>
          <cell r="O18">
            <v>16</v>
          </cell>
          <cell r="P18">
            <v>15</v>
          </cell>
        </row>
        <row r="19">
          <cell r="A19" t="str">
            <v>Economic capital (EC)</v>
          </cell>
          <cell r="B19" t="str">
            <v>Economic capital (EC)</v>
          </cell>
          <cell r="C19">
            <v>7872</v>
          </cell>
          <cell r="D19">
            <v>8379</v>
          </cell>
          <cell r="E19">
            <v>7926</v>
          </cell>
          <cell r="F19">
            <v>8427</v>
          </cell>
          <cell r="G19">
            <v>8361</v>
          </cell>
          <cell r="H19">
            <v>8542</v>
          </cell>
          <cell r="K19">
            <v>-6.0508413891872538E-2</v>
          </cell>
          <cell r="L19">
            <v>-5.8485827054180123E-2</v>
          </cell>
          <cell r="O19">
            <v>7872</v>
          </cell>
          <cell r="P19">
            <v>8361</v>
          </cell>
          <cell r="Q19">
            <v>-5.8485827054180123E-2</v>
          </cell>
        </row>
        <row r="20">
          <cell r="A20" t="str">
            <v>Risk-weighted assets (RWA)</v>
          </cell>
          <cell r="B20" t="str">
            <v>Risk exposure amount (REA)</v>
          </cell>
          <cell r="C20">
            <v>53120</v>
          </cell>
          <cell r="D20">
            <v>56330</v>
          </cell>
          <cell r="E20">
            <v>53415</v>
          </cell>
          <cell r="F20">
            <v>57346</v>
          </cell>
          <cell r="G20">
            <v>58011</v>
          </cell>
          <cell r="H20">
            <v>59307</v>
          </cell>
          <cell r="K20">
            <v>-5.6985620450914258E-2</v>
          </cell>
          <cell r="L20">
            <v>-8.4311596076606155E-2</v>
          </cell>
          <cell r="O20">
            <v>53120</v>
          </cell>
          <cell r="P20">
            <v>58011</v>
          </cell>
          <cell r="Q20">
            <v>-8.4311596076606155E-2</v>
          </cell>
        </row>
        <row r="21">
          <cell r="A21" t="str">
            <v>Number of employees (FTEs)</v>
          </cell>
          <cell r="B21" t="str">
            <v>Number of employees (FTEs)</v>
          </cell>
          <cell r="C21">
            <v>5836</v>
          </cell>
          <cell r="D21">
            <v>5924</v>
          </cell>
          <cell r="E21">
            <v>5985</v>
          </cell>
          <cell r="F21">
            <v>6004</v>
          </cell>
          <cell r="G21">
            <v>5968</v>
          </cell>
          <cell r="H21">
            <v>6007</v>
          </cell>
          <cell r="K21">
            <v>-1.4854827819041188E-2</v>
          </cell>
          <cell r="L21">
            <v>-2.2117962466487937E-2</v>
          </cell>
          <cell r="O21">
            <v>5836</v>
          </cell>
          <cell r="P21">
            <v>5968</v>
          </cell>
          <cell r="Q21">
            <v>-2.2117962466487937E-2</v>
          </cell>
        </row>
        <row r="22">
          <cell r="A22" t="str">
            <v>Volumes, EURbn:</v>
          </cell>
          <cell r="B22" t="str">
            <v>Volumes, EURbn:</v>
          </cell>
          <cell r="K22"/>
          <cell r="L22"/>
        </row>
        <row r="23">
          <cell r="A23" t="str">
            <v>Lending to corporates</v>
          </cell>
          <cell r="B23" t="str">
            <v>Lending to corporates</v>
          </cell>
          <cell r="C23">
            <v>113.20000000000002</v>
          </cell>
          <cell r="D23">
            <v>113.30000000000001</v>
          </cell>
          <cell r="E23">
            <v>106.6</v>
          </cell>
          <cell r="F23">
            <v>113.2</v>
          </cell>
          <cell r="G23">
            <v>103.2</v>
          </cell>
          <cell r="H23">
            <v>100.5</v>
          </cell>
          <cell r="K23">
            <v>-8.8261253309791972E-4</v>
          </cell>
          <cell r="L23">
            <v>9.6899224806201681E-2</v>
          </cell>
          <cell r="O23">
            <v>113.20000000000002</v>
          </cell>
          <cell r="P23">
            <v>103.2</v>
          </cell>
          <cell r="Q23">
            <v>9.6899224806201681E-2</v>
          </cell>
        </row>
        <row r="24">
          <cell r="A24" t="str">
            <v>Lending to households</v>
          </cell>
          <cell r="B24" t="str">
            <v>Lending to households</v>
          </cell>
          <cell r="C24">
            <v>0.4</v>
          </cell>
          <cell r="D24">
            <v>0.4</v>
          </cell>
          <cell r="E24">
            <v>0.3</v>
          </cell>
          <cell r="F24">
            <v>0.5</v>
          </cell>
          <cell r="G24">
            <v>0.5</v>
          </cell>
          <cell r="H24">
            <v>0.5</v>
          </cell>
          <cell r="K24">
            <v>0</v>
          </cell>
          <cell r="L24">
            <v>-0.19999999999999996</v>
          </cell>
          <cell r="O24">
            <v>0.4</v>
          </cell>
          <cell r="P24">
            <v>0.5</v>
          </cell>
          <cell r="Q24">
            <v>-0.19999999999999996</v>
          </cell>
        </row>
        <row r="25">
          <cell r="A25" t="str">
            <v>Total lending</v>
          </cell>
          <cell r="B25" t="str">
            <v>Total lending</v>
          </cell>
          <cell r="C25">
            <v>113.60000000000002</v>
          </cell>
          <cell r="D25">
            <v>113.70000000000002</v>
          </cell>
          <cell r="E25">
            <v>106.89999999999999</v>
          </cell>
          <cell r="F25">
            <v>113.7</v>
          </cell>
          <cell r="G25">
            <v>103.7</v>
          </cell>
          <cell r="H25">
            <v>101</v>
          </cell>
          <cell r="K25">
            <v>-8.7950747581349426E-4</v>
          </cell>
          <cell r="L25">
            <v>9.5467695274831427E-2</v>
          </cell>
          <cell r="M25">
            <v>6.2884784520668919E-3</v>
          </cell>
          <cell r="N25">
            <v>6.0176466519374104E-2</v>
          </cell>
          <cell r="O25">
            <v>113.60000000000002</v>
          </cell>
          <cell r="P25">
            <v>103.7</v>
          </cell>
          <cell r="Q25">
            <v>9.5467695274831427E-2</v>
          </cell>
        </row>
        <row r="26">
          <cell r="A26" t="str">
            <v>Corporate deposits</v>
          </cell>
          <cell r="B26" t="str">
            <v>Corporate deposits</v>
          </cell>
          <cell r="C26">
            <v>71.8</v>
          </cell>
          <cell r="D26">
            <v>76.400000000000006</v>
          </cell>
          <cell r="E26">
            <v>63.400000000000006</v>
          </cell>
          <cell r="F26">
            <v>70.8</v>
          </cell>
          <cell r="G26">
            <v>67.600000000000009</v>
          </cell>
          <cell r="H26">
            <v>69.900000000000006</v>
          </cell>
          <cell r="K26">
            <v>-6.0209424083769739E-2</v>
          </cell>
          <cell r="L26">
            <v>6.2130177514792724E-2</v>
          </cell>
          <cell r="O26">
            <v>71.8</v>
          </cell>
          <cell r="P26">
            <v>67.600000000000009</v>
          </cell>
          <cell r="Q26">
            <v>6.2130177514792724E-2</v>
          </cell>
        </row>
        <row r="27">
          <cell r="A27" t="str">
            <v>Household deposits</v>
          </cell>
          <cell r="B27" t="str">
            <v>Household deposits</v>
          </cell>
          <cell r="C27">
            <v>0.1</v>
          </cell>
          <cell r="D27">
            <v>0.1</v>
          </cell>
          <cell r="E27">
            <v>0.1</v>
          </cell>
          <cell r="F27">
            <v>0.2</v>
          </cell>
          <cell r="G27">
            <v>0.2</v>
          </cell>
          <cell r="H27">
            <v>0.2</v>
          </cell>
          <cell r="K27">
            <v>0</v>
          </cell>
          <cell r="L27">
            <v>-0.5</v>
          </cell>
          <cell r="O27">
            <v>0.1</v>
          </cell>
          <cell r="P27">
            <v>0.2</v>
          </cell>
          <cell r="Q27">
            <v>-0.5</v>
          </cell>
        </row>
        <row r="28">
          <cell r="A28" t="str">
            <v>Total deposits</v>
          </cell>
          <cell r="B28" t="str">
            <v>Total deposits</v>
          </cell>
          <cell r="C28">
            <v>71.899999999999991</v>
          </cell>
          <cell r="D28">
            <v>76.5</v>
          </cell>
          <cell r="E28">
            <v>63.500000000000007</v>
          </cell>
          <cell r="F28">
            <v>71</v>
          </cell>
          <cell r="G28">
            <v>67.800000000000011</v>
          </cell>
          <cell r="H28">
            <v>70.100000000000009</v>
          </cell>
          <cell r="K28">
            <v>-6.0130718954248479E-2</v>
          </cell>
          <cell r="L28">
            <v>6.0471976401179635E-2</v>
          </cell>
          <cell r="M28">
            <v>-5.1618300653594879E-2</v>
          </cell>
          <cell r="N28">
            <v>6.0725663716813844E-2</v>
          </cell>
          <cell r="O28">
            <v>71.899999999999991</v>
          </cell>
          <cell r="P28">
            <v>67.800000000000011</v>
          </cell>
          <cell r="Q28">
            <v>6.0471976401179635E-2</v>
          </cell>
        </row>
        <row r="29">
          <cell r="A29">
            <v>1</v>
          </cell>
          <cell r="B29" t="str">
            <v>Volumes have been restated due to an adjustment in the reporting process</v>
          </cell>
        </row>
        <row r="30">
          <cell r="A30">
            <v>2</v>
          </cell>
        </row>
      </sheetData>
      <sheetData sheetId="17">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Corporate &amp; Institutional Banking</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150</v>
          </cell>
          <cell r="D4">
            <v>155</v>
          </cell>
          <cell r="E4">
            <v>170</v>
          </cell>
          <cell r="F4">
            <v>168</v>
          </cell>
          <cell r="G4">
            <v>177</v>
          </cell>
          <cell r="H4">
            <v>167</v>
          </cell>
          <cell r="K4">
            <v>-3.2258064516129031E-2</v>
          </cell>
          <cell r="L4">
            <v>-0.15254237288135594</v>
          </cell>
          <cell r="M4">
            <v>305</v>
          </cell>
          <cell r="N4">
            <v>344</v>
          </cell>
          <cell r="O4">
            <v>-0.11337209302325581</v>
          </cell>
        </row>
        <row r="5">
          <cell r="A5" t="str">
            <v>Net fee and commission income</v>
          </cell>
          <cell r="B5" t="str">
            <v>Net fee and commission income</v>
          </cell>
          <cell r="C5">
            <v>121</v>
          </cell>
          <cell r="D5">
            <v>129</v>
          </cell>
          <cell r="E5">
            <v>148</v>
          </cell>
          <cell r="F5">
            <v>121</v>
          </cell>
          <cell r="G5">
            <v>136</v>
          </cell>
          <cell r="H5">
            <v>163</v>
          </cell>
          <cell r="K5">
            <v>-6.2015503875968991E-2</v>
          </cell>
          <cell r="L5">
            <v>-0.11029411764705882</v>
          </cell>
          <cell r="M5">
            <v>250</v>
          </cell>
          <cell r="N5">
            <v>299</v>
          </cell>
          <cell r="O5">
            <v>-0.16387959866220736</v>
          </cell>
        </row>
        <row r="6">
          <cell r="A6" t="str">
            <v>Net result from items at fair value</v>
          </cell>
          <cell r="B6" t="str">
            <v>Net result from items at fair value</v>
          </cell>
          <cell r="C6">
            <v>73</v>
          </cell>
          <cell r="D6">
            <v>91</v>
          </cell>
          <cell r="E6">
            <v>78</v>
          </cell>
          <cell r="F6">
            <v>53</v>
          </cell>
          <cell r="G6">
            <v>74</v>
          </cell>
          <cell r="H6">
            <v>58</v>
          </cell>
          <cell r="K6">
            <v>-0.19780219780219779</v>
          </cell>
          <cell r="L6">
            <v>-1.3513513513513514E-2</v>
          </cell>
          <cell r="M6">
            <v>164</v>
          </cell>
          <cell r="N6">
            <v>132</v>
          </cell>
          <cell r="O6">
            <v>0.24242424242424243</v>
          </cell>
        </row>
        <row r="7">
          <cell r="A7" t="str">
            <v>Equity method &amp; other income</v>
          </cell>
          <cell r="B7" t="str">
            <v>Equity method &amp; other income</v>
          </cell>
          <cell r="C7">
            <v>0</v>
          </cell>
          <cell r="D7">
            <v>0</v>
          </cell>
          <cell r="E7">
            <v>0</v>
          </cell>
          <cell r="F7">
            <v>0</v>
          </cell>
          <cell r="G7">
            <v>0</v>
          </cell>
          <cell r="H7">
            <v>0</v>
          </cell>
          <cell r="K7"/>
          <cell r="L7"/>
          <cell r="M7">
            <v>0</v>
          </cell>
          <cell r="N7">
            <v>0</v>
          </cell>
          <cell r="O7"/>
        </row>
        <row r="8">
          <cell r="A8" t="str">
            <v>Total income incl. allocations</v>
          </cell>
          <cell r="B8" t="str">
            <v>Total income incl. allocations</v>
          </cell>
          <cell r="C8">
            <v>344</v>
          </cell>
          <cell r="D8">
            <v>375</v>
          </cell>
          <cell r="E8">
            <v>396</v>
          </cell>
          <cell r="F8">
            <v>342</v>
          </cell>
          <cell r="G8">
            <v>387</v>
          </cell>
          <cell r="H8">
            <v>388</v>
          </cell>
          <cell r="K8">
            <v>-8.2666666666666666E-2</v>
          </cell>
          <cell r="L8">
            <v>-0.1111111111111111</v>
          </cell>
          <cell r="M8">
            <v>719</v>
          </cell>
          <cell r="N8">
            <v>775</v>
          </cell>
          <cell r="O8">
            <v>-7.2258064516129039E-2</v>
          </cell>
        </row>
        <row r="9">
          <cell r="A9" t="str">
            <v>Staff costs</v>
          </cell>
          <cell r="B9" t="str">
            <v>Staff costs</v>
          </cell>
          <cell r="C9">
            <v>-10</v>
          </cell>
          <cell r="D9">
            <v>-9</v>
          </cell>
          <cell r="E9">
            <v>-11</v>
          </cell>
          <cell r="F9">
            <v>-9</v>
          </cell>
          <cell r="G9">
            <v>-9</v>
          </cell>
          <cell r="H9">
            <v>-10</v>
          </cell>
          <cell r="K9">
            <v>0.1111111111111111</v>
          </cell>
          <cell r="L9">
            <v>0.1111111111111111</v>
          </cell>
          <cell r="M9">
            <v>-19</v>
          </cell>
          <cell r="N9">
            <v>-19</v>
          </cell>
          <cell r="O9">
            <v>0</v>
          </cell>
        </row>
        <row r="10">
          <cell r="A10" t="str">
            <v>Other exp, excl depriciations</v>
          </cell>
          <cell r="B10" t="str">
            <v>Other exp. excl. depreciations</v>
          </cell>
          <cell r="C10">
            <v>-95</v>
          </cell>
          <cell r="D10">
            <v>-95</v>
          </cell>
          <cell r="E10">
            <v>-91</v>
          </cell>
          <cell r="F10">
            <v>-96</v>
          </cell>
          <cell r="G10">
            <v>-96</v>
          </cell>
          <cell r="H10">
            <v>-102</v>
          </cell>
          <cell r="K10">
            <v>0</v>
          </cell>
          <cell r="L10">
            <v>-1.0416666666666666E-2</v>
          </cell>
          <cell r="M10">
            <v>-190</v>
          </cell>
          <cell r="N10">
            <v>-198</v>
          </cell>
          <cell r="O10">
            <v>-4.0404040404040407E-2</v>
          </cell>
        </row>
        <row r="11">
          <cell r="A11" t="str">
            <v>Total expenses incl. allocations</v>
          </cell>
          <cell r="B11" t="str">
            <v>Total expenses incl. allocations</v>
          </cell>
          <cell r="C11">
            <v>-105</v>
          </cell>
          <cell r="D11">
            <v>-104</v>
          </cell>
          <cell r="E11">
            <v>-102</v>
          </cell>
          <cell r="F11">
            <v>-105</v>
          </cell>
          <cell r="G11">
            <v>-105</v>
          </cell>
          <cell r="H11">
            <v>-112</v>
          </cell>
          <cell r="K11">
            <v>9.6153846153846159E-3</v>
          </cell>
          <cell r="L11">
            <v>0</v>
          </cell>
          <cell r="M11">
            <v>-209</v>
          </cell>
          <cell r="N11">
            <v>-217</v>
          </cell>
          <cell r="O11">
            <v>-3.6866359447004608E-2</v>
          </cell>
        </row>
        <row r="12">
          <cell r="A12" t="str">
            <v>Profit before loan losses</v>
          </cell>
          <cell r="B12" t="str">
            <v>Profit before loan losses</v>
          </cell>
          <cell r="C12">
            <v>239</v>
          </cell>
          <cell r="D12">
            <v>271</v>
          </cell>
          <cell r="E12">
            <v>294</v>
          </cell>
          <cell r="F12">
            <v>237</v>
          </cell>
          <cell r="G12">
            <v>282</v>
          </cell>
          <cell r="H12">
            <v>276</v>
          </cell>
          <cell r="K12">
            <v>-0.11808118081180811</v>
          </cell>
          <cell r="L12">
            <v>-0.1524822695035461</v>
          </cell>
          <cell r="M12">
            <v>510</v>
          </cell>
          <cell r="N12">
            <v>558</v>
          </cell>
          <cell r="O12">
            <v>-8.6021505376344093E-2</v>
          </cell>
        </row>
        <row r="13">
          <cell r="A13" t="str">
            <v>Net loan losses</v>
          </cell>
          <cell r="B13" t="str">
            <v>Net loan losses</v>
          </cell>
          <cell r="C13">
            <v>-19</v>
          </cell>
          <cell r="D13">
            <v>-26</v>
          </cell>
          <cell r="E13">
            <v>-15</v>
          </cell>
          <cell r="F13">
            <v>-27</v>
          </cell>
          <cell r="G13">
            <v>-42</v>
          </cell>
          <cell r="H13">
            <v>-38</v>
          </cell>
          <cell r="K13">
            <v>-0.26923076923076922</v>
          </cell>
          <cell r="L13">
            <v>-0.54761904761904767</v>
          </cell>
          <cell r="M13">
            <v>-45</v>
          </cell>
          <cell r="N13">
            <v>-80</v>
          </cell>
          <cell r="O13">
            <v>-0.4375</v>
          </cell>
        </row>
        <row r="14">
          <cell r="A14" t="str">
            <v>Operating profit</v>
          </cell>
          <cell r="B14" t="str">
            <v>Operating profit</v>
          </cell>
          <cell r="C14">
            <v>220</v>
          </cell>
          <cell r="D14">
            <v>245</v>
          </cell>
          <cell r="E14">
            <v>279</v>
          </cell>
          <cell r="F14">
            <v>210</v>
          </cell>
          <cell r="G14">
            <v>240</v>
          </cell>
          <cell r="H14">
            <v>238</v>
          </cell>
          <cell r="K14">
            <v>-0.10204081632653061</v>
          </cell>
          <cell r="L14">
            <v>-8.3333333333333329E-2</v>
          </cell>
          <cell r="M14">
            <v>465</v>
          </cell>
          <cell r="N14">
            <v>478</v>
          </cell>
          <cell r="O14">
            <v>-2.7196652719665274E-2</v>
          </cell>
        </row>
        <row r="15">
          <cell r="A15" t="str">
            <v>Cost/income ratio, %</v>
          </cell>
          <cell r="B15" t="str">
            <v>Cost/income ratio, %</v>
          </cell>
          <cell r="C15">
            <v>31</v>
          </cell>
          <cell r="D15">
            <v>28</v>
          </cell>
          <cell r="E15">
            <v>26</v>
          </cell>
          <cell r="F15">
            <v>31</v>
          </cell>
          <cell r="G15">
            <v>27</v>
          </cell>
          <cell r="H15">
            <v>29</v>
          </cell>
          <cell r="M15">
            <v>29</v>
          </cell>
          <cell r="N15">
            <v>28</v>
          </cell>
        </row>
        <row r="16">
          <cell r="A16" t="str">
            <v>RAROCAR, %</v>
          </cell>
          <cell r="B16" t="str">
            <v>ROCAR, %</v>
          </cell>
          <cell r="C16">
            <v>16</v>
          </cell>
          <cell r="D16">
            <v>18</v>
          </cell>
          <cell r="E16">
            <v>20</v>
          </cell>
          <cell r="F16">
            <v>14</v>
          </cell>
          <cell r="G16">
            <v>17</v>
          </cell>
          <cell r="H16">
            <v>16</v>
          </cell>
          <cell r="M16">
            <v>17</v>
          </cell>
          <cell r="N16">
            <v>16</v>
          </cell>
        </row>
        <row r="17">
          <cell r="A17" t="str">
            <v>RAROCAR, %</v>
          </cell>
          <cell r="B17" t="str">
            <v>RAROCAR, %</v>
          </cell>
          <cell r="C17">
            <v>16</v>
          </cell>
          <cell r="D17">
            <v>18</v>
          </cell>
          <cell r="E17">
            <v>20</v>
          </cell>
          <cell r="F17">
            <v>15</v>
          </cell>
          <cell r="G17">
            <v>18</v>
          </cell>
          <cell r="H17">
            <v>18</v>
          </cell>
          <cell r="M17">
            <v>18</v>
          </cell>
          <cell r="N17">
            <v>18</v>
          </cell>
          <cell r="O17">
            <v>0</v>
          </cell>
        </row>
        <row r="18">
          <cell r="A18" t="str">
            <v>Economic capital (EC)</v>
          </cell>
          <cell r="B18" t="str">
            <v>Economic capital (EC)</v>
          </cell>
          <cell r="C18">
            <v>4018</v>
          </cell>
          <cell r="D18">
            <v>4315</v>
          </cell>
          <cell r="E18">
            <v>4081</v>
          </cell>
          <cell r="F18">
            <v>4382</v>
          </cell>
          <cell r="G18">
            <v>4363</v>
          </cell>
          <cell r="H18">
            <v>4426</v>
          </cell>
          <cell r="K18">
            <v>-6.8829663962920049E-2</v>
          </cell>
          <cell r="L18">
            <v>-7.9074031629612657E-2</v>
          </cell>
          <cell r="M18">
            <v>4018</v>
          </cell>
          <cell r="N18">
            <v>4363</v>
          </cell>
          <cell r="O18">
            <v>-7.9074031629612657E-2</v>
          </cell>
        </row>
        <row r="19">
          <cell r="A19" t="str">
            <v>Risk-weighted assets (RWA)</v>
          </cell>
          <cell r="B19" t="str">
            <v>Risk exposure amount (REA)</v>
          </cell>
          <cell r="C19">
            <v>27950</v>
          </cell>
          <cell r="D19">
            <v>29755</v>
          </cell>
          <cell r="E19">
            <v>28842</v>
          </cell>
          <cell r="F19">
            <v>31181</v>
          </cell>
          <cell r="G19">
            <v>30900</v>
          </cell>
          <cell r="H19">
            <v>31283</v>
          </cell>
          <cell r="K19">
            <v>-6.066207360107545E-2</v>
          </cell>
          <cell r="L19">
            <v>-9.5469255663430425E-2</v>
          </cell>
          <cell r="M19">
            <v>27950</v>
          </cell>
          <cell r="N19">
            <v>30900</v>
          </cell>
          <cell r="O19">
            <v>-9.5469255663430425E-2</v>
          </cell>
        </row>
        <row r="20">
          <cell r="A20" t="str">
            <v>Number of employees (FTEs)</v>
          </cell>
          <cell r="B20" t="str">
            <v>Number of employees (FTEs)</v>
          </cell>
          <cell r="C20">
            <v>169</v>
          </cell>
          <cell r="D20">
            <v>168</v>
          </cell>
          <cell r="E20">
            <v>180</v>
          </cell>
          <cell r="F20">
            <v>177</v>
          </cell>
          <cell r="G20">
            <v>178</v>
          </cell>
          <cell r="H20">
            <v>171</v>
          </cell>
          <cell r="K20">
            <v>5.9523809523809521E-3</v>
          </cell>
          <cell r="L20">
            <v>-5.0561797752808987E-2</v>
          </cell>
          <cell r="M20">
            <v>169</v>
          </cell>
          <cell r="N20">
            <v>178</v>
          </cell>
          <cell r="O20">
            <v>-5.0561797752808987E-2</v>
          </cell>
        </row>
        <row r="21">
          <cell r="A21" t="str">
            <v>Volumes, EURbn:</v>
          </cell>
          <cell r="B21" t="str">
            <v>Volumes, EURbn:</v>
          </cell>
          <cell r="K21"/>
          <cell r="L21"/>
          <cell r="O21"/>
        </row>
        <row r="22">
          <cell r="A22" t="str">
            <v>Total lending</v>
          </cell>
          <cell r="B22" t="str">
            <v>Total lending</v>
          </cell>
          <cell r="C22">
            <v>39.6</v>
          </cell>
          <cell r="D22">
            <v>39.6</v>
          </cell>
          <cell r="E22">
            <v>38.5</v>
          </cell>
          <cell r="F22">
            <v>39.5</v>
          </cell>
          <cell r="G22">
            <v>39.5</v>
          </cell>
          <cell r="H22">
            <v>38.799999999999997</v>
          </cell>
          <cell r="K22">
            <v>0</v>
          </cell>
          <cell r="L22">
            <v>2.5316455696202892E-3</v>
          </cell>
          <cell r="M22">
            <v>39.6</v>
          </cell>
          <cell r="N22">
            <v>39.5</v>
          </cell>
          <cell r="O22">
            <v>2.5316455696202892E-3</v>
          </cell>
        </row>
        <row r="23">
          <cell r="A23" t="str">
            <v>Total deposits</v>
          </cell>
          <cell r="B23" t="str">
            <v>Total deposits</v>
          </cell>
          <cell r="C23">
            <v>35.299999999999997</v>
          </cell>
          <cell r="D23">
            <v>37.1</v>
          </cell>
          <cell r="E23">
            <v>33.4</v>
          </cell>
          <cell r="F23">
            <v>33.799999999999997</v>
          </cell>
          <cell r="G23">
            <v>33.200000000000003</v>
          </cell>
          <cell r="H23">
            <v>35</v>
          </cell>
          <cell r="K23">
            <v>-4.8517520215633533E-2</v>
          </cell>
          <cell r="L23">
            <v>6.32530120481926E-2</v>
          </cell>
          <cell r="M23">
            <v>35.299999999999997</v>
          </cell>
          <cell r="N23">
            <v>33.200000000000003</v>
          </cell>
          <cell r="O23">
            <v>6.32530120481926E-2</v>
          </cell>
        </row>
        <row r="24">
          <cell r="B24" t="str">
            <v>Volumes have been restated due to an adjustment in the reporting process</v>
          </cell>
        </row>
        <row r="27">
          <cell r="B27" t="str">
            <v>Check IS</v>
          </cell>
          <cell r="C27">
            <v>0</v>
          </cell>
          <cell r="D27">
            <v>0</v>
          </cell>
          <cell r="E27">
            <v>0</v>
          </cell>
          <cell r="F27">
            <v>0</v>
          </cell>
          <cell r="G27">
            <v>0</v>
          </cell>
          <cell r="H27">
            <v>0</v>
          </cell>
          <cell r="I27">
            <v>0</v>
          </cell>
          <cell r="M27">
            <v>0</v>
          </cell>
          <cell r="N27">
            <v>0</v>
          </cell>
        </row>
        <row r="50">
          <cell r="B50" t="str">
            <v>Previous figures</v>
          </cell>
        </row>
        <row r="51">
          <cell r="B51" t="str">
            <v>EURm</v>
          </cell>
          <cell r="C51" t="str">
            <v>Q115</v>
          </cell>
          <cell r="D51" t="str">
            <v>Q414</v>
          </cell>
          <cell r="E51" t="str">
            <v>Q314</v>
          </cell>
          <cell r="F51" t="str">
            <v>Q214</v>
          </cell>
          <cell r="G51" t="str">
            <v>Q114</v>
          </cell>
          <cell r="H51" t="str">
            <v>Q413</v>
          </cell>
          <cell r="I51" t="str">
            <v>Q313</v>
          </cell>
          <cell r="J51" t="str">
            <v>Q213</v>
          </cell>
        </row>
      </sheetData>
      <sheetData sheetId="18">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Shipping, Offshore &amp; Oil Services</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75</v>
          </cell>
          <cell r="D4">
            <v>73</v>
          </cell>
          <cell r="E4">
            <v>70</v>
          </cell>
          <cell r="F4">
            <v>68</v>
          </cell>
          <cell r="G4">
            <v>62</v>
          </cell>
          <cell r="H4">
            <v>66</v>
          </cell>
          <cell r="K4">
            <v>2.7397260273972601E-2</v>
          </cell>
          <cell r="L4">
            <v>0.20967741935483872</v>
          </cell>
          <cell r="M4">
            <v>148</v>
          </cell>
          <cell r="N4">
            <v>128</v>
          </cell>
          <cell r="O4">
            <v>0.15625</v>
          </cell>
        </row>
        <row r="5">
          <cell r="A5" t="str">
            <v>Net fee and commission income</v>
          </cell>
          <cell r="B5" t="str">
            <v>Net fee and commission income</v>
          </cell>
          <cell r="C5">
            <v>15</v>
          </cell>
          <cell r="D5">
            <v>15</v>
          </cell>
          <cell r="E5">
            <v>19</v>
          </cell>
          <cell r="F5">
            <v>17</v>
          </cell>
          <cell r="G5">
            <v>16</v>
          </cell>
          <cell r="H5">
            <v>16</v>
          </cell>
          <cell r="K5">
            <v>0</v>
          </cell>
          <cell r="L5">
            <v>-6.25E-2</v>
          </cell>
          <cell r="M5">
            <v>30</v>
          </cell>
          <cell r="N5">
            <v>32</v>
          </cell>
          <cell r="O5">
            <v>-6.25E-2</v>
          </cell>
        </row>
        <row r="6">
          <cell r="A6" t="str">
            <v>Net result from items at fair value</v>
          </cell>
          <cell r="B6" t="str">
            <v>Net result from items at fair value</v>
          </cell>
          <cell r="C6">
            <v>7</v>
          </cell>
          <cell r="D6">
            <v>8</v>
          </cell>
          <cell r="E6">
            <v>6</v>
          </cell>
          <cell r="F6">
            <v>7</v>
          </cell>
          <cell r="G6">
            <v>10</v>
          </cell>
          <cell r="H6">
            <v>11</v>
          </cell>
          <cell r="K6">
            <v>-0.125</v>
          </cell>
          <cell r="L6">
            <v>-0.3</v>
          </cell>
          <cell r="M6">
            <v>15</v>
          </cell>
          <cell r="N6">
            <v>21</v>
          </cell>
          <cell r="O6">
            <v>-0.2857142857142857</v>
          </cell>
        </row>
        <row r="7">
          <cell r="A7" t="str">
            <v>Equity method &amp; other income</v>
          </cell>
          <cell r="B7" t="str">
            <v>Equity method &amp; other income</v>
          </cell>
          <cell r="C7">
            <v>0</v>
          </cell>
          <cell r="D7">
            <v>0</v>
          </cell>
          <cell r="E7">
            <v>0</v>
          </cell>
          <cell r="F7">
            <v>0</v>
          </cell>
          <cell r="G7">
            <v>0</v>
          </cell>
          <cell r="H7">
            <v>0</v>
          </cell>
          <cell r="K7"/>
          <cell r="L7"/>
          <cell r="M7">
            <v>0</v>
          </cell>
          <cell r="N7">
            <v>0</v>
          </cell>
          <cell r="O7"/>
        </row>
        <row r="8">
          <cell r="A8" t="str">
            <v>Total income incl. allocations</v>
          </cell>
          <cell r="B8" t="str">
            <v>Total income incl. allocations</v>
          </cell>
          <cell r="C8">
            <v>97</v>
          </cell>
          <cell r="D8">
            <v>96</v>
          </cell>
          <cell r="E8">
            <v>95</v>
          </cell>
          <cell r="F8">
            <v>92</v>
          </cell>
          <cell r="G8">
            <v>88</v>
          </cell>
          <cell r="H8">
            <v>93</v>
          </cell>
          <cell r="K8">
            <v>1.0416666666666666E-2</v>
          </cell>
          <cell r="L8">
            <v>0.10227272727272728</v>
          </cell>
          <cell r="M8">
            <v>193</v>
          </cell>
          <cell r="N8">
            <v>181</v>
          </cell>
          <cell r="O8">
            <v>6.6298342541436461E-2</v>
          </cell>
        </row>
        <row r="9">
          <cell r="A9" t="str">
            <v>Staff costs</v>
          </cell>
          <cell r="B9" t="str">
            <v>Staff costs</v>
          </cell>
          <cell r="C9">
            <v>-5</v>
          </cell>
          <cell r="D9">
            <v>-5</v>
          </cell>
          <cell r="E9">
            <v>-6</v>
          </cell>
          <cell r="F9">
            <v>-5</v>
          </cell>
          <cell r="G9">
            <v>-5</v>
          </cell>
          <cell r="H9">
            <v>-5</v>
          </cell>
          <cell r="K9">
            <v>0</v>
          </cell>
          <cell r="L9">
            <v>0</v>
          </cell>
          <cell r="M9">
            <v>-10</v>
          </cell>
          <cell r="N9">
            <v>-10</v>
          </cell>
          <cell r="O9">
            <v>0</v>
          </cell>
        </row>
        <row r="10">
          <cell r="A10" t="str">
            <v>Other exp, excl depriciations</v>
          </cell>
          <cell r="B10" t="str">
            <v>Other exp. excl. depreciations</v>
          </cell>
          <cell r="C10">
            <v>-10</v>
          </cell>
          <cell r="D10">
            <v>-10</v>
          </cell>
          <cell r="E10">
            <v>-9</v>
          </cell>
          <cell r="F10">
            <v>-11</v>
          </cell>
          <cell r="G10">
            <v>-11</v>
          </cell>
          <cell r="H10">
            <v>-11</v>
          </cell>
          <cell r="K10">
            <v>0</v>
          </cell>
          <cell r="L10">
            <v>-9.0909090909090912E-2</v>
          </cell>
          <cell r="M10">
            <v>-20</v>
          </cell>
          <cell r="N10">
            <v>-22</v>
          </cell>
          <cell r="O10">
            <v>-9.0909090909090912E-2</v>
          </cell>
        </row>
        <row r="11">
          <cell r="A11" t="str">
            <v>Total expenses incl. allocations</v>
          </cell>
          <cell r="B11" t="str">
            <v>Total expenses incl. allocations</v>
          </cell>
          <cell r="C11">
            <v>-15</v>
          </cell>
          <cell r="D11">
            <v>-15</v>
          </cell>
          <cell r="E11">
            <v>-15</v>
          </cell>
          <cell r="F11">
            <v>-16</v>
          </cell>
          <cell r="G11">
            <v>-16</v>
          </cell>
          <cell r="H11">
            <v>-16</v>
          </cell>
          <cell r="K11">
            <v>0</v>
          </cell>
          <cell r="L11">
            <v>-6.25E-2</v>
          </cell>
          <cell r="M11">
            <v>-30</v>
          </cell>
          <cell r="N11">
            <v>-32</v>
          </cell>
          <cell r="O11">
            <v>-6.25E-2</v>
          </cell>
        </row>
        <row r="12">
          <cell r="A12" t="str">
            <v>Profit before loan losses</v>
          </cell>
          <cell r="B12" t="str">
            <v>Profit before loan losses</v>
          </cell>
          <cell r="C12">
            <v>82</v>
          </cell>
          <cell r="D12">
            <v>81</v>
          </cell>
          <cell r="E12">
            <v>80</v>
          </cell>
          <cell r="F12">
            <v>76</v>
          </cell>
          <cell r="G12">
            <v>72</v>
          </cell>
          <cell r="H12">
            <v>77</v>
          </cell>
          <cell r="K12">
            <v>1.2345679012345678E-2</v>
          </cell>
          <cell r="L12">
            <v>0.1388888888888889</v>
          </cell>
          <cell r="M12">
            <v>163</v>
          </cell>
          <cell r="N12">
            <v>149</v>
          </cell>
          <cell r="O12">
            <v>9.3959731543624164E-2</v>
          </cell>
        </row>
        <row r="13">
          <cell r="A13" t="str">
            <v>Net loan losses</v>
          </cell>
          <cell r="B13" t="str">
            <v>Net loan losses</v>
          </cell>
          <cell r="C13">
            <v>4</v>
          </cell>
          <cell r="D13">
            <v>-3</v>
          </cell>
          <cell r="E13">
            <v>7</v>
          </cell>
          <cell r="F13">
            <v>-2</v>
          </cell>
          <cell r="G13">
            <v>27</v>
          </cell>
          <cell r="H13">
            <v>5</v>
          </cell>
          <cell r="K13"/>
          <cell r="L13">
            <v>-0.85185185185185186</v>
          </cell>
          <cell r="M13">
            <v>1</v>
          </cell>
          <cell r="N13">
            <v>32</v>
          </cell>
          <cell r="O13">
            <v>-0.96875</v>
          </cell>
        </row>
        <row r="14">
          <cell r="A14" t="str">
            <v>Operating profit</v>
          </cell>
          <cell r="B14" t="str">
            <v>Operating profit</v>
          </cell>
          <cell r="C14">
            <v>86</v>
          </cell>
          <cell r="D14">
            <v>78</v>
          </cell>
          <cell r="E14">
            <v>87</v>
          </cell>
          <cell r="F14">
            <v>74</v>
          </cell>
          <cell r="G14">
            <v>99</v>
          </cell>
          <cell r="H14">
            <v>82</v>
          </cell>
          <cell r="K14">
            <v>0.10256410256410256</v>
          </cell>
          <cell r="L14">
            <v>-0.13131313131313133</v>
          </cell>
          <cell r="M14">
            <v>164</v>
          </cell>
          <cell r="N14">
            <v>181</v>
          </cell>
          <cell r="O14">
            <v>-9.3922651933701654E-2</v>
          </cell>
        </row>
        <row r="15">
          <cell r="A15" t="str">
            <v>Cost/income ratio, %</v>
          </cell>
          <cell r="B15" t="str">
            <v>Cost/income ratio, %</v>
          </cell>
          <cell r="C15">
            <v>15</v>
          </cell>
          <cell r="D15">
            <v>16</v>
          </cell>
          <cell r="E15">
            <v>16</v>
          </cell>
          <cell r="F15">
            <v>17</v>
          </cell>
          <cell r="G15">
            <v>18</v>
          </cell>
          <cell r="H15">
            <v>17</v>
          </cell>
          <cell r="M15">
            <v>16</v>
          </cell>
          <cell r="N15">
            <v>18</v>
          </cell>
        </row>
        <row r="16">
          <cell r="A16" t="str">
            <v>RAROCAR, %</v>
          </cell>
          <cell r="B16" t="str">
            <v>ROCAR, %</v>
          </cell>
          <cell r="C16">
            <v>20</v>
          </cell>
          <cell r="D16">
            <v>18</v>
          </cell>
          <cell r="E16">
            <v>22</v>
          </cell>
          <cell r="F16">
            <v>19</v>
          </cell>
          <cell r="G16">
            <v>26</v>
          </cell>
          <cell r="H16">
            <v>20</v>
          </cell>
          <cell r="M16">
            <v>19</v>
          </cell>
          <cell r="N16">
            <v>23</v>
          </cell>
        </row>
        <row r="17">
          <cell r="A17" t="str">
            <v>RAROCAR, %</v>
          </cell>
          <cell r="B17" t="str">
            <v>RAROCAR, %</v>
          </cell>
          <cell r="C17">
            <v>18</v>
          </cell>
          <cell r="D17">
            <v>17</v>
          </cell>
          <cell r="E17">
            <v>18</v>
          </cell>
          <cell r="F17">
            <v>18</v>
          </cell>
          <cell r="G17">
            <v>18</v>
          </cell>
          <cell r="H17">
            <v>19</v>
          </cell>
          <cell r="M17">
            <v>18</v>
          </cell>
          <cell r="N17">
            <v>17</v>
          </cell>
          <cell r="O17">
            <v>5.8823529411764705E-2</v>
          </cell>
        </row>
        <row r="18">
          <cell r="A18" t="str">
            <v>Economic capital (EC)</v>
          </cell>
          <cell r="B18" t="str">
            <v>Economic capital (EC)</v>
          </cell>
          <cell r="C18">
            <v>1267</v>
          </cell>
          <cell r="D18">
            <v>1416</v>
          </cell>
          <cell r="E18">
            <v>1250</v>
          </cell>
          <cell r="F18">
            <v>1180</v>
          </cell>
          <cell r="G18">
            <v>1154</v>
          </cell>
          <cell r="H18">
            <v>1162</v>
          </cell>
          <cell r="K18">
            <v>-0.10522598870056497</v>
          </cell>
          <cell r="L18">
            <v>9.7920277296360492E-2</v>
          </cell>
          <cell r="M18">
            <v>1267</v>
          </cell>
          <cell r="N18">
            <v>1154</v>
          </cell>
          <cell r="O18">
            <v>9.7920277296360492E-2</v>
          </cell>
        </row>
        <row r="19">
          <cell r="A19" t="str">
            <v>Risk-weighted assets (RWA)</v>
          </cell>
          <cell r="B19" t="str">
            <v>Risk exposure amount (REA)</v>
          </cell>
          <cell r="C19">
            <v>9055</v>
          </cell>
          <cell r="D19">
            <v>10115</v>
          </cell>
          <cell r="E19">
            <v>9137</v>
          </cell>
          <cell r="F19">
            <v>8612</v>
          </cell>
          <cell r="G19">
            <v>8409</v>
          </cell>
          <cell r="H19">
            <v>8457</v>
          </cell>
          <cell r="K19">
            <v>-0.10479485912011864</v>
          </cell>
          <cell r="L19">
            <v>7.6822452134617678E-2</v>
          </cell>
          <cell r="M19">
            <v>9055</v>
          </cell>
          <cell r="N19">
            <v>8409</v>
          </cell>
          <cell r="O19">
            <v>7.6822452134617678E-2</v>
          </cell>
        </row>
        <row r="20">
          <cell r="A20" t="str">
            <v>Number of employees (FTEs)</v>
          </cell>
          <cell r="B20" t="str">
            <v>Number of employees (FTEs)</v>
          </cell>
          <cell r="C20">
            <v>77</v>
          </cell>
          <cell r="D20">
            <v>80</v>
          </cell>
          <cell r="E20">
            <v>80</v>
          </cell>
          <cell r="F20">
            <v>85</v>
          </cell>
          <cell r="G20">
            <v>86</v>
          </cell>
          <cell r="H20">
            <v>84</v>
          </cell>
          <cell r="K20">
            <v>-3.7499999999999999E-2</v>
          </cell>
          <cell r="L20">
            <v>-0.10465116279069768</v>
          </cell>
          <cell r="M20">
            <v>77</v>
          </cell>
          <cell r="N20">
            <v>86</v>
          </cell>
          <cell r="O20">
            <v>-0.10465116279069768</v>
          </cell>
        </row>
        <row r="21">
          <cell r="A21" t="str">
            <v>Volumes, EURbn:</v>
          </cell>
          <cell r="B21" t="str">
            <v>Volumes, EURbn:</v>
          </cell>
          <cell r="K21"/>
          <cell r="L21"/>
          <cell r="O21"/>
        </row>
        <row r="22">
          <cell r="A22" t="str">
            <v>Total lending</v>
          </cell>
          <cell r="B22" t="str">
            <v>Total lending</v>
          </cell>
          <cell r="C22">
            <v>12.3</v>
          </cell>
          <cell r="D22">
            <v>12.8</v>
          </cell>
          <cell r="E22">
            <v>11.6</v>
          </cell>
          <cell r="F22">
            <v>11.2</v>
          </cell>
          <cell r="G22">
            <v>10.6</v>
          </cell>
          <cell r="H22">
            <v>10.7</v>
          </cell>
          <cell r="K22">
            <v>-3.90625E-2</v>
          </cell>
          <cell r="L22">
            <v>0.16037735849056614</v>
          </cell>
          <cell r="M22">
            <v>12.3</v>
          </cell>
          <cell r="N22">
            <v>10.6</v>
          </cell>
          <cell r="O22">
            <v>0.16037735849056614</v>
          </cell>
        </row>
        <row r="23">
          <cell r="A23" t="str">
            <v>Total deposits</v>
          </cell>
          <cell r="B23" t="str">
            <v>Total deposits</v>
          </cell>
          <cell r="C23">
            <v>5.2</v>
          </cell>
          <cell r="D23">
            <v>4.8</v>
          </cell>
          <cell r="E23">
            <v>4.7</v>
          </cell>
          <cell r="F23">
            <v>4</v>
          </cell>
          <cell r="G23">
            <v>4.4000000000000004</v>
          </cell>
          <cell r="H23">
            <v>4.0999999999999996</v>
          </cell>
          <cell r="K23">
            <v>8.3333333333333412E-2</v>
          </cell>
          <cell r="L23">
            <v>0.18181818181818177</v>
          </cell>
          <cell r="M23">
            <v>5.2</v>
          </cell>
          <cell r="N23">
            <v>4.4000000000000004</v>
          </cell>
          <cell r="O23">
            <v>0.18181818181818177</v>
          </cell>
        </row>
        <row r="27">
          <cell r="B27" t="str">
            <v>Check IS</v>
          </cell>
          <cell r="C27">
            <v>0</v>
          </cell>
          <cell r="D27">
            <v>0</v>
          </cell>
          <cell r="E27">
            <v>0</v>
          </cell>
          <cell r="F27">
            <v>0</v>
          </cell>
          <cell r="G27">
            <v>0</v>
          </cell>
          <cell r="H27">
            <v>0</v>
          </cell>
          <cell r="I27">
            <v>0</v>
          </cell>
          <cell r="J27">
            <v>0</v>
          </cell>
          <cell r="M27">
            <v>0</v>
          </cell>
          <cell r="N27">
            <v>0</v>
          </cell>
        </row>
        <row r="51">
          <cell r="B51" t="str">
            <v>Previous figures</v>
          </cell>
        </row>
        <row r="52">
          <cell r="B52" t="str">
            <v>EURm</v>
          </cell>
          <cell r="C52" t="str">
            <v>Q115</v>
          </cell>
          <cell r="D52" t="str">
            <v>Q414</v>
          </cell>
          <cell r="E52" t="str">
            <v>Q314</v>
          </cell>
          <cell r="F52" t="str">
            <v>Q214</v>
          </cell>
          <cell r="G52" t="str">
            <v>Q114</v>
          </cell>
          <cell r="H52" t="str">
            <v>Q413</v>
          </cell>
          <cell r="I52" t="str">
            <v>Q313</v>
          </cell>
          <cell r="J52" t="str">
            <v>Q213</v>
          </cell>
        </row>
        <row r="53">
          <cell r="B53" t="str">
            <v>Net interest income</v>
          </cell>
          <cell r="C53">
            <v>73</v>
          </cell>
          <cell r="D53">
            <v>70</v>
          </cell>
          <cell r="E53">
            <v>68</v>
          </cell>
          <cell r="F53">
            <v>62</v>
          </cell>
          <cell r="G53">
            <v>66</v>
          </cell>
        </row>
      </sheetData>
      <sheetData sheetId="19">
        <row r="1">
          <cell r="A1" t="str">
            <v>Group</v>
          </cell>
          <cell r="B1">
            <v>2</v>
          </cell>
          <cell r="C1">
            <v>3</v>
          </cell>
          <cell r="D1">
            <v>4</v>
          </cell>
          <cell r="E1">
            <v>5</v>
          </cell>
          <cell r="F1">
            <v>6</v>
          </cell>
          <cell r="G1">
            <v>7</v>
          </cell>
          <cell r="H1">
            <v>8</v>
          </cell>
          <cell r="I1">
            <v>9</v>
          </cell>
          <cell r="J1">
            <v>10</v>
          </cell>
          <cell r="K1">
            <v>11</v>
          </cell>
          <cell r="L1">
            <v>12</v>
          </cell>
          <cell r="O1">
            <v>13</v>
          </cell>
          <cell r="P1">
            <v>14</v>
          </cell>
          <cell r="Q1">
            <v>17</v>
          </cell>
        </row>
        <row r="2">
          <cell r="B2" t="str">
            <v>Banking Russia</v>
          </cell>
        </row>
        <row r="3">
          <cell r="M3" t="str">
            <v>Chg local curr.</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O4" t="str">
            <v>H1 15</v>
          </cell>
          <cell r="P4" t="str">
            <v>H1 14</v>
          </cell>
          <cell r="Q4" t="str">
            <v>H1/H1</v>
          </cell>
        </row>
        <row r="5">
          <cell r="A5" t="str">
            <v>Net interest income</v>
          </cell>
          <cell r="B5" t="str">
            <v>Net interest income</v>
          </cell>
          <cell r="C5">
            <v>58</v>
          </cell>
          <cell r="D5">
            <v>54</v>
          </cell>
          <cell r="E5">
            <v>69</v>
          </cell>
          <cell r="F5">
            <v>65</v>
          </cell>
          <cell r="G5">
            <v>60</v>
          </cell>
          <cell r="H5">
            <v>60</v>
          </cell>
          <cell r="K5">
            <v>7.407407407407407E-2</v>
          </cell>
          <cell r="L5">
            <v>-3.3333333333333333E-2</v>
          </cell>
          <cell r="M5">
            <v>-9.5000000000000001E-2</v>
          </cell>
          <cell r="N5">
            <v>8.4000000000000005E-2</v>
          </cell>
          <cell r="O5">
            <v>112</v>
          </cell>
          <cell r="P5">
            <v>120</v>
          </cell>
          <cell r="Q5">
            <v>-6.6666666666666666E-2</v>
          </cell>
        </row>
        <row r="6">
          <cell r="A6" t="str">
            <v>Net fee and commission income</v>
          </cell>
          <cell r="B6" t="str">
            <v>Net fee and commission income</v>
          </cell>
          <cell r="C6">
            <v>3</v>
          </cell>
          <cell r="D6">
            <v>3</v>
          </cell>
          <cell r="E6">
            <v>4</v>
          </cell>
          <cell r="F6">
            <v>2</v>
          </cell>
          <cell r="G6">
            <v>4</v>
          </cell>
          <cell r="H6">
            <v>3</v>
          </cell>
          <cell r="K6">
            <v>0</v>
          </cell>
          <cell r="L6">
            <v>-0.25</v>
          </cell>
          <cell r="M6">
            <v>0.26700000000000002</v>
          </cell>
          <cell r="N6">
            <v>-0.13700000000000001</v>
          </cell>
          <cell r="O6">
            <v>6</v>
          </cell>
          <cell r="P6">
            <v>7</v>
          </cell>
          <cell r="Q6">
            <v>-0.14285714285714285</v>
          </cell>
        </row>
        <row r="7">
          <cell r="A7" t="str">
            <v>Net result from items at fair value</v>
          </cell>
          <cell r="B7" t="str">
            <v>Net result from items at fair value</v>
          </cell>
          <cell r="C7">
            <v>4</v>
          </cell>
          <cell r="D7">
            <v>6</v>
          </cell>
          <cell r="E7">
            <v>-1</v>
          </cell>
          <cell r="F7">
            <v>0</v>
          </cell>
          <cell r="G7">
            <v>6</v>
          </cell>
          <cell r="H7">
            <v>1</v>
          </cell>
          <cell r="K7">
            <v>-0.33333333333333331</v>
          </cell>
          <cell r="L7">
            <v>-0.33333333333333331</v>
          </cell>
          <cell r="M7">
            <v>-0.40699999999999997</v>
          </cell>
          <cell r="N7">
            <v>-0.121</v>
          </cell>
          <cell r="O7">
            <v>10</v>
          </cell>
          <cell r="P7">
            <v>7</v>
          </cell>
          <cell r="Q7">
            <v>0.42857142857142855</v>
          </cell>
        </row>
        <row r="8">
          <cell r="A8" t="str">
            <v>Equity method &amp; other income</v>
          </cell>
          <cell r="B8" t="str">
            <v>Equity method &amp; other income</v>
          </cell>
          <cell r="C8">
            <v>0</v>
          </cell>
          <cell r="D8">
            <v>0</v>
          </cell>
          <cell r="E8">
            <v>0</v>
          </cell>
          <cell r="F8">
            <v>1</v>
          </cell>
          <cell r="G8">
            <v>0</v>
          </cell>
          <cell r="H8">
            <v>0</v>
          </cell>
          <cell r="K8"/>
          <cell r="L8"/>
          <cell r="M8">
            <v>0</v>
          </cell>
          <cell r="N8">
            <v>0</v>
          </cell>
          <cell r="O8">
            <v>0</v>
          </cell>
          <cell r="P8">
            <v>0</v>
          </cell>
          <cell r="Q8"/>
        </row>
        <row r="9">
          <cell r="A9" t="str">
            <v>Total income incl. allocations</v>
          </cell>
          <cell r="B9" t="str">
            <v>Total income incl. allocations</v>
          </cell>
          <cell r="C9">
            <v>65</v>
          </cell>
          <cell r="D9">
            <v>63</v>
          </cell>
          <cell r="E9">
            <v>72</v>
          </cell>
          <cell r="F9">
            <v>68</v>
          </cell>
          <cell r="G9">
            <v>70</v>
          </cell>
          <cell r="H9">
            <v>64</v>
          </cell>
          <cell r="K9">
            <v>3.1746031746031744E-2</v>
          </cell>
          <cell r="L9">
            <v>-7.1428571428571425E-2</v>
          </cell>
          <cell r="M9">
            <v>-0.108</v>
          </cell>
          <cell r="N9">
            <v>5.3999999999999999E-2</v>
          </cell>
          <cell r="O9">
            <v>128</v>
          </cell>
          <cell r="P9">
            <v>134</v>
          </cell>
          <cell r="Q9">
            <v>-4.4776119402985072E-2</v>
          </cell>
        </row>
        <row r="10">
          <cell r="A10" t="str">
            <v>Staff costs</v>
          </cell>
          <cell r="B10" t="str">
            <v>Staff costs</v>
          </cell>
          <cell r="C10">
            <v>-13</v>
          </cell>
          <cell r="D10">
            <v>-11</v>
          </cell>
          <cell r="E10">
            <v>-13</v>
          </cell>
          <cell r="F10">
            <v>-15</v>
          </cell>
          <cell r="G10">
            <v>-16</v>
          </cell>
          <cell r="H10">
            <v>-15</v>
          </cell>
          <cell r="K10">
            <v>0.18181818181818182</v>
          </cell>
          <cell r="L10">
            <v>-0.1875</v>
          </cell>
          <cell r="M10">
            <v>-5.1999999999999998E-2</v>
          </cell>
          <cell r="N10">
            <v>-1.0999999999999999E-2</v>
          </cell>
          <cell r="O10">
            <v>-24</v>
          </cell>
          <cell r="P10">
            <v>-31</v>
          </cell>
          <cell r="Q10">
            <v>-0.22580645161290322</v>
          </cell>
        </row>
        <row r="11">
          <cell r="A11" t="str">
            <v>Other exp, excl depriciations</v>
          </cell>
          <cell r="B11" t="str">
            <v>Other exp. excl. depreciations</v>
          </cell>
          <cell r="C11">
            <v>-5</v>
          </cell>
          <cell r="D11">
            <v>-4</v>
          </cell>
          <cell r="E11">
            <v>-8</v>
          </cell>
          <cell r="F11">
            <v>-8</v>
          </cell>
          <cell r="G11">
            <v>-7</v>
          </cell>
          <cell r="H11">
            <v>-6</v>
          </cell>
          <cell r="K11">
            <v>0.25</v>
          </cell>
          <cell r="L11">
            <v>-0.2857142857142857</v>
          </cell>
          <cell r="M11">
            <v>-2.5000000000000001E-2</v>
          </cell>
          <cell r="N11">
            <v>-0.109</v>
          </cell>
          <cell r="O11">
            <v>-9</v>
          </cell>
          <cell r="P11">
            <v>-13</v>
          </cell>
          <cell r="Q11">
            <v>-0.30769230769230771</v>
          </cell>
        </row>
        <row r="12">
          <cell r="A12" t="str">
            <v>Total expenses incl. allocations</v>
          </cell>
          <cell r="B12" t="str">
            <v>Total expenses incl. allocations</v>
          </cell>
          <cell r="C12">
            <v>-24</v>
          </cell>
          <cell r="D12">
            <v>-17</v>
          </cell>
          <cell r="E12">
            <v>-22</v>
          </cell>
          <cell r="F12">
            <v>-26</v>
          </cell>
          <cell r="G12">
            <v>-24</v>
          </cell>
          <cell r="H12">
            <v>-22</v>
          </cell>
          <cell r="K12">
            <v>0.41176470588235292</v>
          </cell>
          <cell r="L12">
            <v>0</v>
          </cell>
          <cell r="M12">
            <v>0.216</v>
          </cell>
          <cell r="N12">
            <v>0.23499999999999999</v>
          </cell>
          <cell r="O12">
            <v>-41</v>
          </cell>
          <cell r="P12">
            <v>-46</v>
          </cell>
          <cell r="Q12">
            <v>-0.10869565217391304</v>
          </cell>
        </row>
        <row r="13">
          <cell r="A13" t="str">
            <v>Profit before loan losses</v>
          </cell>
          <cell r="B13" t="str">
            <v>Profit before loan losses</v>
          </cell>
          <cell r="C13">
            <v>41</v>
          </cell>
          <cell r="D13">
            <v>46</v>
          </cell>
          <cell r="E13">
            <v>50</v>
          </cell>
          <cell r="F13">
            <v>42</v>
          </cell>
          <cell r="G13">
            <v>46</v>
          </cell>
          <cell r="H13">
            <v>42</v>
          </cell>
          <cell r="K13">
            <v>-0.10869565217391304</v>
          </cell>
          <cell r="L13">
            <v>-0.10869565217391304</v>
          </cell>
          <cell r="M13">
            <v>-0.22800000000000001</v>
          </cell>
          <cell r="N13">
            <v>-2.9000000000000001E-2</v>
          </cell>
          <cell r="O13">
            <v>87</v>
          </cell>
          <cell r="P13">
            <v>88</v>
          </cell>
          <cell r="Q13">
            <v>-1.1363636363636364E-2</v>
          </cell>
        </row>
        <row r="14">
          <cell r="A14" t="str">
            <v>Net loan losses</v>
          </cell>
          <cell r="B14" t="str">
            <v>Net loan losses</v>
          </cell>
          <cell r="C14">
            <v>-11</v>
          </cell>
          <cell r="D14">
            <v>-3</v>
          </cell>
          <cell r="E14">
            <v>-12</v>
          </cell>
          <cell r="F14">
            <v>-2</v>
          </cell>
          <cell r="G14">
            <v>0</v>
          </cell>
          <cell r="H14">
            <v>-1</v>
          </cell>
          <cell r="K14">
            <v>2.6666666666666665</v>
          </cell>
          <cell r="L14"/>
          <cell r="M14">
            <v>2.286</v>
          </cell>
          <cell r="O14">
            <v>-14</v>
          </cell>
          <cell r="P14">
            <v>-1</v>
          </cell>
        </row>
        <row r="15">
          <cell r="A15" t="str">
            <v>Operating profit</v>
          </cell>
          <cell r="B15" t="str">
            <v>Operating profit</v>
          </cell>
          <cell r="C15">
            <v>30</v>
          </cell>
          <cell r="D15">
            <v>43</v>
          </cell>
          <cell r="E15">
            <v>38</v>
          </cell>
          <cell r="F15">
            <v>40</v>
          </cell>
          <cell r="G15">
            <v>46</v>
          </cell>
          <cell r="H15">
            <v>41</v>
          </cell>
          <cell r="K15">
            <v>-0.30232558139534882</v>
          </cell>
          <cell r="L15">
            <v>-0.34782608695652173</v>
          </cell>
          <cell r="M15">
            <v>-0.40300000000000002</v>
          </cell>
          <cell r="N15">
            <v>-0.30199999999999999</v>
          </cell>
          <cell r="O15">
            <v>73</v>
          </cell>
          <cell r="P15">
            <v>87</v>
          </cell>
          <cell r="Q15">
            <v>-0.16091954022988506</v>
          </cell>
        </row>
        <row r="16">
          <cell r="A16" t="str">
            <v>Cost/income ratio, %</v>
          </cell>
          <cell r="B16" t="str">
            <v>Cost/income ratio, %</v>
          </cell>
          <cell r="C16">
            <v>37</v>
          </cell>
          <cell r="D16">
            <v>27</v>
          </cell>
          <cell r="E16">
            <v>31</v>
          </cell>
          <cell r="F16">
            <v>38</v>
          </cell>
          <cell r="G16">
            <v>34</v>
          </cell>
          <cell r="H16">
            <v>34</v>
          </cell>
          <cell r="O16">
            <v>32</v>
          </cell>
          <cell r="P16">
            <v>34</v>
          </cell>
        </row>
        <row r="17">
          <cell r="A17" t="str">
            <v>RAROCAR, %</v>
          </cell>
          <cell r="B17" t="str">
            <v>ROCAR, %</v>
          </cell>
          <cell r="C17">
            <v>19</v>
          </cell>
          <cell r="D17">
            <v>27</v>
          </cell>
          <cell r="E17">
            <v>24</v>
          </cell>
          <cell r="F17">
            <v>25</v>
          </cell>
          <cell r="G17">
            <v>29</v>
          </cell>
          <cell r="H17">
            <v>26</v>
          </cell>
          <cell r="O17">
            <v>23</v>
          </cell>
          <cell r="P17">
            <v>28</v>
          </cell>
        </row>
        <row r="18">
          <cell r="A18" t="str">
            <v>RAROCAR, %</v>
          </cell>
          <cell r="B18" t="str">
            <v>RAROCAR, %</v>
          </cell>
          <cell r="C18">
            <v>25</v>
          </cell>
          <cell r="D18">
            <v>28</v>
          </cell>
          <cell r="E18">
            <v>31</v>
          </cell>
          <cell r="F18">
            <v>25</v>
          </cell>
          <cell r="G18">
            <v>29</v>
          </cell>
          <cell r="H18">
            <v>25</v>
          </cell>
          <cell r="O18">
            <v>27</v>
          </cell>
          <cell r="P18">
            <v>27</v>
          </cell>
        </row>
        <row r="19">
          <cell r="A19" t="str">
            <v>Economic capital (EC)</v>
          </cell>
          <cell r="B19" t="str">
            <v>Economic capital (EC)</v>
          </cell>
          <cell r="C19">
            <v>475</v>
          </cell>
          <cell r="D19">
            <v>501</v>
          </cell>
          <cell r="E19">
            <v>471</v>
          </cell>
          <cell r="F19">
            <v>483</v>
          </cell>
          <cell r="G19">
            <v>470</v>
          </cell>
          <cell r="H19">
            <v>493</v>
          </cell>
          <cell r="K19">
            <v>-5.1896207584830337E-2</v>
          </cell>
          <cell r="L19">
            <v>1.0638297872340425E-2</v>
          </cell>
          <cell r="O19">
            <v>475</v>
          </cell>
          <cell r="P19">
            <v>470</v>
          </cell>
          <cell r="Q19">
            <v>1.0638297872340425E-2</v>
          </cell>
        </row>
        <row r="20">
          <cell r="A20" t="str">
            <v>Risk-weighted assets (RWA)</v>
          </cell>
          <cell r="B20" t="str">
            <v>Risk exposure amount (REA)</v>
          </cell>
          <cell r="C20">
            <v>3433</v>
          </cell>
          <cell r="D20">
            <v>3574</v>
          </cell>
          <cell r="E20">
            <v>3288</v>
          </cell>
          <cell r="F20">
            <v>3415</v>
          </cell>
          <cell r="G20">
            <v>3182</v>
          </cell>
          <cell r="H20">
            <v>3332</v>
          </cell>
          <cell r="K20">
            <v>-3.9451594851706774E-2</v>
          </cell>
          <cell r="L20">
            <v>7.8881206788183528E-2</v>
          </cell>
          <cell r="O20">
            <v>3433</v>
          </cell>
          <cell r="P20">
            <v>3182</v>
          </cell>
          <cell r="Q20">
            <v>7.8881206788183528E-2</v>
          </cell>
        </row>
        <row r="21">
          <cell r="A21" t="str">
            <v>Number of employees (FTEs)</v>
          </cell>
          <cell r="B21" t="str">
            <v>Number of employees (FTEs)</v>
          </cell>
          <cell r="C21">
            <v>1081</v>
          </cell>
          <cell r="D21">
            <v>1202</v>
          </cell>
          <cell r="E21">
            <v>1348</v>
          </cell>
          <cell r="F21">
            <v>1377</v>
          </cell>
          <cell r="G21">
            <v>1383</v>
          </cell>
          <cell r="H21">
            <v>1399</v>
          </cell>
          <cell r="K21">
            <v>-0.10066555740432612</v>
          </cell>
          <cell r="L21">
            <v>-0.21836587129428778</v>
          </cell>
          <cell r="O21">
            <v>1081</v>
          </cell>
          <cell r="P21">
            <v>1383</v>
          </cell>
          <cell r="Q21">
            <v>-0.21836587129428778</v>
          </cell>
        </row>
        <row r="22">
          <cell r="A22" t="str">
            <v>Volumes, EURbn:</v>
          </cell>
          <cell r="B22" t="str">
            <v>Volumes, EURbn:</v>
          </cell>
          <cell r="K22"/>
          <cell r="L22"/>
        </row>
        <row r="23">
          <cell r="A23" t="str">
            <v>Lending to corporates</v>
          </cell>
          <cell r="B23" t="str">
            <v>Lending to corporates</v>
          </cell>
          <cell r="C23">
            <v>5.7</v>
          </cell>
          <cell r="D23">
            <v>6.6</v>
          </cell>
          <cell r="E23">
            <v>5.9</v>
          </cell>
          <cell r="F23">
            <v>6.1</v>
          </cell>
          <cell r="G23">
            <v>5.6</v>
          </cell>
          <cell r="H23">
            <v>5.7</v>
          </cell>
          <cell r="K23">
            <v>-0.1363636363636363</v>
          </cell>
          <cell r="L23">
            <v>1.7857142857142953E-2</v>
          </cell>
          <cell r="M23">
            <v>-9.5909090909090833E-2</v>
          </cell>
          <cell r="N23">
            <v>-0.15517857142857133</v>
          </cell>
          <cell r="O23">
            <v>5.7</v>
          </cell>
          <cell r="P23">
            <v>5.6</v>
          </cell>
          <cell r="Q23">
            <v>1.7857142857142953E-2</v>
          </cell>
        </row>
        <row r="24">
          <cell r="A24" t="str">
            <v>Lending to households</v>
          </cell>
          <cell r="B24" t="str">
            <v>Lending to households</v>
          </cell>
          <cell r="C24">
            <v>0.4</v>
          </cell>
          <cell r="D24">
            <v>0.4</v>
          </cell>
          <cell r="E24">
            <v>0.3</v>
          </cell>
          <cell r="F24">
            <v>0.5</v>
          </cell>
          <cell r="G24">
            <v>0.5</v>
          </cell>
          <cell r="H24">
            <v>0.5</v>
          </cell>
          <cell r="K24">
            <v>0</v>
          </cell>
          <cell r="L24">
            <v>-0.19999999999999996</v>
          </cell>
          <cell r="M24">
            <v>0.01</v>
          </cell>
          <cell r="N24">
            <v>-2.7999999999999969E-2</v>
          </cell>
          <cell r="O24">
            <v>0.4</v>
          </cell>
          <cell r="P24">
            <v>0.5</v>
          </cell>
          <cell r="Q24">
            <v>-0.19999999999999996</v>
          </cell>
        </row>
        <row r="25">
          <cell r="A25" t="str">
            <v>Total lending</v>
          </cell>
          <cell r="B25" t="str">
            <v>Total lending</v>
          </cell>
          <cell r="C25">
            <v>6.1</v>
          </cell>
          <cell r="D25">
            <v>7</v>
          </cell>
          <cell r="E25">
            <v>6.2</v>
          </cell>
          <cell r="F25">
            <v>6.6</v>
          </cell>
          <cell r="G25">
            <v>6.1</v>
          </cell>
          <cell r="H25">
            <v>6.2</v>
          </cell>
          <cell r="K25">
            <v>-0.12857142857142861</v>
          </cell>
          <cell r="L25">
            <v>0</v>
          </cell>
          <cell r="M25">
            <v>-8.9857142857142899E-2</v>
          </cell>
          <cell r="N25">
            <v>-0.14475409836065575</v>
          </cell>
          <cell r="O25">
            <v>6.1</v>
          </cell>
          <cell r="P25">
            <v>6.1</v>
          </cell>
          <cell r="Q25">
            <v>0</v>
          </cell>
        </row>
        <row r="26">
          <cell r="A26" t="str">
            <v>Corporate deposits</v>
          </cell>
          <cell r="B26" t="str">
            <v>Corporate deposits</v>
          </cell>
          <cell r="C26">
            <v>0.6</v>
          </cell>
          <cell r="D26">
            <v>0.8</v>
          </cell>
          <cell r="E26">
            <v>0.6</v>
          </cell>
          <cell r="F26">
            <v>1.1000000000000001</v>
          </cell>
          <cell r="G26">
            <v>1.2</v>
          </cell>
          <cell r="H26">
            <v>1.3</v>
          </cell>
          <cell r="K26">
            <v>-0.25000000000000006</v>
          </cell>
          <cell r="L26">
            <v>-0.5</v>
          </cell>
          <cell r="M26">
            <v>-0.23375000000000007</v>
          </cell>
          <cell r="N26">
            <v>-0.41250000000000003</v>
          </cell>
          <cell r="O26">
            <v>0.6</v>
          </cell>
          <cell r="P26">
            <v>1.2</v>
          </cell>
          <cell r="Q26">
            <v>-0.5</v>
          </cell>
        </row>
        <row r="27">
          <cell r="A27" t="str">
            <v>Household deposits</v>
          </cell>
          <cell r="B27" t="str">
            <v>Household deposits</v>
          </cell>
          <cell r="C27">
            <v>0.1</v>
          </cell>
          <cell r="D27">
            <v>0.1</v>
          </cell>
          <cell r="E27">
            <v>0.1</v>
          </cell>
          <cell r="F27">
            <v>0.2</v>
          </cell>
          <cell r="G27">
            <v>0.2</v>
          </cell>
          <cell r="H27">
            <v>0.2</v>
          </cell>
          <cell r="K27">
            <v>0</v>
          </cell>
          <cell r="L27">
            <v>-0.5</v>
          </cell>
          <cell r="M27">
            <v>0.03</v>
          </cell>
          <cell r="N27">
            <v>-0.46499999999999997</v>
          </cell>
          <cell r="O27">
            <v>0.1</v>
          </cell>
          <cell r="P27">
            <v>0.2</v>
          </cell>
          <cell r="Q27">
            <v>-0.5</v>
          </cell>
        </row>
        <row r="28">
          <cell r="A28" t="str">
            <v>Total deposits</v>
          </cell>
          <cell r="B28" t="str">
            <v>Total deposits</v>
          </cell>
          <cell r="C28">
            <v>0.7</v>
          </cell>
          <cell r="D28">
            <v>0.9</v>
          </cell>
          <cell r="E28">
            <v>0.7</v>
          </cell>
          <cell r="F28">
            <v>1.3</v>
          </cell>
          <cell r="G28">
            <v>1.4</v>
          </cell>
          <cell r="H28">
            <v>1.5</v>
          </cell>
          <cell r="K28">
            <v>-0.22222222222222229</v>
          </cell>
          <cell r="L28">
            <v>-0.5</v>
          </cell>
          <cell r="M28">
            <v>-0.20444444444444448</v>
          </cell>
          <cell r="N28">
            <v>-0.42</v>
          </cell>
          <cell r="O28">
            <v>0.7</v>
          </cell>
          <cell r="P28">
            <v>1.4</v>
          </cell>
          <cell r="Q28">
            <v>-0.5</v>
          </cell>
        </row>
      </sheetData>
      <sheetData sheetId="20">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36</v>
          </cell>
        </row>
        <row r="2">
          <cell r="B2" t="str">
            <v>Wholesale Banking Other</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-18</v>
          </cell>
          <cell r="D4">
            <v>-28</v>
          </cell>
          <cell r="E4">
            <v>-15</v>
          </cell>
          <cell r="F4">
            <v>-18</v>
          </cell>
          <cell r="G4">
            <v>-21</v>
          </cell>
          <cell r="H4">
            <v>-22</v>
          </cell>
          <cell r="K4">
            <v>-0.35714285714285715</v>
          </cell>
          <cell r="L4">
            <v>-0.14285714285714285</v>
          </cell>
          <cell r="M4">
            <v>-46</v>
          </cell>
          <cell r="N4">
            <v>-43</v>
          </cell>
        </row>
        <row r="5">
          <cell r="A5" t="str">
            <v>Net fee and commission income</v>
          </cell>
          <cell r="B5" t="str">
            <v>Net fee and commission income</v>
          </cell>
          <cell r="C5">
            <v>0</v>
          </cell>
          <cell r="D5">
            <v>-4</v>
          </cell>
          <cell r="E5">
            <v>1</v>
          </cell>
          <cell r="F5">
            <v>-2</v>
          </cell>
          <cell r="G5">
            <v>1</v>
          </cell>
          <cell r="H5">
            <v>-9</v>
          </cell>
          <cell r="K5">
            <v>-1</v>
          </cell>
          <cell r="L5">
            <v>-1</v>
          </cell>
          <cell r="M5">
            <v>-4</v>
          </cell>
          <cell r="N5">
            <v>-8</v>
          </cell>
        </row>
        <row r="6">
          <cell r="A6" t="str">
            <v>Net result from items at fair value</v>
          </cell>
          <cell r="B6" t="str">
            <v>Net result from items at fair value</v>
          </cell>
          <cell r="C6">
            <v>149</v>
          </cell>
          <cell r="D6">
            <v>207</v>
          </cell>
          <cell r="E6">
            <v>37</v>
          </cell>
          <cell r="F6">
            <v>78</v>
          </cell>
          <cell r="G6">
            <v>116</v>
          </cell>
          <cell r="H6">
            <v>145</v>
          </cell>
          <cell r="K6">
            <v>-0.28019323671497587</v>
          </cell>
          <cell r="L6">
            <v>0.28448275862068967</v>
          </cell>
          <cell r="M6">
            <v>356</v>
          </cell>
          <cell r="N6">
            <v>261</v>
          </cell>
          <cell r="O6">
            <v>0.36398467432950193</v>
          </cell>
        </row>
        <row r="7">
          <cell r="A7" t="str">
            <v>Equity method &amp; other income</v>
          </cell>
          <cell r="B7" t="str">
            <v>Equity method &amp; other income</v>
          </cell>
          <cell r="C7">
            <v>1</v>
          </cell>
          <cell r="D7">
            <v>1</v>
          </cell>
          <cell r="E7">
            <v>1</v>
          </cell>
          <cell r="F7">
            <v>0</v>
          </cell>
          <cell r="G7">
            <v>1</v>
          </cell>
          <cell r="H7">
            <v>1</v>
          </cell>
          <cell r="K7">
            <v>0</v>
          </cell>
          <cell r="L7">
            <v>0</v>
          </cell>
          <cell r="M7">
            <v>2</v>
          </cell>
          <cell r="N7">
            <v>2</v>
          </cell>
          <cell r="O7">
            <v>0</v>
          </cell>
        </row>
        <row r="8">
          <cell r="A8" t="str">
            <v>Total income incl. allocations</v>
          </cell>
          <cell r="B8" t="str">
            <v>Total income incl. allocations</v>
          </cell>
          <cell r="C8">
            <v>132</v>
          </cell>
          <cell r="D8">
            <v>176</v>
          </cell>
          <cell r="E8">
            <v>24</v>
          </cell>
          <cell r="F8">
            <v>58</v>
          </cell>
          <cell r="G8">
            <v>97</v>
          </cell>
          <cell r="H8">
            <v>115</v>
          </cell>
          <cell r="K8">
            <v>-0.25</v>
          </cell>
          <cell r="L8">
            <v>0.36082474226804123</v>
          </cell>
          <cell r="M8">
            <v>308</v>
          </cell>
          <cell r="N8">
            <v>212</v>
          </cell>
          <cell r="O8">
            <v>0.45283018867924529</v>
          </cell>
        </row>
        <row r="9">
          <cell r="A9" t="str">
            <v>Staff costs</v>
          </cell>
          <cell r="B9" t="str">
            <v>Staff costs</v>
          </cell>
          <cell r="C9">
            <v>-176</v>
          </cell>
          <cell r="D9">
            <v>-178</v>
          </cell>
          <cell r="E9">
            <v>-167</v>
          </cell>
          <cell r="F9">
            <v>-148</v>
          </cell>
          <cell r="G9">
            <v>-168</v>
          </cell>
          <cell r="H9">
            <v>-166</v>
          </cell>
          <cell r="K9">
            <v>-1.1235955056179775E-2</v>
          </cell>
          <cell r="L9">
            <v>4.7619047619047616E-2</v>
          </cell>
          <cell r="M9">
            <v>-354</v>
          </cell>
          <cell r="N9">
            <v>-334</v>
          </cell>
          <cell r="O9">
            <v>5.9880239520958084E-2</v>
          </cell>
        </row>
        <row r="10">
          <cell r="A10" t="str">
            <v>Other exp, excl depriciations</v>
          </cell>
          <cell r="B10" t="str">
            <v>Other exp. excl. depreciations</v>
          </cell>
          <cell r="C10">
            <v>88</v>
          </cell>
          <cell r="D10">
            <v>89</v>
          </cell>
          <cell r="E10">
            <v>81</v>
          </cell>
          <cell r="F10">
            <v>101</v>
          </cell>
          <cell r="G10">
            <v>99</v>
          </cell>
          <cell r="H10">
            <v>106</v>
          </cell>
          <cell r="K10">
            <v>-1.1235955056179775E-2</v>
          </cell>
          <cell r="L10">
            <v>-0.1111111111111111</v>
          </cell>
          <cell r="M10">
            <v>177</v>
          </cell>
          <cell r="N10">
            <v>205</v>
          </cell>
          <cell r="O10">
            <v>-0.13658536585365855</v>
          </cell>
        </row>
        <row r="11">
          <cell r="A11" t="str">
            <v>Total expenses incl. allocations</v>
          </cell>
          <cell r="B11" t="str">
            <v>Total expenses incl. allocations</v>
          </cell>
          <cell r="C11">
            <v>-92</v>
          </cell>
          <cell r="D11">
            <v>-90</v>
          </cell>
          <cell r="E11">
            <v>-88</v>
          </cell>
          <cell r="F11">
            <v>-53</v>
          </cell>
          <cell r="G11">
            <v>-77</v>
          </cell>
          <cell r="H11">
            <v>-67</v>
          </cell>
          <cell r="K11">
            <v>2.2222222222222223E-2</v>
          </cell>
          <cell r="L11">
            <v>0.19480519480519481</v>
          </cell>
          <cell r="M11">
            <v>-182</v>
          </cell>
          <cell r="N11">
            <v>-144</v>
          </cell>
          <cell r="O11">
            <v>0.2638888888888889</v>
          </cell>
        </row>
        <row r="12">
          <cell r="A12" t="str">
            <v>Profit before loan losses</v>
          </cell>
          <cell r="B12" t="str">
            <v>Profit before loan losses</v>
          </cell>
          <cell r="C12">
            <v>40</v>
          </cell>
          <cell r="D12">
            <v>86</v>
          </cell>
          <cell r="E12">
            <v>-64</v>
          </cell>
          <cell r="F12">
            <v>5</v>
          </cell>
          <cell r="G12">
            <v>20</v>
          </cell>
          <cell r="H12">
            <v>48</v>
          </cell>
          <cell r="K12">
            <v>-0.53488372093023251</v>
          </cell>
          <cell r="L12">
            <v>1</v>
          </cell>
          <cell r="M12">
            <v>126</v>
          </cell>
          <cell r="N12">
            <v>68</v>
          </cell>
          <cell r="O12">
            <v>0.8529411764705882</v>
          </cell>
        </row>
        <row r="13">
          <cell r="A13" t="str">
            <v>Net loan losses</v>
          </cell>
          <cell r="B13" t="str">
            <v>Net loan losses</v>
          </cell>
          <cell r="C13">
            <v>1</v>
          </cell>
          <cell r="D13">
            <v>2</v>
          </cell>
          <cell r="E13">
            <v>-6</v>
          </cell>
          <cell r="F13">
            <v>6</v>
          </cell>
          <cell r="G13">
            <v>2</v>
          </cell>
          <cell r="H13">
            <v>0</v>
          </cell>
          <cell r="K13">
            <v>-0.5</v>
          </cell>
          <cell r="L13">
            <v>-0.5</v>
          </cell>
          <cell r="M13">
            <v>3</v>
          </cell>
          <cell r="N13">
            <v>2</v>
          </cell>
          <cell r="O13">
            <v>0.5</v>
          </cell>
        </row>
        <row r="14">
          <cell r="A14" t="str">
            <v>Operating profit</v>
          </cell>
          <cell r="B14" t="str">
            <v>Operating profit</v>
          </cell>
          <cell r="C14">
            <v>41</v>
          </cell>
          <cell r="D14">
            <v>88</v>
          </cell>
          <cell r="E14">
            <v>-70</v>
          </cell>
          <cell r="F14">
            <v>11</v>
          </cell>
          <cell r="G14">
            <v>22</v>
          </cell>
          <cell r="H14">
            <v>48</v>
          </cell>
          <cell r="K14">
            <v>-0.53409090909090906</v>
          </cell>
          <cell r="L14">
            <v>0.86363636363636365</v>
          </cell>
          <cell r="M14">
            <v>129</v>
          </cell>
          <cell r="N14">
            <v>70</v>
          </cell>
          <cell r="O14">
            <v>0.84285714285714286</v>
          </cell>
        </row>
        <row r="15">
          <cell r="A15" t="str">
            <v>Economic capital (EC)</v>
          </cell>
          <cell r="B15" t="str">
            <v>Economic capital (EC)</v>
          </cell>
          <cell r="C15">
            <v>2112</v>
          </cell>
          <cell r="D15">
            <v>2147</v>
          </cell>
          <cell r="E15">
            <v>2124</v>
          </cell>
          <cell r="F15">
            <v>2382</v>
          </cell>
          <cell r="G15">
            <v>2374</v>
          </cell>
          <cell r="H15">
            <v>2461</v>
          </cell>
          <cell r="K15">
            <v>-1.6301816488122962E-2</v>
          </cell>
          <cell r="L15">
            <v>-0.11036225779275484</v>
          </cell>
          <cell r="M15">
            <v>2112</v>
          </cell>
          <cell r="N15">
            <v>2374</v>
          </cell>
          <cell r="O15">
            <v>-0.11036225779275484</v>
          </cell>
        </row>
        <row r="16">
          <cell r="A16" t="str">
            <v>Risk-weighted assets (RWA)</v>
          </cell>
          <cell r="B16" t="str">
            <v>Risk exposure amount (REA)</v>
          </cell>
          <cell r="C16">
            <v>12682</v>
          </cell>
          <cell r="D16">
            <v>12886</v>
          </cell>
          <cell r="E16">
            <v>12148</v>
          </cell>
          <cell r="F16">
            <v>14138</v>
          </cell>
          <cell r="G16">
            <v>15520</v>
          </cell>
          <cell r="H16">
            <v>16235</v>
          </cell>
          <cell r="K16">
            <v>-1.5831134564643801E-2</v>
          </cell>
          <cell r="L16">
            <v>-0.18286082474226803</v>
          </cell>
          <cell r="M16">
            <v>12682</v>
          </cell>
          <cell r="N16">
            <v>15520</v>
          </cell>
          <cell r="O16">
            <v>-0.18286082474226803</v>
          </cell>
        </row>
        <row r="17">
          <cell r="A17" t="str">
            <v>Number of employees (FTEs)</v>
          </cell>
          <cell r="B17" t="str">
            <v>Number of employees (FTEs)</v>
          </cell>
          <cell r="C17">
            <v>4509</v>
          </cell>
          <cell r="D17">
            <v>4474</v>
          </cell>
          <cell r="E17">
            <v>4377</v>
          </cell>
          <cell r="F17">
            <v>4365</v>
          </cell>
          <cell r="G17">
            <v>4321</v>
          </cell>
          <cell r="H17">
            <v>4353</v>
          </cell>
          <cell r="K17">
            <v>7.8229772016092988E-3</v>
          </cell>
          <cell r="L17">
            <v>4.3508447118722517E-2</v>
          </cell>
          <cell r="M17">
            <v>4509</v>
          </cell>
          <cell r="N17">
            <v>4321</v>
          </cell>
          <cell r="O17">
            <v>4.3508447118722517E-2</v>
          </cell>
        </row>
        <row r="18">
          <cell r="A18" t="str">
            <v>Volumes, EURbn:</v>
          </cell>
          <cell r="B18" t="str">
            <v>Volumes, EURbn:</v>
          </cell>
        </row>
        <row r="19">
          <cell r="A19" t="str">
            <v>Total lending volumes</v>
          </cell>
          <cell r="B19" t="str">
            <v>Total lending</v>
          </cell>
          <cell r="C19">
            <v>55.6</v>
          </cell>
          <cell r="D19">
            <v>54.3</v>
          </cell>
          <cell r="E19">
            <v>50.6</v>
          </cell>
          <cell r="F19">
            <v>56.4</v>
          </cell>
          <cell r="G19">
            <v>47.5</v>
          </cell>
          <cell r="H19">
            <v>45.3</v>
          </cell>
          <cell r="K19">
            <v>2.3941068139963249E-2</v>
          </cell>
          <cell r="L19">
            <v>0.17052631578947372</v>
          </cell>
          <cell r="M19">
            <v>55.6</v>
          </cell>
          <cell r="N19">
            <v>47.5</v>
          </cell>
          <cell r="O19">
            <v>0.17052631578947372</v>
          </cell>
        </row>
        <row r="20">
          <cell r="A20" t="str">
            <v>Total deposits volumes</v>
          </cell>
          <cell r="B20" t="str">
            <v>Total deposits</v>
          </cell>
          <cell r="C20">
            <v>30.7</v>
          </cell>
          <cell r="D20">
            <v>33.700000000000003</v>
          </cell>
          <cell r="E20">
            <v>24.7</v>
          </cell>
          <cell r="F20">
            <v>31.9</v>
          </cell>
          <cell r="G20">
            <v>28.8</v>
          </cell>
          <cell r="H20">
            <v>29.5</v>
          </cell>
          <cell r="K20">
            <v>-8.902077151335322E-2</v>
          </cell>
          <cell r="L20">
            <v>6.5972222222222168E-2</v>
          </cell>
          <cell r="M20">
            <v>30.7</v>
          </cell>
          <cell r="N20">
            <v>28.8</v>
          </cell>
          <cell r="O20">
            <v>6.5972222222222168E-2</v>
          </cell>
        </row>
        <row r="21">
          <cell r="B21" t="str">
            <v>Volumes have been restated due to an adjustment in the reporting process</v>
          </cell>
        </row>
        <row r="22">
          <cell r="A22">
            <v>1</v>
          </cell>
        </row>
        <row r="23">
          <cell r="A23">
            <v>2</v>
          </cell>
        </row>
        <row r="24">
          <cell r="A24">
            <v>3</v>
          </cell>
        </row>
        <row r="25">
          <cell r="B25" t="str">
            <v>Check IS</v>
          </cell>
          <cell r="C25">
            <v>0</v>
          </cell>
          <cell r="D25">
            <v>0</v>
          </cell>
          <cell r="E25">
            <v>0</v>
          </cell>
          <cell r="F25">
            <v>0</v>
          </cell>
          <cell r="G25">
            <v>0</v>
          </cell>
          <cell r="H25">
            <v>0</v>
          </cell>
          <cell r="I25">
            <v>0</v>
          </cell>
          <cell r="J25">
            <v>0</v>
          </cell>
          <cell r="M25">
            <v>0</v>
          </cell>
          <cell r="N25">
            <v>0</v>
          </cell>
        </row>
        <row r="50">
          <cell r="B50" t="str">
            <v>Previous figures</v>
          </cell>
        </row>
        <row r="51">
          <cell r="B51" t="str">
            <v>EURm</v>
          </cell>
          <cell r="C51" t="str">
            <v>Q115</v>
          </cell>
          <cell r="D51" t="str">
            <v>Q414</v>
          </cell>
          <cell r="E51" t="str">
            <v>Q314</v>
          </cell>
          <cell r="F51" t="str">
            <v>Q214</v>
          </cell>
          <cell r="G51" t="str">
            <v>Q114</v>
          </cell>
          <cell r="H51" t="str">
            <v>Q413</v>
          </cell>
          <cell r="I51" t="str">
            <v>Q313</v>
          </cell>
          <cell r="J51" t="str">
            <v>Q213</v>
          </cell>
        </row>
      </sheetData>
      <sheetData sheetId="21">
        <row r="1">
          <cell r="A1" t="str">
            <v>Group</v>
          </cell>
          <cell r="B1">
            <v>2</v>
          </cell>
          <cell r="C1">
            <v>3</v>
          </cell>
          <cell r="D1">
            <v>4</v>
          </cell>
          <cell r="E1">
            <v>5</v>
          </cell>
          <cell r="F1">
            <v>6</v>
          </cell>
          <cell r="G1">
            <v>7</v>
          </cell>
          <cell r="H1">
            <v>8</v>
          </cell>
          <cell r="I1">
            <v>9</v>
          </cell>
          <cell r="J1">
            <v>10</v>
          </cell>
          <cell r="K1">
            <v>11</v>
          </cell>
          <cell r="L1">
            <v>12</v>
          </cell>
          <cell r="O1">
            <v>13</v>
          </cell>
          <cell r="P1">
            <v>14</v>
          </cell>
        </row>
        <row r="2">
          <cell r="B2" t="str">
            <v>Wealth Management total</v>
          </cell>
        </row>
        <row r="3">
          <cell r="M3" t="str">
            <v>Chg local curr.</v>
          </cell>
          <cell r="O3" t="str">
            <v>H1 15</v>
          </cell>
          <cell r="P3" t="str">
            <v>H1 14</v>
          </cell>
          <cell r="Q3" t="str">
            <v>H1/H1</v>
          </cell>
        </row>
        <row r="4">
          <cell r="A4" t="str">
            <v>headingqyGroup</v>
          </cell>
          <cell r="B4" t="str">
            <v>EURm</v>
          </cell>
          <cell r="C4" t="str">
            <v>Q215</v>
          </cell>
          <cell r="D4" t="str">
            <v>Q115</v>
          </cell>
          <cell r="E4" t="str">
            <v>Q414</v>
          </cell>
          <cell r="F4" t="str">
            <v>Q314</v>
          </cell>
          <cell r="G4" t="str">
            <v>Q214</v>
          </cell>
          <cell r="H4" t="str">
            <v>Q114</v>
          </cell>
          <cell r="I4" t="str">
            <v>Q413</v>
          </cell>
          <cell r="J4" t="str">
            <v>Q313</v>
          </cell>
          <cell r="K4" t="str">
            <v>Q2/Q1</v>
          </cell>
          <cell r="L4" t="str">
            <v>Q2/Q2</v>
          </cell>
          <cell r="M4" t="str">
            <v>Q2/Q1</v>
          </cell>
          <cell r="N4" t="str">
            <v>Q2/Q2</v>
          </cell>
          <cell r="Q4" t="str">
            <v>14 vs
EUR</v>
          </cell>
          <cell r="R4" t="str">
            <v>13
Local</v>
          </cell>
        </row>
        <row r="5">
          <cell r="A5" t="str">
            <v>Net interest income</v>
          </cell>
          <cell r="B5" t="str">
            <v>Net interest income</v>
          </cell>
          <cell r="C5">
            <v>25</v>
          </cell>
          <cell r="D5">
            <v>28</v>
          </cell>
          <cell r="E5">
            <v>33</v>
          </cell>
          <cell r="F5">
            <v>34</v>
          </cell>
          <cell r="G5">
            <v>38</v>
          </cell>
          <cell r="H5">
            <v>37</v>
          </cell>
          <cell r="K5">
            <v>-0.10714285714285714</v>
          </cell>
          <cell r="L5">
            <v>-0.34210526315789475</v>
          </cell>
          <cell r="M5">
            <v>-9.4270750730929817E-2</v>
          </cell>
          <cell r="N5">
            <v>-0.34739558389905817</v>
          </cell>
          <cell r="O5">
            <v>53</v>
          </cell>
          <cell r="P5">
            <v>75</v>
          </cell>
          <cell r="Q5">
            <v>-0.29333333333333333</v>
          </cell>
          <cell r="R5">
            <v>-0.29534605835866773</v>
          </cell>
          <cell r="T5">
            <v>0</v>
          </cell>
        </row>
        <row r="6">
          <cell r="A6" t="str">
            <v>Net fee and commission income</v>
          </cell>
          <cell r="B6" t="str">
            <v>Net fee and commission income</v>
          </cell>
          <cell r="C6">
            <v>377</v>
          </cell>
          <cell r="D6">
            <v>340</v>
          </cell>
          <cell r="E6">
            <v>331</v>
          </cell>
          <cell r="F6">
            <v>262</v>
          </cell>
          <cell r="G6">
            <v>299</v>
          </cell>
          <cell r="H6">
            <v>277</v>
          </cell>
          <cell r="K6">
            <v>0.10882352941176471</v>
          </cell>
          <cell r="L6">
            <v>0.2608695652173913</v>
          </cell>
          <cell r="M6">
            <v>0.10528930721666181</v>
          </cell>
          <cell r="N6">
            <v>0.25976691903038091</v>
          </cell>
          <cell r="O6">
            <v>717</v>
          </cell>
          <cell r="P6">
            <v>576</v>
          </cell>
          <cell r="Q6">
            <v>0.24479166666666666</v>
          </cell>
          <cell r="R6">
            <v>0.24639795156535793</v>
          </cell>
          <cell r="T6">
            <v>0</v>
          </cell>
        </row>
        <row r="7">
          <cell r="A7" t="str">
            <v>Net result from items at fair value</v>
          </cell>
          <cell r="B7" t="str">
            <v>Net result from items at fair value</v>
          </cell>
          <cell r="C7">
            <v>87</v>
          </cell>
          <cell r="D7">
            <v>91</v>
          </cell>
          <cell r="E7">
            <v>117</v>
          </cell>
          <cell r="F7">
            <v>89</v>
          </cell>
          <cell r="G7">
            <v>78</v>
          </cell>
          <cell r="H7">
            <v>72</v>
          </cell>
          <cell r="K7">
            <v>-4.3956043956043959E-2</v>
          </cell>
          <cell r="L7">
            <v>0.11538461538461539</v>
          </cell>
          <cell r="M7">
            <v>-5.0910672264999519E-2</v>
          </cell>
          <cell r="N7">
            <v>0.11544275881425897</v>
          </cell>
          <cell r="O7">
            <v>178</v>
          </cell>
          <cell r="P7">
            <v>150</v>
          </cell>
          <cell r="Q7">
            <v>0.18666666666666668</v>
          </cell>
          <cell r="R7">
            <v>0.18577816890168053</v>
          </cell>
          <cell r="T7">
            <v>0</v>
          </cell>
        </row>
        <row r="8">
          <cell r="A8" t="str">
            <v>Equity method &amp; other income</v>
          </cell>
          <cell r="B8" t="str">
            <v>Equity method &amp; other income</v>
          </cell>
          <cell r="C8">
            <v>8</v>
          </cell>
          <cell r="D8">
            <v>6</v>
          </cell>
          <cell r="E8">
            <v>7</v>
          </cell>
          <cell r="F8">
            <v>6</v>
          </cell>
          <cell r="G8">
            <v>5</v>
          </cell>
          <cell r="H8">
            <v>8</v>
          </cell>
          <cell r="K8">
            <v>0.33333333333333331</v>
          </cell>
          <cell r="L8">
            <v>0.6</v>
          </cell>
          <cell r="M8">
            <v>0.3477711725788134</v>
          </cell>
          <cell r="N8">
            <v>0.65723854713757746</v>
          </cell>
          <cell r="O8">
            <v>14</v>
          </cell>
          <cell r="P8">
            <v>13</v>
          </cell>
          <cell r="Q8">
            <v>7.6923076923076927E-2</v>
          </cell>
          <cell r="R8">
            <v>0.1105952209182192</v>
          </cell>
          <cell r="T8">
            <v>0</v>
          </cell>
        </row>
        <row r="9">
          <cell r="A9" t="str">
            <v>Total income incl. allocations</v>
          </cell>
          <cell r="B9" t="str">
            <v>Total income incl. allocations</v>
          </cell>
          <cell r="C9">
            <v>497</v>
          </cell>
          <cell r="D9">
            <v>465</v>
          </cell>
          <cell r="E9">
            <v>488</v>
          </cell>
          <cell r="F9">
            <v>391</v>
          </cell>
          <cell r="G9">
            <v>420</v>
          </cell>
          <cell r="H9">
            <v>394</v>
          </cell>
          <cell r="K9">
            <v>6.8817204301075269E-2</v>
          </cell>
          <cell r="L9">
            <v>0.18333333333333332</v>
          </cell>
          <cell r="M9">
            <v>6.5910863767957142E-2</v>
          </cell>
          <cell r="N9">
            <v>0.18206515020982009</v>
          </cell>
          <cell r="O9">
            <v>962</v>
          </cell>
          <cell r="P9">
            <v>814</v>
          </cell>
          <cell r="Q9">
            <v>0.18181818181818182</v>
          </cell>
          <cell r="R9">
            <v>0.18322423408546168</v>
          </cell>
          <cell r="T9">
            <v>0</v>
          </cell>
        </row>
        <row r="10">
          <cell r="A10" t="str">
            <v>Staff costs</v>
          </cell>
          <cell r="B10" t="str">
            <v>Staff costs</v>
          </cell>
          <cell r="C10">
            <v>-128</v>
          </cell>
          <cell r="D10">
            <v>-129</v>
          </cell>
          <cell r="E10">
            <v>-132</v>
          </cell>
          <cell r="F10">
            <v>-118</v>
          </cell>
          <cell r="G10">
            <v>-122</v>
          </cell>
          <cell r="H10">
            <v>-120</v>
          </cell>
          <cell r="K10">
            <v>-7.7519379844961239E-3</v>
          </cell>
          <cell r="L10">
            <v>4.9180327868852458E-2</v>
          </cell>
          <cell r="M10">
            <v>-6.9820770331536584E-3</v>
          </cell>
          <cell r="N10">
            <v>5.2725653582923152E-2</v>
          </cell>
          <cell r="O10">
            <v>-257</v>
          </cell>
          <cell r="P10">
            <v>-242</v>
          </cell>
          <cell r="Q10">
            <v>6.1983471074380167E-2</v>
          </cell>
          <cell r="R10">
            <v>6.2459076640314137E-2</v>
          </cell>
          <cell r="T10">
            <v>0</v>
          </cell>
        </row>
        <row r="11">
          <cell r="A11" t="str">
            <v>Other exp, excl depriciations</v>
          </cell>
          <cell r="B11" t="str">
            <v>Other exp. excl. depreciations</v>
          </cell>
          <cell r="C11">
            <v>-78</v>
          </cell>
          <cell r="D11">
            <v>-62</v>
          </cell>
          <cell r="E11">
            <v>-74</v>
          </cell>
          <cell r="F11">
            <v>-65</v>
          </cell>
          <cell r="G11">
            <v>-74</v>
          </cell>
          <cell r="H11">
            <v>-75</v>
          </cell>
          <cell r="K11">
            <v>0.25806451612903225</v>
          </cell>
          <cell r="L11">
            <v>5.4054054054054057E-2</v>
          </cell>
          <cell r="M11">
            <v>0.24124973661751353</v>
          </cell>
          <cell r="N11">
            <v>4.6311423265150024E-2</v>
          </cell>
          <cell r="O11">
            <v>-140</v>
          </cell>
          <cell r="P11">
            <v>-149</v>
          </cell>
          <cell r="Q11">
            <v>-6.0402684563758392E-2</v>
          </cell>
          <cell r="R11">
            <v>-6.4259811258335103E-2</v>
          </cell>
          <cell r="T11">
            <v>0</v>
          </cell>
        </row>
        <row r="12">
          <cell r="A12" t="str">
            <v>Total expenses incl. allocations</v>
          </cell>
          <cell r="B12" t="str">
            <v>Total expenses incl. allocations</v>
          </cell>
          <cell r="C12">
            <v>-208</v>
          </cell>
          <cell r="D12">
            <v>-192</v>
          </cell>
          <cell r="E12">
            <v>-207</v>
          </cell>
          <cell r="F12">
            <v>-185</v>
          </cell>
          <cell r="G12">
            <v>-197</v>
          </cell>
          <cell r="H12">
            <v>-197</v>
          </cell>
          <cell r="K12">
            <v>8.3333333333333329E-2</v>
          </cell>
          <cell r="L12">
            <v>5.5837563451776651E-2</v>
          </cell>
          <cell r="M12">
            <v>7.7382607000826248E-2</v>
          </cell>
          <cell r="N12">
            <v>5.4191308445007129E-2</v>
          </cell>
          <cell r="O12">
            <v>-400</v>
          </cell>
          <cell r="P12">
            <v>-394</v>
          </cell>
          <cell r="Q12">
            <v>1.5228426395939087E-2</v>
          </cell>
          <cell r="R12">
            <v>1.6613350156942479E-2</v>
          </cell>
          <cell r="T12">
            <v>0</v>
          </cell>
        </row>
        <row r="13">
          <cell r="A13" t="str">
            <v>Profit before loan losses</v>
          </cell>
          <cell r="B13" t="str">
            <v>Profit before loan losses</v>
          </cell>
          <cell r="C13">
            <v>289</v>
          </cell>
          <cell r="D13">
            <v>273</v>
          </cell>
          <cell r="E13">
            <v>281</v>
          </cell>
          <cell r="F13">
            <v>206</v>
          </cell>
          <cell r="G13">
            <v>223</v>
          </cell>
          <cell r="H13">
            <v>197</v>
          </cell>
          <cell r="K13">
            <v>5.8608058608058608E-2</v>
          </cell>
          <cell r="L13">
            <v>0.29596412556053814</v>
          </cell>
          <cell r="M13">
            <v>5.7832323012451954E-2</v>
          </cell>
          <cell r="N13">
            <v>0.29470433919167804</v>
          </cell>
          <cell r="O13">
            <v>562</v>
          </cell>
          <cell r="P13">
            <v>420</v>
          </cell>
          <cell r="Q13">
            <v>0.33809523809523812</v>
          </cell>
          <cell r="R13">
            <v>0.33925931265620762</v>
          </cell>
          <cell r="T13">
            <v>0</v>
          </cell>
        </row>
        <row r="14">
          <cell r="A14" t="str">
            <v>Net loan losses</v>
          </cell>
          <cell r="B14" t="str">
            <v>Net loan losses</v>
          </cell>
          <cell r="C14">
            <v>0</v>
          </cell>
          <cell r="D14">
            <v>-1</v>
          </cell>
          <cell r="E14">
            <v>-2</v>
          </cell>
          <cell r="F14">
            <v>0</v>
          </cell>
          <cell r="G14">
            <v>-1</v>
          </cell>
          <cell r="H14">
            <v>0</v>
          </cell>
          <cell r="K14">
            <v>-1</v>
          </cell>
          <cell r="L14">
            <v>-1</v>
          </cell>
          <cell r="M14">
            <v>-0.7346341463414634</v>
          </cell>
          <cell r="N14">
            <v>-0.6063675832127351</v>
          </cell>
          <cell r="O14">
            <v>-1</v>
          </cell>
          <cell r="P14">
            <v>-1</v>
          </cell>
          <cell r="Q14"/>
          <cell r="R14">
            <v>0.17695099818511806</v>
          </cell>
          <cell r="T14">
            <v>0</v>
          </cell>
        </row>
        <row r="15">
          <cell r="A15" t="str">
            <v>Operating profit</v>
          </cell>
          <cell r="B15" t="str">
            <v>Operating profit</v>
          </cell>
          <cell r="C15">
            <v>289</v>
          </cell>
          <cell r="D15">
            <v>272</v>
          </cell>
          <cell r="E15">
            <v>279</v>
          </cell>
          <cell r="F15">
            <v>206</v>
          </cell>
          <cell r="G15">
            <v>222</v>
          </cell>
          <cell r="H15">
            <v>197</v>
          </cell>
          <cell r="K15">
            <v>6.25E-2</v>
          </cell>
          <cell r="L15">
            <v>0.30180180180180183</v>
          </cell>
          <cell r="M15">
            <v>6.0824344241734656E-2</v>
          </cell>
          <cell r="N15">
            <v>0.29751754808445413</v>
          </cell>
          <cell r="O15">
            <v>561</v>
          </cell>
          <cell r="P15">
            <v>419</v>
          </cell>
          <cell r="Q15">
            <v>0.33890214797136037</v>
          </cell>
          <cell r="R15">
            <v>0.33968783643204459</v>
          </cell>
          <cell r="T15">
            <v>0</v>
          </cell>
        </row>
        <row r="16">
          <cell r="A16" t="str">
            <v>Cost/income ratio, %</v>
          </cell>
          <cell r="B16" t="str">
            <v>Cost/income ratio, %</v>
          </cell>
          <cell r="C16">
            <v>42</v>
          </cell>
          <cell r="D16">
            <v>41</v>
          </cell>
          <cell r="E16">
            <v>42</v>
          </cell>
          <cell r="F16">
            <v>47</v>
          </cell>
          <cell r="G16">
            <v>47</v>
          </cell>
          <cell r="H16">
            <v>50</v>
          </cell>
          <cell r="O16">
            <v>41.580041580041581</v>
          </cell>
          <cell r="P16">
            <v>48.402948402948404</v>
          </cell>
        </row>
        <row r="17">
          <cell r="A17" t="str">
            <v>RAROCAR, %</v>
          </cell>
          <cell r="B17" t="str">
            <v>ROCAR, %</v>
          </cell>
          <cell r="C17">
            <v>39</v>
          </cell>
          <cell r="D17">
            <v>39</v>
          </cell>
          <cell r="E17">
            <v>39</v>
          </cell>
          <cell r="F17">
            <v>28</v>
          </cell>
          <cell r="G17">
            <v>31</v>
          </cell>
          <cell r="H17">
            <v>29</v>
          </cell>
          <cell r="O17">
            <v>39</v>
          </cell>
          <cell r="P17">
            <v>30</v>
          </cell>
        </row>
        <row r="18">
          <cell r="A18" t="str">
            <v>RAROCAR, %</v>
          </cell>
          <cell r="B18" t="str">
            <v>RAROCAR, %</v>
          </cell>
          <cell r="C18">
            <v>39</v>
          </cell>
          <cell r="D18">
            <v>38</v>
          </cell>
          <cell r="E18">
            <v>39</v>
          </cell>
          <cell r="F18">
            <v>28</v>
          </cell>
          <cell r="G18">
            <v>31</v>
          </cell>
          <cell r="H18">
            <v>29</v>
          </cell>
          <cell r="K18">
            <v>2.6315789473684209E-2</v>
          </cell>
          <cell r="L18">
            <v>0.25806451612903225</v>
          </cell>
          <cell r="O18">
            <v>39</v>
          </cell>
          <cell r="P18">
            <v>30</v>
          </cell>
        </row>
        <row r="19">
          <cell r="A19" t="str">
            <v>Economic capital (EC)</v>
          </cell>
          <cell r="B19" t="str">
            <v>Economic capital (EC)</v>
          </cell>
          <cell r="C19">
            <v>2319</v>
          </cell>
          <cell r="D19">
            <v>2186</v>
          </cell>
          <cell r="E19">
            <v>2101</v>
          </cell>
          <cell r="F19">
            <v>2248</v>
          </cell>
          <cell r="G19">
            <v>2183</v>
          </cell>
          <cell r="H19">
            <v>2121</v>
          </cell>
          <cell r="K19">
            <v>6.0841720036596526E-2</v>
          </cell>
          <cell r="L19">
            <v>6.2299587723316535E-2</v>
          </cell>
          <cell r="M19">
            <v>4.8743085417720003E-2</v>
          </cell>
          <cell r="N19">
            <v>5.0080148332051599E-2</v>
          </cell>
          <cell r="O19">
            <v>2319</v>
          </cell>
          <cell r="P19">
            <v>2183</v>
          </cell>
          <cell r="Q19">
            <v>6.2299587723316535E-2</v>
          </cell>
          <cell r="R19">
            <v>5.0080148332051599E-2</v>
          </cell>
          <cell r="T19">
            <v>0</v>
          </cell>
        </row>
        <row r="20">
          <cell r="A20" t="str">
            <v>Risk-weighted assets (RWA)</v>
          </cell>
          <cell r="B20" t="str">
            <v>Risk exposure amount (REA)</v>
          </cell>
          <cell r="C20">
            <v>5402</v>
          </cell>
          <cell r="D20">
            <v>5281</v>
          </cell>
          <cell r="E20">
            <v>4970</v>
          </cell>
          <cell r="F20">
            <v>4791</v>
          </cell>
          <cell r="G20">
            <v>4795</v>
          </cell>
          <cell r="H20">
            <v>4827</v>
          </cell>
          <cell r="K20">
            <v>2.2912327210755538E-2</v>
          </cell>
          <cell r="L20">
            <v>0.12659019812304484</v>
          </cell>
          <cell r="M20">
            <v>1.8937533979909902E-4</v>
          </cell>
          <cell r="N20">
            <v>0.10151457241024466</v>
          </cell>
          <cell r="O20">
            <v>5402</v>
          </cell>
          <cell r="P20">
            <v>4795</v>
          </cell>
          <cell r="Q20">
            <v>0.12659019812304484</v>
          </cell>
          <cell r="R20">
            <v>0.10151457241024466</v>
          </cell>
          <cell r="T20">
            <v>0</v>
          </cell>
        </row>
        <row r="21">
          <cell r="A21" t="str">
            <v>Number of employees (FTEs)</v>
          </cell>
          <cell r="B21" t="str">
            <v>Number of employees (FTEs)</v>
          </cell>
          <cell r="C21">
            <v>3554</v>
          </cell>
          <cell r="D21">
            <v>3511</v>
          </cell>
          <cell r="E21">
            <v>3478</v>
          </cell>
          <cell r="F21">
            <v>3492</v>
          </cell>
          <cell r="G21">
            <v>3502</v>
          </cell>
          <cell r="H21">
            <v>3490</v>
          </cell>
          <cell r="K21">
            <v>1.22472230133865E-2</v>
          </cell>
          <cell r="L21">
            <v>1.4848657909765849E-2</v>
          </cell>
          <cell r="M21">
            <v>1.227745335422302E-2</v>
          </cell>
          <cell r="N21">
            <v>1.4792392483865362E-2</v>
          </cell>
          <cell r="O21">
            <v>3554</v>
          </cell>
          <cell r="P21">
            <v>3502</v>
          </cell>
          <cell r="Q21">
            <v>1.4848657909765849E-2</v>
          </cell>
          <cell r="R21">
            <v>1.4792392483865362E-2</v>
          </cell>
          <cell r="T21">
            <v>0</v>
          </cell>
        </row>
        <row r="22">
          <cell r="A22" t="str">
            <v>Volumes, EURbn:</v>
          </cell>
          <cell r="B22" t="str">
            <v>Volumes, EURbn:</v>
          </cell>
          <cell r="R22"/>
        </row>
        <row r="23">
          <cell r="A23" t="str">
            <v>AuM, EURbn</v>
          </cell>
          <cell r="B23" t="str">
            <v>AuM</v>
          </cell>
          <cell r="C23">
            <v>286.10000000000002</v>
          </cell>
          <cell r="D23">
            <v>290</v>
          </cell>
          <cell r="E23">
            <v>262.2</v>
          </cell>
          <cell r="F23">
            <v>254.5</v>
          </cell>
          <cell r="G23">
            <v>248.3</v>
          </cell>
          <cell r="H23">
            <v>238.7</v>
          </cell>
          <cell r="K23">
            <v>-1.3448275862068888E-2</v>
          </cell>
          <cell r="L23">
            <v>0.15223519935561824</v>
          </cell>
          <cell r="M23">
            <v>-1.3204047634712321E-2</v>
          </cell>
          <cell r="N23">
            <v>0.15228020599887368</v>
          </cell>
          <cell r="O23">
            <v>286.10000000000002</v>
          </cell>
          <cell r="P23">
            <v>248.3</v>
          </cell>
          <cell r="Q23">
            <v>0.15223519935561824</v>
          </cell>
          <cell r="R23">
            <v>0.15228020599887368</v>
          </cell>
          <cell r="T23">
            <v>0</v>
          </cell>
        </row>
        <row r="24">
          <cell r="A24" t="str">
            <v>Total lending</v>
          </cell>
          <cell r="B24" t="str">
            <v>Total lending</v>
          </cell>
          <cell r="C24">
            <v>9.8000000000000007</v>
          </cell>
          <cell r="D24">
            <v>9.3000000000000007</v>
          </cell>
          <cell r="E24">
            <v>9.1</v>
          </cell>
          <cell r="F24">
            <v>8.9</v>
          </cell>
          <cell r="G24">
            <v>8.8000000000000007</v>
          </cell>
          <cell r="H24">
            <v>8.6</v>
          </cell>
          <cell r="K24">
            <v>5.3763440860215048E-2</v>
          </cell>
          <cell r="L24">
            <v>0.11363636363636363</v>
          </cell>
          <cell r="M24">
            <v>6.1073298125635306E-2</v>
          </cell>
          <cell r="N24">
            <v>0.12468355934749908</v>
          </cell>
          <cell r="O24">
            <v>9.8000000000000007</v>
          </cell>
          <cell r="P24">
            <v>8.8000000000000007</v>
          </cell>
          <cell r="Q24">
            <v>0.11363636363636363</v>
          </cell>
          <cell r="R24">
            <v>0.12468355934749908</v>
          </cell>
          <cell r="T24">
            <v>0</v>
          </cell>
        </row>
        <row r="25">
          <cell r="A25" t="str">
            <v>Total deposits</v>
          </cell>
          <cell r="B25" t="str">
            <v>Total deposits</v>
          </cell>
          <cell r="C25">
            <v>13.1</v>
          </cell>
          <cell r="D25">
            <v>11.6</v>
          </cell>
          <cell r="E25">
            <v>11.1</v>
          </cell>
          <cell r="F25">
            <v>10.8</v>
          </cell>
          <cell r="G25">
            <v>11.2</v>
          </cell>
          <cell r="H25">
            <v>11</v>
          </cell>
          <cell r="K25">
            <v>0.12931034482758622</v>
          </cell>
          <cell r="L25">
            <v>0.16964285714285718</v>
          </cell>
          <cell r="M25">
            <v>0.12885839974287519</v>
          </cell>
          <cell r="N25">
            <v>0.1702198597797544</v>
          </cell>
          <cell r="O25">
            <v>13.1</v>
          </cell>
          <cell r="P25">
            <v>11.2</v>
          </cell>
          <cell r="Q25">
            <v>0.16964285714285718</v>
          </cell>
          <cell r="R25">
            <v>0.1702198597797544</v>
          </cell>
          <cell r="T25">
            <v>0</v>
          </cell>
        </row>
        <row r="26">
          <cell r="A26">
            <v>1</v>
          </cell>
          <cell r="B26" t="str">
            <v>Historical numbers have been restated following changes in the allocation principles and segment reporting</v>
          </cell>
        </row>
        <row r="27">
          <cell r="A27">
            <v>2</v>
          </cell>
        </row>
        <row r="28">
          <cell r="A28">
            <v>3</v>
          </cell>
        </row>
        <row r="29">
          <cell r="B29" t="str">
            <v>Check IS</v>
          </cell>
          <cell r="C29">
            <v>0</v>
          </cell>
          <cell r="D29">
            <v>0</v>
          </cell>
          <cell r="E29">
            <v>0</v>
          </cell>
          <cell r="F29">
            <v>0</v>
          </cell>
          <cell r="G29">
            <v>0</v>
          </cell>
          <cell r="H29">
            <v>0</v>
          </cell>
          <cell r="I29">
            <v>0</v>
          </cell>
          <cell r="J29">
            <v>0</v>
          </cell>
          <cell r="O29">
            <v>0</v>
          </cell>
          <cell r="P29">
            <v>0</v>
          </cell>
        </row>
        <row r="52">
          <cell r="B52" t="str">
            <v>Previous figures</v>
          </cell>
          <cell r="T52" t="str">
            <v>Change vs last Inteim report</v>
          </cell>
        </row>
        <row r="53">
          <cell r="B53" t="str">
            <v>EURm</v>
          </cell>
          <cell r="C53" t="str">
            <v>Q115</v>
          </cell>
          <cell r="D53" t="str">
            <v>Q414</v>
          </cell>
          <cell r="E53" t="str">
            <v>Q314</v>
          </cell>
          <cell r="F53" t="str">
            <v>Q214</v>
          </cell>
          <cell r="G53" t="str">
            <v>Q114</v>
          </cell>
          <cell r="H53" t="str">
            <v>Q413</v>
          </cell>
          <cell r="I53" t="str">
            <v>Q313</v>
          </cell>
          <cell r="J53" t="str">
            <v>Q213</v>
          </cell>
          <cell r="T53" t="str">
            <v>EURm</v>
          </cell>
        </row>
        <row r="54">
          <cell r="B54" t="str">
            <v>Net interest income</v>
          </cell>
          <cell r="C54">
            <v>28</v>
          </cell>
          <cell r="D54">
            <v>33</v>
          </cell>
          <cell r="E54">
            <v>34</v>
          </cell>
          <cell r="F54">
            <v>38</v>
          </cell>
          <cell r="G54">
            <v>37</v>
          </cell>
          <cell r="T54" t="str">
            <v>Net interest income</v>
          </cell>
        </row>
      </sheetData>
      <sheetData sheetId="22">
        <row r="1">
          <cell r="A1" t="str">
            <v>Group</v>
          </cell>
          <cell r="B1">
            <v>2</v>
          </cell>
          <cell r="C1">
            <v>3</v>
          </cell>
          <cell r="D1">
            <v>4</v>
          </cell>
          <cell r="E1">
            <v>5</v>
          </cell>
          <cell r="F1">
            <v>6</v>
          </cell>
          <cell r="G1">
            <v>7</v>
          </cell>
          <cell r="H1">
            <v>8</v>
          </cell>
          <cell r="I1">
            <v>9</v>
          </cell>
          <cell r="J1">
            <v>10</v>
          </cell>
          <cell r="K1">
            <v>11</v>
          </cell>
          <cell r="L1">
            <v>12</v>
          </cell>
          <cell r="M1">
            <v>13</v>
          </cell>
          <cell r="N1">
            <v>14</v>
          </cell>
        </row>
        <row r="2">
          <cell r="B2" t="str">
            <v xml:space="preserve">Private Banking </v>
          </cell>
          <cell r="V2" t="str">
            <v xml:space="preserve">WM fil </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cell r="V3" t="str">
            <v>Q414</v>
          </cell>
          <cell r="W3" t="str">
            <v>Q314</v>
          </cell>
          <cell r="X3" t="str">
            <v>Q214</v>
          </cell>
          <cell r="Y3" t="str">
            <v>Q114</v>
          </cell>
          <cell r="Z3" t="str">
            <v>Q413</v>
          </cell>
          <cell r="AA3" t="str">
            <v>Q313</v>
          </cell>
          <cell r="AB3" t="str">
            <v>Q213</v>
          </cell>
        </row>
        <row r="4">
          <cell r="A4" t="str">
            <v>Net interest income</v>
          </cell>
          <cell r="B4" t="str">
            <v>Net interest income</v>
          </cell>
          <cell r="C4">
            <v>25</v>
          </cell>
          <cell r="D4">
            <v>28</v>
          </cell>
          <cell r="E4">
            <v>33</v>
          </cell>
          <cell r="F4">
            <v>34</v>
          </cell>
          <cell r="G4">
            <v>38</v>
          </cell>
          <cell r="H4">
            <v>36</v>
          </cell>
          <cell r="K4">
            <v>-0.10714285714285714</v>
          </cell>
          <cell r="L4">
            <v>-0.34210526315789475</v>
          </cell>
          <cell r="M4">
            <v>53</v>
          </cell>
          <cell r="N4">
            <v>74</v>
          </cell>
          <cell r="O4">
            <v>-0.28378378378378377</v>
          </cell>
          <cell r="Q4">
            <v>0</v>
          </cell>
          <cell r="R4">
            <v>0</v>
          </cell>
          <cell r="S4">
            <v>0</v>
          </cell>
          <cell r="T4">
            <v>0</v>
          </cell>
          <cell r="U4">
            <v>0</v>
          </cell>
        </row>
        <row r="5">
          <cell r="A5" t="str">
            <v>Net fee and commission income</v>
          </cell>
          <cell r="B5" t="str">
            <v>Net fee and commission income</v>
          </cell>
          <cell r="C5">
            <v>92</v>
          </cell>
          <cell r="D5">
            <v>87</v>
          </cell>
          <cell r="E5">
            <v>78</v>
          </cell>
          <cell r="F5">
            <v>75</v>
          </cell>
          <cell r="G5">
            <v>81</v>
          </cell>
          <cell r="H5">
            <v>75</v>
          </cell>
          <cell r="K5">
            <v>5.7471264367816091E-2</v>
          </cell>
          <cell r="L5">
            <v>0.13580246913580246</v>
          </cell>
          <cell r="M5">
            <v>179</v>
          </cell>
          <cell r="N5">
            <v>156</v>
          </cell>
          <cell r="O5">
            <v>0.14743589743589744</v>
          </cell>
          <cell r="Q5">
            <v>0</v>
          </cell>
          <cell r="R5">
            <v>0</v>
          </cell>
          <cell r="S5">
            <v>0</v>
          </cell>
          <cell r="T5">
            <v>0</v>
          </cell>
          <cell r="U5">
            <v>0</v>
          </cell>
        </row>
        <row r="6">
          <cell r="A6" t="str">
            <v>Net result from items at fair value</v>
          </cell>
          <cell r="B6" t="str">
            <v>Net result from items at fair value</v>
          </cell>
          <cell r="C6">
            <v>27</v>
          </cell>
          <cell r="D6">
            <v>33</v>
          </cell>
          <cell r="E6">
            <v>23</v>
          </cell>
          <cell r="F6">
            <v>19</v>
          </cell>
          <cell r="G6">
            <v>23</v>
          </cell>
          <cell r="H6">
            <v>24</v>
          </cell>
          <cell r="K6">
            <v>-0.18181818181818182</v>
          </cell>
          <cell r="L6">
            <v>0.17391304347826086</v>
          </cell>
          <cell r="M6">
            <v>60</v>
          </cell>
          <cell r="N6">
            <v>47</v>
          </cell>
          <cell r="O6">
            <v>0.27659574468085107</v>
          </cell>
          <cell r="Q6">
            <v>0</v>
          </cell>
          <cell r="R6">
            <v>0</v>
          </cell>
          <cell r="S6">
            <v>0</v>
          </cell>
          <cell r="T6">
            <v>0</v>
          </cell>
          <cell r="U6">
            <v>0</v>
          </cell>
        </row>
        <row r="7">
          <cell r="A7" t="str">
            <v>Equity method &amp; other income</v>
          </cell>
          <cell r="B7" t="str">
            <v>Equity method &amp; other income</v>
          </cell>
          <cell r="C7">
            <v>2</v>
          </cell>
          <cell r="D7">
            <v>1</v>
          </cell>
          <cell r="E7">
            <v>1</v>
          </cell>
          <cell r="F7">
            <v>1</v>
          </cell>
          <cell r="G7">
            <v>1</v>
          </cell>
          <cell r="H7">
            <v>1</v>
          </cell>
          <cell r="K7">
            <v>1</v>
          </cell>
          <cell r="L7">
            <v>1</v>
          </cell>
          <cell r="M7">
            <v>3</v>
          </cell>
          <cell r="N7">
            <v>2</v>
          </cell>
          <cell r="O7">
            <v>0.5</v>
          </cell>
          <cell r="Q7">
            <v>0</v>
          </cell>
          <cell r="R7">
            <v>0</v>
          </cell>
          <cell r="S7">
            <v>0</v>
          </cell>
          <cell r="T7">
            <v>0</v>
          </cell>
          <cell r="U7">
            <v>0</v>
          </cell>
        </row>
        <row r="8">
          <cell r="A8" t="str">
            <v>Total income incl. allocations</v>
          </cell>
          <cell r="B8" t="str">
            <v>Total income incl. allocations</v>
          </cell>
          <cell r="C8">
            <v>146</v>
          </cell>
          <cell r="D8">
            <v>149</v>
          </cell>
          <cell r="E8">
            <v>135</v>
          </cell>
          <cell r="F8">
            <v>129</v>
          </cell>
          <cell r="G8">
            <v>143</v>
          </cell>
          <cell r="H8">
            <v>136</v>
          </cell>
          <cell r="K8">
            <v>-2.0134228187919462E-2</v>
          </cell>
          <cell r="L8">
            <v>2.097902097902098E-2</v>
          </cell>
          <cell r="M8">
            <v>295</v>
          </cell>
          <cell r="N8">
            <v>279</v>
          </cell>
          <cell r="O8">
            <v>5.7347670250896057E-2</v>
          </cell>
          <cell r="Q8">
            <v>0</v>
          </cell>
          <cell r="R8">
            <v>0</v>
          </cell>
          <cell r="S8">
            <v>0</v>
          </cell>
          <cell r="T8">
            <v>0</v>
          </cell>
          <cell r="U8">
            <v>0</v>
          </cell>
        </row>
        <row r="9">
          <cell r="A9" t="str">
            <v>Staff costs</v>
          </cell>
          <cell r="B9" t="str">
            <v>Staff costs</v>
          </cell>
          <cell r="C9">
            <v>-46</v>
          </cell>
          <cell r="D9">
            <v>-45</v>
          </cell>
          <cell r="E9">
            <v>-44</v>
          </cell>
          <cell r="F9">
            <v>-42</v>
          </cell>
          <cell r="G9">
            <v>-44</v>
          </cell>
          <cell r="H9">
            <v>-42</v>
          </cell>
          <cell r="K9">
            <v>2.2222222222222223E-2</v>
          </cell>
          <cell r="L9">
            <v>4.5454545454545456E-2</v>
          </cell>
          <cell r="M9">
            <v>-91</v>
          </cell>
          <cell r="N9">
            <v>-86</v>
          </cell>
          <cell r="O9">
            <v>5.8139534883720929E-2</v>
          </cell>
          <cell r="Q9">
            <v>0</v>
          </cell>
          <cell r="R9">
            <v>0</v>
          </cell>
          <cell r="S9">
            <v>0</v>
          </cell>
          <cell r="T9">
            <v>0</v>
          </cell>
          <cell r="U9">
            <v>0</v>
          </cell>
        </row>
        <row r="10">
          <cell r="A10" t="str">
            <v>Other exp, excl depriciations</v>
          </cell>
          <cell r="B10" t="str">
            <v>Other exp. excl. depreciations</v>
          </cell>
          <cell r="C10">
            <v>-44</v>
          </cell>
          <cell r="D10">
            <v>-38</v>
          </cell>
          <cell r="E10">
            <v>-43</v>
          </cell>
          <cell r="F10">
            <v>-42</v>
          </cell>
          <cell r="G10">
            <v>-42</v>
          </cell>
          <cell r="H10">
            <v>-47</v>
          </cell>
          <cell r="K10">
            <v>0.15789473684210525</v>
          </cell>
          <cell r="L10">
            <v>4.7619047619047616E-2</v>
          </cell>
          <cell r="M10">
            <v>-82</v>
          </cell>
          <cell r="N10">
            <v>-89</v>
          </cell>
          <cell r="O10">
            <v>-7.8651685393258425E-2</v>
          </cell>
          <cell r="Q10">
            <v>0</v>
          </cell>
          <cell r="R10">
            <v>0</v>
          </cell>
          <cell r="S10">
            <v>0</v>
          </cell>
          <cell r="T10">
            <v>0</v>
          </cell>
          <cell r="U10">
            <v>0</v>
          </cell>
        </row>
        <row r="11">
          <cell r="A11" t="str">
            <v>Total expenses incl. allocations</v>
          </cell>
          <cell r="B11" t="str">
            <v>Total expenses incl. allocations</v>
          </cell>
          <cell r="C11">
            <v>-92</v>
          </cell>
          <cell r="D11">
            <v>-84</v>
          </cell>
          <cell r="E11">
            <v>-88</v>
          </cell>
          <cell r="F11">
            <v>-86</v>
          </cell>
          <cell r="G11">
            <v>-87</v>
          </cell>
          <cell r="H11">
            <v>-89</v>
          </cell>
          <cell r="K11">
            <v>9.5238095238095233E-2</v>
          </cell>
          <cell r="L11">
            <v>5.7471264367816091E-2</v>
          </cell>
          <cell r="M11">
            <v>-176</v>
          </cell>
          <cell r="N11">
            <v>-176</v>
          </cell>
          <cell r="O11">
            <v>0</v>
          </cell>
          <cell r="Q11">
            <v>0</v>
          </cell>
          <cell r="R11">
            <v>0</v>
          </cell>
          <cell r="S11" t="e">
            <v>#DIV/0!</v>
          </cell>
          <cell r="T11">
            <v>0</v>
          </cell>
          <cell r="U11">
            <v>0</v>
          </cell>
        </row>
        <row r="12">
          <cell r="A12" t="str">
            <v>Profit before loan losses</v>
          </cell>
          <cell r="B12" t="str">
            <v>Profit before loan losses</v>
          </cell>
          <cell r="C12">
            <v>54</v>
          </cell>
          <cell r="D12">
            <v>65</v>
          </cell>
          <cell r="E12">
            <v>47</v>
          </cell>
          <cell r="F12">
            <v>43</v>
          </cell>
          <cell r="G12">
            <v>56</v>
          </cell>
          <cell r="H12">
            <v>47</v>
          </cell>
          <cell r="K12">
            <v>-0.16923076923076924</v>
          </cell>
          <cell r="L12">
            <v>-3.5714285714285712E-2</v>
          </cell>
          <cell r="M12">
            <v>119</v>
          </cell>
          <cell r="N12">
            <v>103</v>
          </cell>
          <cell r="O12">
            <v>0.1553398058252427</v>
          </cell>
          <cell r="Q12">
            <v>0</v>
          </cell>
          <cell r="R12">
            <v>0</v>
          </cell>
          <cell r="S12">
            <v>0</v>
          </cell>
          <cell r="T12">
            <v>0</v>
          </cell>
          <cell r="U12">
            <v>0</v>
          </cell>
        </row>
        <row r="13">
          <cell r="A13" t="str">
            <v>Net loan losses</v>
          </cell>
          <cell r="B13" t="str">
            <v>Net loan losses</v>
          </cell>
          <cell r="C13">
            <v>0</v>
          </cell>
          <cell r="D13">
            <v>-1</v>
          </cell>
          <cell r="E13">
            <v>-2</v>
          </cell>
          <cell r="F13">
            <v>0</v>
          </cell>
          <cell r="G13">
            <v>-1</v>
          </cell>
          <cell r="H13">
            <v>0</v>
          </cell>
          <cell r="K13">
            <v>-1</v>
          </cell>
          <cell r="L13">
            <v>-1</v>
          </cell>
          <cell r="M13">
            <v>-1</v>
          </cell>
          <cell r="N13">
            <v>-1</v>
          </cell>
          <cell r="O13">
            <v>0</v>
          </cell>
          <cell r="Q13">
            <v>0</v>
          </cell>
          <cell r="R13">
            <v>0</v>
          </cell>
          <cell r="S13" t="e">
            <v>#DIV/0!</v>
          </cell>
          <cell r="T13">
            <v>0</v>
          </cell>
          <cell r="U13">
            <v>0</v>
          </cell>
        </row>
        <row r="14">
          <cell r="A14" t="str">
            <v>Operating profit</v>
          </cell>
          <cell r="B14" t="str">
            <v>Operating profit</v>
          </cell>
          <cell r="C14">
            <v>54</v>
          </cell>
          <cell r="D14">
            <v>64</v>
          </cell>
          <cell r="E14">
            <v>45</v>
          </cell>
          <cell r="F14">
            <v>43</v>
          </cell>
          <cell r="G14">
            <v>55</v>
          </cell>
          <cell r="H14">
            <v>47</v>
          </cell>
          <cell r="K14">
            <v>-0.15625</v>
          </cell>
          <cell r="L14">
            <v>-1.8181818181818181E-2</v>
          </cell>
          <cell r="M14">
            <v>118</v>
          </cell>
          <cell r="N14">
            <v>102</v>
          </cell>
          <cell r="O14">
            <v>0.15686274509803921</v>
          </cell>
          <cell r="Q14">
            <v>0</v>
          </cell>
          <cell r="R14">
            <v>0</v>
          </cell>
          <cell r="S14">
            <v>0</v>
          </cell>
          <cell r="T14">
            <v>0</v>
          </cell>
          <cell r="U14">
            <v>0</v>
          </cell>
        </row>
        <row r="15">
          <cell r="A15" t="str">
            <v>Cost/income ratio, %</v>
          </cell>
          <cell r="B15" t="str">
            <v>Cost/income ratio, %</v>
          </cell>
          <cell r="C15">
            <v>63</v>
          </cell>
          <cell r="D15">
            <v>56</v>
          </cell>
          <cell r="E15">
            <v>64</v>
          </cell>
          <cell r="F15">
            <v>67</v>
          </cell>
          <cell r="G15">
            <v>61</v>
          </cell>
          <cell r="H15">
            <v>65</v>
          </cell>
          <cell r="M15">
            <v>59.661016949152547</v>
          </cell>
          <cell r="N15">
            <v>63.082437275985662</v>
          </cell>
        </row>
        <row r="16">
          <cell r="A16" t="str">
            <v>RAROCAR, %</v>
          </cell>
          <cell r="B16" t="str">
            <v>ROCAR, %</v>
          </cell>
          <cell r="C16">
            <v>32</v>
          </cell>
          <cell r="D16">
            <v>39</v>
          </cell>
          <cell r="E16">
            <v>30</v>
          </cell>
          <cell r="F16">
            <v>29</v>
          </cell>
          <cell r="G16">
            <v>38</v>
          </cell>
          <cell r="H16">
            <v>34</v>
          </cell>
          <cell r="M16">
            <v>35</v>
          </cell>
          <cell r="N16">
            <v>37</v>
          </cell>
          <cell r="Q16">
            <v>-0.17948717948717949</v>
          </cell>
          <cell r="R16">
            <v>-0.15789473684210525</v>
          </cell>
          <cell r="S16" t="e">
            <v>#DIV/0!</v>
          </cell>
        </row>
        <row r="17">
          <cell r="A17" t="str">
            <v>RAROCAR, %</v>
          </cell>
          <cell r="B17" t="str">
            <v>RAROCAR, %</v>
          </cell>
          <cell r="C17">
            <v>31</v>
          </cell>
          <cell r="D17">
            <v>39</v>
          </cell>
          <cell r="E17">
            <v>30</v>
          </cell>
          <cell r="F17">
            <v>28</v>
          </cell>
          <cell r="G17">
            <v>37</v>
          </cell>
          <cell r="H17">
            <v>34</v>
          </cell>
          <cell r="K17">
            <v>-0.20512820512820512</v>
          </cell>
          <cell r="L17">
            <v>-0.16216216216216217</v>
          </cell>
          <cell r="M17">
            <v>35</v>
          </cell>
          <cell r="N17">
            <v>36</v>
          </cell>
          <cell r="Q17">
            <v>0</v>
          </cell>
          <cell r="R17">
            <v>0</v>
          </cell>
          <cell r="S17" t="e">
            <v>#DIV/0!</v>
          </cell>
        </row>
        <row r="18">
          <cell r="A18" t="str">
            <v>Economic capital (EC)</v>
          </cell>
          <cell r="B18" t="str">
            <v>Economic capital (EC)</v>
          </cell>
          <cell r="C18">
            <v>520</v>
          </cell>
          <cell r="D18">
            <v>499</v>
          </cell>
          <cell r="E18">
            <v>497</v>
          </cell>
          <cell r="F18">
            <v>445</v>
          </cell>
          <cell r="G18">
            <v>446</v>
          </cell>
          <cell r="H18">
            <v>443</v>
          </cell>
          <cell r="K18">
            <v>4.2084168336673347E-2</v>
          </cell>
          <cell r="L18">
            <v>0.16591928251121077</v>
          </cell>
          <cell r="M18">
            <v>520</v>
          </cell>
          <cell r="N18">
            <v>446</v>
          </cell>
          <cell r="O18">
            <v>0.16591928251121077</v>
          </cell>
          <cell r="Q18">
            <v>0</v>
          </cell>
          <cell r="R18">
            <v>0</v>
          </cell>
          <cell r="S18">
            <v>0</v>
          </cell>
          <cell r="T18">
            <v>0</v>
          </cell>
          <cell r="U18">
            <v>0</v>
          </cell>
        </row>
        <row r="19">
          <cell r="A19" t="str">
            <v>Risk-weighted assets (RWA)</v>
          </cell>
          <cell r="B19" t="str">
            <v>Risk exposure amount (REA)</v>
          </cell>
          <cell r="C19">
            <v>3108</v>
          </cell>
          <cell r="D19">
            <v>3034</v>
          </cell>
          <cell r="E19">
            <v>2857</v>
          </cell>
          <cell r="F19">
            <v>2688</v>
          </cell>
          <cell r="G19">
            <v>2698</v>
          </cell>
          <cell r="H19">
            <v>2736</v>
          </cell>
          <cell r="K19">
            <v>2.4390243902439025E-2</v>
          </cell>
          <cell r="L19">
            <v>0.15196441808747221</v>
          </cell>
          <cell r="M19">
            <v>3108</v>
          </cell>
          <cell r="N19">
            <v>2698</v>
          </cell>
          <cell r="O19">
            <v>0.15196441808747221</v>
          </cell>
          <cell r="Q19">
            <v>0</v>
          </cell>
          <cell r="R19">
            <v>0</v>
          </cell>
          <cell r="S19">
            <v>0</v>
          </cell>
          <cell r="T19">
            <v>0</v>
          </cell>
          <cell r="U19">
            <v>0</v>
          </cell>
        </row>
        <row r="20">
          <cell r="A20" t="str">
            <v>Number of employees (FTEs)</v>
          </cell>
          <cell r="B20" t="str">
            <v>Number of employees (FTEs)</v>
          </cell>
          <cell r="C20">
            <v>1274</v>
          </cell>
          <cell r="D20">
            <v>1255</v>
          </cell>
          <cell r="E20">
            <v>1231</v>
          </cell>
          <cell r="F20">
            <v>1233</v>
          </cell>
          <cell r="G20">
            <v>1237</v>
          </cell>
          <cell r="H20">
            <v>1226</v>
          </cell>
          <cell r="K20">
            <v>1.5139442231075698E-2</v>
          </cell>
          <cell r="L20">
            <v>2.9911075181891674E-2</v>
          </cell>
          <cell r="M20">
            <v>1274</v>
          </cell>
          <cell r="N20">
            <v>1237</v>
          </cell>
          <cell r="O20">
            <v>2.9911075181891674E-2</v>
          </cell>
          <cell r="Q20">
            <v>0</v>
          </cell>
          <cell r="R20">
            <v>0</v>
          </cell>
          <cell r="S20">
            <v>0</v>
          </cell>
          <cell r="T20">
            <v>0</v>
          </cell>
          <cell r="U20">
            <v>0</v>
          </cell>
        </row>
        <row r="21">
          <cell r="A21" t="str">
            <v>Volumes, EURbn:</v>
          </cell>
          <cell r="B21" t="str">
            <v>Volumes, EURbn:</v>
          </cell>
        </row>
        <row r="22">
          <cell r="A22" t="str">
            <v>AuM, EURbn</v>
          </cell>
          <cell r="B22" t="str">
            <v>AuM</v>
          </cell>
          <cell r="C22">
            <v>92.5</v>
          </cell>
          <cell r="D22">
            <v>92.9</v>
          </cell>
          <cell r="E22">
            <v>84.4</v>
          </cell>
          <cell r="F22">
            <v>82</v>
          </cell>
          <cell r="G22">
            <v>81.2</v>
          </cell>
          <cell r="H22">
            <v>79.099999999999994</v>
          </cell>
          <cell r="K22">
            <v>-4.3057050592035058E-3</v>
          </cell>
          <cell r="L22">
            <v>0.13916256157635465</v>
          </cell>
          <cell r="M22">
            <v>92.5</v>
          </cell>
          <cell r="N22">
            <v>81.2</v>
          </cell>
          <cell r="O22">
            <v>0.13916256157635465</v>
          </cell>
          <cell r="Q22">
            <v>0</v>
          </cell>
          <cell r="R22">
            <v>0</v>
          </cell>
          <cell r="S22">
            <v>0</v>
          </cell>
          <cell r="T22">
            <v>0</v>
          </cell>
          <cell r="U22">
            <v>0</v>
          </cell>
        </row>
        <row r="23">
          <cell r="A23" t="str">
            <v>Household mortgage lending</v>
          </cell>
          <cell r="B23" t="str">
            <v>Household mortgage lending</v>
          </cell>
          <cell r="C23">
            <v>6.5</v>
          </cell>
          <cell r="D23">
            <v>6</v>
          </cell>
          <cell r="E23">
            <v>5.9</v>
          </cell>
          <cell r="F23">
            <v>5.8</v>
          </cell>
          <cell r="G23">
            <v>5.6</v>
          </cell>
          <cell r="H23">
            <v>5.5</v>
          </cell>
          <cell r="K23">
            <v>8.3333333333333329E-2</v>
          </cell>
          <cell r="L23">
            <v>0.16071428571428578</v>
          </cell>
          <cell r="M23">
            <v>6.5</v>
          </cell>
          <cell r="N23">
            <v>5.6</v>
          </cell>
          <cell r="O23">
            <v>0.16071428571428578</v>
          </cell>
          <cell r="Q23">
            <v>0</v>
          </cell>
          <cell r="R23">
            <v>0</v>
          </cell>
          <cell r="S23">
            <v>0</v>
          </cell>
          <cell r="T23">
            <v>0</v>
          </cell>
          <cell r="U23">
            <v>0</v>
          </cell>
        </row>
        <row r="24">
          <cell r="A24" t="str">
            <v>Consumer lending</v>
          </cell>
          <cell r="B24" t="str">
            <v>Consumer lending</v>
          </cell>
          <cell r="C24">
            <v>3.3</v>
          </cell>
          <cell r="D24">
            <v>3.3</v>
          </cell>
          <cell r="E24">
            <v>3.2</v>
          </cell>
          <cell r="F24">
            <v>3</v>
          </cell>
          <cell r="G24">
            <v>3.1</v>
          </cell>
          <cell r="H24">
            <v>3.1</v>
          </cell>
          <cell r="K24">
            <v>0</v>
          </cell>
          <cell r="L24">
            <v>6.4516129032257979E-2</v>
          </cell>
          <cell r="M24">
            <v>3.3</v>
          </cell>
          <cell r="N24">
            <v>3.1</v>
          </cell>
          <cell r="O24">
            <v>6.4516129032257979E-2</v>
          </cell>
          <cell r="Q24">
            <v>0</v>
          </cell>
          <cell r="R24">
            <v>0</v>
          </cell>
          <cell r="S24">
            <v>0</v>
          </cell>
          <cell r="T24">
            <v>0</v>
          </cell>
          <cell r="U24">
            <v>0</v>
          </cell>
        </row>
        <row r="25">
          <cell r="A25" t="str">
            <v>Total lending</v>
          </cell>
          <cell r="B25" t="str">
            <v>Total lending</v>
          </cell>
          <cell r="C25">
            <v>9.8000000000000007</v>
          </cell>
          <cell r="D25">
            <v>9.3000000000000007</v>
          </cell>
          <cell r="E25">
            <v>9.1</v>
          </cell>
          <cell r="F25">
            <v>8.9</v>
          </cell>
          <cell r="G25">
            <v>8.8000000000000007</v>
          </cell>
          <cell r="H25">
            <v>8.6</v>
          </cell>
          <cell r="K25">
            <v>5.3763440860215048E-2</v>
          </cell>
          <cell r="L25">
            <v>0.11363636363636363</v>
          </cell>
          <cell r="M25">
            <v>9.8000000000000007</v>
          </cell>
          <cell r="N25">
            <v>8.8000000000000007</v>
          </cell>
          <cell r="O25">
            <v>0.11363636363636363</v>
          </cell>
          <cell r="Q25">
            <v>0</v>
          </cell>
          <cell r="R25">
            <v>0</v>
          </cell>
          <cell r="S25">
            <v>0</v>
          </cell>
          <cell r="T25">
            <v>0</v>
          </cell>
          <cell r="U25">
            <v>0</v>
          </cell>
        </row>
        <row r="26">
          <cell r="A26" t="str">
            <v>Household deposits</v>
          </cell>
          <cell r="B26" t="str">
            <v>Household deposits</v>
          </cell>
          <cell r="C26">
            <v>13.1</v>
          </cell>
          <cell r="D26">
            <v>11.6</v>
          </cell>
          <cell r="E26">
            <v>11.1</v>
          </cell>
          <cell r="F26">
            <v>10.8</v>
          </cell>
          <cell r="G26">
            <v>11.2</v>
          </cell>
          <cell r="H26">
            <v>11</v>
          </cell>
          <cell r="K26">
            <v>0.12931034482758622</v>
          </cell>
          <cell r="L26">
            <v>0.16964285714285718</v>
          </cell>
          <cell r="M26">
            <v>13.1</v>
          </cell>
          <cell r="N26">
            <v>11.2</v>
          </cell>
          <cell r="O26">
            <v>0.16964285714285718</v>
          </cell>
          <cell r="Q26">
            <v>0</v>
          </cell>
          <cell r="R26">
            <v>0</v>
          </cell>
          <cell r="S26">
            <v>0</v>
          </cell>
          <cell r="T26">
            <v>0</v>
          </cell>
          <cell r="U26">
            <v>0</v>
          </cell>
        </row>
        <row r="27">
          <cell r="A27" t="str">
            <v>Total deposits</v>
          </cell>
          <cell r="B27" t="str">
            <v>Total deposits</v>
          </cell>
          <cell r="C27">
            <v>13.1</v>
          </cell>
          <cell r="D27">
            <v>11.6</v>
          </cell>
          <cell r="E27">
            <v>11.1</v>
          </cell>
          <cell r="F27">
            <v>10.8</v>
          </cell>
          <cell r="G27">
            <v>11.2</v>
          </cell>
          <cell r="H27">
            <v>11</v>
          </cell>
          <cell r="K27">
            <v>0.12931034482758622</v>
          </cell>
          <cell r="L27">
            <v>0.16964285714285718</v>
          </cell>
          <cell r="M27">
            <v>13.1</v>
          </cell>
          <cell r="N27">
            <v>11.2</v>
          </cell>
          <cell r="O27">
            <v>0.16964285714285718</v>
          </cell>
          <cell r="Q27">
            <v>0</v>
          </cell>
          <cell r="R27">
            <v>0</v>
          </cell>
          <cell r="S27">
            <v>0</v>
          </cell>
          <cell r="T27">
            <v>0</v>
          </cell>
          <cell r="U27">
            <v>0</v>
          </cell>
        </row>
        <row r="28">
          <cell r="B28" t="str">
            <v>Historical numbers have been restated following changes in the allocation principles and segment reporting</v>
          </cell>
        </row>
        <row r="31">
          <cell r="B31" t="str">
            <v>Check IS</v>
          </cell>
          <cell r="C31">
            <v>0</v>
          </cell>
          <cell r="D31">
            <v>0</v>
          </cell>
          <cell r="E31">
            <v>0</v>
          </cell>
          <cell r="F31">
            <v>0</v>
          </cell>
          <cell r="G31">
            <v>0</v>
          </cell>
          <cell r="H31">
            <v>0</v>
          </cell>
          <cell r="I31">
            <v>0</v>
          </cell>
          <cell r="J31">
            <v>0</v>
          </cell>
          <cell r="M31">
            <v>0</v>
          </cell>
          <cell r="N31">
            <v>0</v>
          </cell>
        </row>
        <row r="51">
          <cell r="B51" t="str">
            <v>Previous figures</v>
          </cell>
          <cell r="Q51" t="str">
            <v>Change vs last Inteim report</v>
          </cell>
        </row>
        <row r="52">
          <cell r="B52" t="str">
            <v>EURm</v>
          </cell>
          <cell r="C52" t="str">
            <v>Q115</v>
          </cell>
          <cell r="D52" t="str">
            <v>Q414</v>
          </cell>
          <cell r="E52" t="str">
            <v>Q314</v>
          </cell>
          <cell r="F52" t="str">
            <v>Q214</v>
          </cell>
          <cell r="G52" t="str">
            <v>Q114</v>
          </cell>
          <cell r="H52" t="str">
            <v>Q413</v>
          </cell>
          <cell r="I52" t="str">
            <v>Q313</v>
          </cell>
          <cell r="J52" t="str">
            <v>Q213</v>
          </cell>
          <cell r="Q52" t="str">
            <v>EURm</v>
          </cell>
          <cell r="U52" t="str">
            <v>Q115</v>
          </cell>
          <cell r="V52" t="str">
            <v>Q414</v>
          </cell>
          <cell r="W52" t="str">
            <v>Q314</v>
          </cell>
          <cell r="X52" t="str">
            <v>Q214</v>
          </cell>
          <cell r="Y52" t="str">
            <v>Q114</v>
          </cell>
          <cell r="Z52" t="str">
            <v>Q413</v>
          </cell>
        </row>
        <row r="53">
          <cell r="B53" t="str">
            <v>Net interest income</v>
          </cell>
          <cell r="C53">
            <v>28</v>
          </cell>
          <cell r="D53">
            <v>33</v>
          </cell>
          <cell r="E53">
            <v>34</v>
          </cell>
          <cell r="F53">
            <v>38</v>
          </cell>
          <cell r="G53">
            <v>36</v>
          </cell>
          <cell r="Q53" t="str">
            <v>Net interest income</v>
          </cell>
          <cell r="U53">
            <v>0</v>
          </cell>
          <cell r="V53">
            <v>0</v>
          </cell>
          <cell r="W53">
            <v>0</v>
          </cell>
          <cell r="X53">
            <v>0</v>
          </cell>
          <cell r="Y53">
            <v>0</v>
          </cell>
          <cell r="Z53">
            <v>0</v>
          </cell>
        </row>
      </sheetData>
      <sheetData sheetId="23">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Asset Management</v>
          </cell>
          <cell r="V2" t="str">
            <v xml:space="preserve">WM fil </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cell r="V3" t="str">
            <v>Q414</v>
          </cell>
          <cell r="W3" t="str">
            <v>Q314</v>
          </cell>
          <cell r="X3" t="str">
            <v>Q214</v>
          </cell>
          <cell r="Y3" t="str">
            <v>Q114</v>
          </cell>
          <cell r="Z3" t="str">
            <v>Q413</v>
          </cell>
        </row>
        <row r="4">
          <cell r="A4" t="str">
            <v>Net interest income</v>
          </cell>
          <cell r="B4" t="str">
            <v>Net interest income</v>
          </cell>
          <cell r="C4">
            <v>0</v>
          </cell>
          <cell r="D4">
            <v>0</v>
          </cell>
          <cell r="E4">
            <v>0</v>
          </cell>
          <cell r="F4">
            <v>0</v>
          </cell>
          <cell r="G4">
            <v>0</v>
          </cell>
          <cell r="H4">
            <v>0</v>
          </cell>
          <cell r="K4"/>
          <cell r="L4"/>
          <cell r="M4">
            <v>0</v>
          </cell>
          <cell r="N4">
            <v>0</v>
          </cell>
          <cell r="O4"/>
          <cell r="Q4" t="e">
            <v>#DIV/0!</v>
          </cell>
          <cell r="R4" t="e">
            <v>#DIV/0!</v>
          </cell>
          <cell r="S4" t="e">
            <v>#VALUE!</v>
          </cell>
          <cell r="T4">
            <v>0</v>
          </cell>
          <cell r="U4">
            <v>0</v>
          </cell>
        </row>
        <row r="5">
          <cell r="A5" t="str">
            <v>Net fee and commission income</v>
          </cell>
          <cell r="B5" t="str">
            <v>Net fee and commission income</v>
          </cell>
          <cell r="C5">
            <v>198</v>
          </cell>
          <cell r="D5">
            <v>174</v>
          </cell>
          <cell r="E5">
            <v>180</v>
          </cell>
          <cell r="F5">
            <v>137</v>
          </cell>
          <cell r="G5">
            <v>141</v>
          </cell>
          <cell r="H5">
            <v>132</v>
          </cell>
          <cell r="K5">
            <v>0.13793103448275862</v>
          </cell>
          <cell r="L5">
            <v>0.40425531914893614</v>
          </cell>
          <cell r="M5">
            <v>372</v>
          </cell>
          <cell r="N5">
            <v>273</v>
          </cell>
          <cell r="O5">
            <v>0.36263736263736263</v>
          </cell>
          <cell r="Q5">
            <v>0</v>
          </cell>
          <cell r="R5">
            <v>0</v>
          </cell>
          <cell r="S5">
            <v>0</v>
          </cell>
          <cell r="T5">
            <v>0</v>
          </cell>
          <cell r="U5">
            <v>0</v>
          </cell>
        </row>
        <row r="6">
          <cell r="A6" t="str">
            <v>Net result from items at fair value</v>
          </cell>
          <cell r="B6" t="str">
            <v>Net result from items at fair value</v>
          </cell>
          <cell r="C6">
            <v>0</v>
          </cell>
          <cell r="D6">
            <v>3</v>
          </cell>
          <cell r="E6">
            <v>0</v>
          </cell>
          <cell r="F6">
            <v>2</v>
          </cell>
          <cell r="G6">
            <v>2</v>
          </cell>
          <cell r="H6">
            <v>2</v>
          </cell>
          <cell r="K6">
            <v>-1</v>
          </cell>
          <cell r="L6">
            <v>-1</v>
          </cell>
          <cell r="M6">
            <v>3</v>
          </cell>
          <cell r="N6">
            <v>4</v>
          </cell>
          <cell r="O6">
            <v>-0.25</v>
          </cell>
          <cell r="Q6">
            <v>0</v>
          </cell>
          <cell r="R6">
            <v>0</v>
          </cell>
          <cell r="S6">
            <v>0</v>
          </cell>
          <cell r="T6">
            <v>0</v>
          </cell>
          <cell r="U6">
            <v>0</v>
          </cell>
        </row>
        <row r="7">
          <cell r="A7" t="str">
            <v>Equity method &amp; other income</v>
          </cell>
          <cell r="B7" t="str">
            <v>Equity method &amp; other income</v>
          </cell>
          <cell r="C7">
            <v>1</v>
          </cell>
          <cell r="D7">
            <v>0</v>
          </cell>
          <cell r="E7">
            <v>1</v>
          </cell>
          <cell r="F7">
            <v>0</v>
          </cell>
          <cell r="G7">
            <v>-2</v>
          </cell>
          <cell r="H7">
            <v>2</v>
          </cell>
          <cell r="K7"/>
          <cell r="L7"/>
          <cell r="M7">
            <v>1</v>
          </cell>
          <cell r="N7">
            <v>0</v>
          </cell>
          <cell r="O7"/>
          <cell r="Q7" t="e">
            <v>#DIV/0!</v>
          </cell>
          <cell r="R7" t="e">
            <v>#VALUE!</v>
          </cell>
          <cell r="S7" t="e">
            <v>#VALUE!</v>
          </cell>
          <cell r="T7">
            <v>0</v>
          </cell>
          <cell r="U7">
            <v>0</v>
          </cell>
        </row>
        <row r="8">
          <cell r="A8" t="str">
            <v>Total income incl. allocations</v>
          </cell>
          <cell r="B8" t="str">
            <v>Total income incl. allocations</v>
          </cell>
          <cell r="C8">
            <v>199</v>
          </cell>
          <cell r="D8">
            <v>177</v>
          </cell>
          <cell r="E8">
            <v>181</v>
          </cell>
          <cell r="F8">
            <v>139</v>
          </cell>
          <cell r="G8">
            <v>141</v>
          </cell>
          <cell r="H8">
            <v>136</v>
          </cell>
          <cell r="K8">
            <v>0.12429378531073447</v>
          </cell>
          <cell r="L8">
            <v>0.41134751773049644</v>
          </cell>
          <cell r="M8">
            <v>376</v>
          </cell>
          <cell r="N8">
            <v>277</v>
          </cell>
          <cell r="O8">
            <v>0.35740072202166068</v>
          </cell>
          <cell r="Q8">
            <v>0</v>
          </cell>
          <cell r="R8">
            <v>0</v>
          </cell>
          <cell r="S8">
            <v>0</v>
          </cell>
          <cell r="T8">
            <v>0</v>
          </cell>
          <cell r="U8">
            <v>0</v>
          </cell>
        </row>
        <row r="9">
          <cell r="A9" t="str">
            <v>Staff costs</v>
          </cell>
          <cell r="B9" t="str">
            <v>Staff costs</v>
          </cell>
          <cell r="C9">
            <v>-36</v>
          </cell>
          <cell r="D9">
            <v>-35</v>
          </cell>
          <cell r="E9">
            <v>-32</v>
          </cell>
          <cell r="F9">
            <v>-29</v>
          </cell>
          <cell r="G9">
            <v>-29</v>
          </cell>
          <cell r="H9">
            <v>-30</v>
          </cell>
          <cell r="K9">
            <v>2.8571428571428571E-2</v>
          </cell>
          <cell r="L9">
            <v>0.2413793103448276</v>
          </cell>
          <cell r="M9">
            <v>-71</v>
          </cell>
          <cell r="N9">
            <v>-59</v>
          </cell>
          <cell r="O9">
            <v>0.20338983050847459</v>
          </cell>
          <cell r="Q9">
            <v>0</v>
          </cell>
          <cell r="R9">
            <v>0</v>
          </cell>
          <cell r="S9">
            <v>0</v>
          </cell>
          <cell r="T9">
            <v>0</v>
          </cell>
          <cell r="U9">
            <v>0</v>
          </cell>
        </row>
        <row r="10">
          <cell r="A10" t="str">
            <v>Other exp, excl depriciations</v>
          </cell>
          <cell r="B10" t="str">
            <v>Other exp. excl. depreciations</v>
          </cell>
          <cell r="C10">
            <v>-24</v>
          </cell>
          <cell r="D10">
            <v>-23</v>
          </cell>
          <cell r="E10">
            <v>-27</v>
          </cell>
          <cell r="F10">
            <v>-24</v>
          </cell>
          <cell r="G10">
            <v>-28</v>
          </cell>
          <cell r="H10">
            <v>-24</v>
          </cell>
          <cell r="K10">
            <v>4.3478260869565216E-2</v>
          </cell>
          <cell r="L10">
            <v>-0.14285714285714285</v>
          </cell>
          <cell r="M10">
            <v>-47</v>
          </cell>
          <cell r="N10">
            <v>-52</v>
          </cell>
          <cell r="O10">
            <v>-9.6153846153846159E-2</v>
          </cell>
          <cell r="Q10">
            <v>0</v>
          </cell>
          <cell r="R10">
            <v>0</v>
          </cell>
          <cell r="S10">
            <v>0</v>
          </cell>
          <cell r="T10">
            <v>0</v>
          </cell>
          <cell r="U10">
            <v>0</v>
          </cell>
        </row>
        <row r="11">
          <cell r="A11" t="str">
            <v>Total expenses incl. allocations</v>
          </cell>
          <cell r="B11" t="str">
            <v>Total expenses incl. allocations</v>
          </cell>
          <cell r="C11">
            <v>-60</v>
          </cell>
          <cell r="D11">
            <v>-58</v>
          </cell>
          <cell r="E11">
            <v>-60</v>
          </cell>
          <cell r="F11">
            <v>-52</v>
          </cell>
          <cell r="G11">
            <v>-56</v>
          </cell>
          <cell r="H11">
            <v>-55</v>
          </cell>
          <cell r="K11">
            <v>3.4482758620689655E-2</v>
          </cell>
          <cell r="L11">
            <v>7.1428571428571425E-2</v>
          </cell>
          <cell r="M11">
            <v>-118</v>
          </cell>
          <cell r="N11">
            <v>-111</v>
          </cell>
          <cell r="O11">
            <v>6.3063063063063057E-2</v>
          </cell>
          <cell r="Q11">
            <v>0</v>
          </cell>
          <cell r="R11">
            <v>0</v>
          </cell>
          <cell r="S11">
            <v>0</v>
          </cell>
          <cell r="T11">
            <v>0</v>
          </cell>
          <cell r="U11">
            <v>0</v>
          </cell>
        </row>
        <row r="12">
          <cell r="A12" t="str">
            <v>Profit before loan losses</v>
          </cell>
          <cell r="B12" t="str">
            <v>Profit before loan losses</v>
          </cell>
          <cell r="C12">
            <v>139</v>
          </cell>
          <cell r="D12">
            <v>119</v>
          </cell>
          <cell r="E12">
            <v>121</v>
          </cell>
          <cell r="F12">
            <v>87</v>
          </cell>
          <cell r="G12">
            <v>85</v>
          </cell>
          <cell r="H12">
            <v>81</v>
          </cell>
          <cell r="K12">
            <v>0.16806722689075632</v>
          </cell>
          <cell r="L12">
            <v>0.63529411764705879</v>
          </cell>
          <cell r="M12">
            <v>258</v>
          </cell>
          <cell r="N12">
            <v>166</v>
          </cell>
          <cell r="O12">
            <v>0.55421686746987953</v>
          </cell>
          <cell r="Q12">
            <v>0</v>
          </cell>
          <cell r="R12">
            <v>0</v>
          </cell>
          <cell r="S12">
            <v>0</v>
          </cell>
          <cell r="T12">
            <v>0</v>
          </cell>
          <cell r="U12">
            <v>0</v>
          </cell>
        </row>
        <row r="13">
          <cell r="A13" t="str">
            <v>Net loan losses</v>
          </cell>
          <cell r="B13" t="str">
            <v>Net loan losses</v>
          </cell>
          <cell r="C13">
            <v>0</v>
          </cell>
          <cell r="D13">
            <v>0</v>
          </cell>
          <cell r="E13">
            <v>0</v>
          </cell>
          <cell r="F13">
            <v>0</v>
          </cell>
          <cell r="G13">
            <v>0</v>
          </cell>
          <cell r="H13">
            <v>0</v>
          </cell>
          <cell r="K13"/>
          <cell r="L13"/>
          <cell r="M13">
            <v>0</v>
          </cell>
          <cell r="N13">
            <v>0</v>
          </cell>
          <cell r="O13"/>
          <cell r="Q13" t="e">
            <v>#DIV/0!</v>
          </cell>
          <cell r="R13" t="e">
            <v>#DIV/0!</v>
          </cell>
          <cell r="S13" t="e">
            <v>#VALUE!</v>
          </cell>
          <cell r="T13">
            <v>0</v>
          </cell>
          <cell r="U13">
            <v>0</v>
          </cell>
        </row>
        <row r="14">
          <cell r="A14" t="str">
            <v>Operating profit</v>
          </cell>
          <cell r="B14" t="str">
            <v>Operating profit</v>
          </cell>
          <cell r="C14">
            <v>139</v>
          </cell>
          <cell r="D14">
            <v>119</v>
          </cell>
          <cell r="E14">
            <v>121</v>
          </cell>
          <cell r="F14">
            <v>87</v>
          </cell>
          <cell r="G14">
            <v>85</v>
          </cell>
          <cell r="H14">
            <v>81</v>
          </cell>
          <cell r="K14">
            <v>0.16806722689075632</v>
          </cell>
          <cell r="L14">
            <v>0.63529411764705879</v>
          </cell>
          <cell r="M14">
            <v>258</v>
          </cell>
          <cell r="N14">
            <v>166</v>
          </cell>
          <cell r="O14">
            <v>0.55421686746987953</v>
          </cell>
          <cell r="Q14">
            <v>0</v>
          </cell>
          <cell r="R14">
            <v>0</v>
          </cell>
          <cell r="S14">
            <v>0</v>
          </cell>
          <cell r="T14">
            <v>0</v>
          </cell>
          <cell r="U14">
            <v>0</v>
          </cell>
        </row>
        <row r="15">
          <cell r="A15" t="str">
            <v>Cost/income ratio, %</v>
          </cell>
          <cell r="B15" t="str">
            <v>Cost/income ratio, %</v>
          </cell>
          <cell r="C15">
            <v>30</v>
          </cell>
          <cell r="D15">
            <v>33</v>
          </cell>
          <cell r="E15">
            <v>33</v>
          </cell>
          <cell r="F15">
            <v>38</v>
          </cell>
          <cell r="G15">
            <v>40</v>
          </cell>
          <cell r="H15">
            <v>40</v>
          </cell>
          <cell r="M15">
            <v>31.382978723404253</v>
          </cell>
          <cell r="N15">
            <v>40.072202166064983</v>
          </cell>
          <cell r="Q15">
            <v>-9.0909090909090912E-2</v>
          </cell>
          <cell r="R15">
            <v>-0.25</v>
          </cell>
          <cell r="S15" t="e">
            <v>#DIV/0!</v>
          </cell>
        </row>
        <row r="16">
          <cell r="A16" t="str">
            <v>Income, spread (basis points)</v>
          </cell>
          <cell r="B16" t="str">
            <v>Income, spread (basis points)</v>
          </cell>
          <cell r="C16">
            <v>41</v>
          </cell>
          <cell r="D16">
            <v>39</v>
          </cell>
          <cell r="E16">
            <v>43</v>
          </cell>
          <cell r="F16">
            <v>34</v>
          </cell>
          <cell r="G16">
            <v>36</v>
          </cell>
          <cell r="H16">
            <v>36</v>
          </cell>
          <cell r="K16">
            <v>5.128205128205128E-2</v>
          </cell>
          <cell r="L16">
            <v>0.1388888888888889</v>
          </cell>
          <cell r="M16">
            <v>40</v>
          </cell>
          <cell r="N16">
            <v>36</v>
          </cell>
          <cell r="O16">
            <v>0.1111111111111111</v>
          </cell>
          <cell r="Q16">
            <v>0</v>
          </cell>
          <cell r="R16">
            <v>0</v>
          </cell>
          <cell r="S16">
            <v>0</v>
          </cell>
        </row>
        <row r="17">
          <cell r="A17" t="str">
            <v>Economic capital (EC)</v>
          </cell>
          <cell r="B17" t="str">
            <v>Economic capital (EC)</v>
          </cell>
          <cell r="C17">
            <v>106</v>
          </cell>
          <cell r="D17">
            <v>110</v>
          </cell>
          <cell r="E17">
            <v>97</v>
          </cell>
          <cell r="F17">
            <v>116</v>
          </cell>
          <cell r="G17">
            <v>106</v>
          </cell>
          <cell r="H17">
            <v>98</v>
          </cell>
          <cell r="K17">
            <v>-3.6363636363636362E-2</v>
          </cell>
          <cell r="L17">
            <v>0</v>
          </cell>
          <cell r="M17">
            <v>106</v>
          </cell>
          <cell r="N17">
            <v>106</v>
          </cell>
          <cell r="O17">
            <v>0</v>
          </cell>
          <cell r="Q17">
            <v>0</v>
          </cell>
          <cell r="R17">
            <v>0</v>
          </cell>
          <cell r="S17" t="e">
            <v>#DIV/0!</v>
          </cell>
          <cell r="T17">
            <v>0</v>
          </cell>
          <cell r="U17">
            <v>0</v>
          </cell>
        </row>
        <row r="18">
          <cell r="A18" t="str">
            <v>Risk-weighted assets (RWA)</v>
          </cell>
          <cell r="B18" t="str">
            <v>Risk exposure amount (REA)</v>
          </cell>
          <cell r="C18">
            <v>501</v>
          </cell>
          <cell r="D18">
            <v>452</v>
          </cell>
          <cell r="E18">
            <v>319</v>
          </cell>
          <cell r="F18">
            <v>309</v>
          </cell>
          <cell r="G18">
            <v>303</v>
          </cell>
          <cell r="H18">
            <v>297</v>
          </cell>
          <cell r="K18">
            <v>0.1084070796460177</v>
          </cell>
          <cell r="L18">
            <v>0.65346534653465349</v>
          </cell>
          <cell r="M18">
            <v>501</v>
          </cell>
          <cell r="N18">
            <v>303</v>
          </cell>
          <cell r="O18">
            <v>0.65346534653465349</v>
          </cell>
          <cell r="Q18">
            <v>0</v>
          </cell>
          <cell r="R18">
            <v>0</v>
          </cell>
          <cell r="S18">
            <v>0</v>
          </cell>
          <cell r="T18">
            <v>0</v>
          </cell>
          <cell r="U18">
            <v>0</v>
          </cell>
        </row>
        <row r="19">
          <cell r="A19" t="str">
            <v>AuM, EURbn</v>
          </cell>
          <cell r="B19" t="str">
            <v>AuM, EURbn</v>
          </cell>
          <cell r="C19">
            <v>190.6</v>
          </cell>
          <cell r="D19">
            <v>194.1</v>
          </cell>
          <cell r="E19">
            <v>173.9</v>
          </cell>
          <cell r="F19">
            <v>166.3</v>
          </cell>
          <cell r="G19">
            <v>159.80000000000001</v>
          </cell>
          <cell r="H19">
            <v>152.80000000000001</v>
          </cell>
          <cell r="K19">
            <v>-1.8031942297784646E-2</v>
          </cell>
          <cell r="L19">
            <v>0.192740926157697</v>
          </cell>
          <cell r="M19">
            <v>190.6</v>
          </cell>
          <cell r="N19">
            <v>159.80000000000001</v>
          </cell>
          <cell r="O19">
            <v>0.192740926157697</v>
          </cell>
          <cell r="Q19">
            <v>0</v>
          </cell>
          <cell r="R19">
            <v>0</v>
          </cell>
          <cell r="S19">
            <v>0</v>
          </cell>
          <cell r="T19">
            <v>0</v>
          </cell>
          <cell r="U19">
            <v>0</v>
          </cell>
        </row>
        <row r="20">
          <cell r="A20" t="str">
            <v>Number of employees (FTEs)</v>
          </cell>
          <cell r="B20" t="str">
            <v>Number of employees (FTEs)</v>
          </cell>
          <cell r="C20">
            <v>590</v>
          </cell>
          <cell r="D20">
            <v>600</v>
          </cell>
          <cell r="E20">
            <v>592</v>
          </cell>
          <cell r="F20">
            <v>588</v>
          </cell>
          <cell r="G20">
            <v>581</v>
          </cell>
          <cell r="H20">
            <v>572</v>
          </cell>
          <cell r="K20">
            <v>-1.6666666666666666E-2</v>
          </cell>
          <cell r="L20">
            <v>1.549053356282272E-2</v>
          </cell>
          <cell r="M20">
            <v>590</v>
          </cell>
          <cell r="N20">
            <v>581</v>
          </cell>
          <cell r="O20">
            <v>1.549053356282272E-2</v>
          </cell>
          <cell r="Q20">
            <v>0</v>
          </cell>
          <cell r="R20">
            <v>0</v>
          </cell>
          <cell r="S20">
            <v>0</v>
          </cell>
          <cell r="T20">
            <v>0</v>
          </cell>
          <cell r="U20">
            <v>0</v>
          </cell>
        </row>
        <row r="21">
          <cell r="B21" t="str">
            <v>Historical numbers have been restated following changes in the allocation principles and segment reporting</v>
          </cell>
        </row>
        <row r="24">
          <cell r="B24" t="str">
            <v>Check IS</v>
          </cell>
          <cell r="C24">
            <v>0</v>
          </cell>
          <cell r="D24">
            <v>0</v>
          </cell>
          <cell r="E24">
            <v>0</v>
          </cell>
          <cell r="F24">
            <v>0</v>
          </cell>
          <cell r="G24">
            <v>0</v>
          </cell>
          <cell r="H24">
            <v>0</v>
          </cell>
          <cell r="I24">
            <v>0</v>
          </cell>
          <cell r="J24">
            <v>0</v>
          </cell>
          <cell r="M24">
            <v>0</v>
          </cell>
          <cell r="N24">
            <v>0</v>
          </cell>
        </row>
        <row r="50">
          <cell r="B50" t="str">
            <v>Previous figures</v>
          </cell>
          <cell r="T50" t="str">
            <v>Change vs last Inteim report</v>
          </cell>
        </row>
        <row r="51">
          <cell r="B51" t="str">
            <v>EURm</v>
          </cell>
          <cell r="C51" t="str">
            <v>Q115</v>
          </cell>
          <cell r="D51" t="str">
            <v>Q414</v>
          </cell>
          <cell r="E51" t="str">
            <v>Q314</v>
          </cell>
          <cell r="F51" t="str">
            <v>Q214</v>
          </cell>
          <cell r="G51" t="str">
            <v>Q114</v>
          </cell>
          <cell r="H51" t="str">
            <v>Q413</v>
          </cell>
          <cell r="I51" t="str">
            <v>Q313</v>
          </cell>
          <cell r="J51" t="str">
            <v>Q213</v>
          </cell>
          <cell r="T51" t="str">
            <v>EURm</v>
          </cell>
          <cell r="V51" t="str">
            <v>Q115</v>
          </cell>
          <cell r="W51" t="str">
            <v>Q414</v>
          </cell>
          <cell r="X51" t="str">
            <v>Q314</v>
          </cell>
          <cell r="Y51" t="str">
            <v>Q214</v>
          </cell>
          <cell r="Z51" t="str">
            <v>Q114</v>
          </cell>
        </row>
        <row r="52">
          <cell r="B52" t="str">
            <v>Net interest income</v>
          </cell>
          <cell r="C52">
            <v>0</v>
          </cell>
          <cell r="D52">
            <v>0</v>
          </cell>
          <cell r="E52">
            <v>0</v>
          </cell>
          <cell r="F52">
            <v>0</v>
          </cell>
          <cell r="G52">
            <v>0</v>
          </cell>
          <cell r="T52" t="str">
            <v>Net interest income</v>
          </cell>
          <cell r="V52">
            <v>0</v>
          </cell>
          <cell r="W52">
            <v>0</v>
          </cell>
          <cell r="X52">
            <v>0</v>
          </cell>
          <cell r="Y52">
            <v>0</v>
          </cell>
          <cell r="Z52">
            <v>0</v>
          </cell>
        </row>
        <row r="53">
          <cell r="B53" t="str">
            <v>Net fee and commission income</v>
          </cell>
          <cell r="C53">
            <v>174</v>
          </cell>
          <cell r="D53">
            <v>187</v>
          </cell>
          <cell r="E53">
            <v>145</v>
          </cell>
          <cell r="F53">
            <v>149</v>
          </cell>
          <cell r="G53">
            <v>139</v>
          </cell>
          <cell r="T53" t="str">
            <v>Net fee and commission income</v>
          </cell>
          <cell r="V53">
            <v>0</v>
          </cell>
          <cell r="W53">
            <v>-7</v>
          </cell>
          <cell r="X53">
            <v>-8</v>
          </cell>
          <cell r="Y53">
            <v>-8</v>
          </cell>
          <cell r="Z53">
            <v>-7</v>
          </cell>
        </row>
      </sheetData>
      <sheetData sheetId="24">
        <row r="1">
          <cell r="A1" t="str">
            <v>Group</v>
          </cell>
          <cell r="B1">
            <v>2</v>
          </cell>
          <cell r="C1">
            <v>3</v>
          </cell>
          <cell r="D1">
            <v>4</v>
          </cell>
          <cell r="E1">
            <v>5</v>
          </cell>
          <cell r="F1">
            <v>6</v>
          </cell>
          <cell r="G1">
            <v>7</v>
          </cell>
          <cell r="H1">
            <v>8</v>
          </cell>
          <cell r="I1">
            <v>9</v>
          </cell>
          <cell r="J1">
            <v>10</v>
          </cell>
          <cell r="K1">
            <v>11</v>
          </cell>
          <cell r="L1">
            <v>12</v>
          </cell>
          <cell r="M1">
            <v>13</v>
          </cell>
          <cell r="N1">
            <v>14</v>
          </cell>
        </row>
        <row r="2">
          <cell r="B2" t="str">
            <v>Assets under Management (AuM), volumes and net inflow</v>
          </cell>
          <cell r="S2" t="str">
            <v xml:space="preserve">WM fil </v>
          </cell>
        </row>
        <row r="3">
          <cell r="A3" t="str">
            <v>HeadingQGroup</v>
          </cell>
          <cell r="J3" t="str">
            <v>Q1</v>
          </cell>
          <cell r="K3" t="str">
            <v>Q4</v>
          </cell>
          <cell r="L3" t="str">
            <v>Q3</v>
          </cell>
          <cell r="M3" t="str">
            <v>Q215</v>
          </cell>
          <cell r="N3" t="e">
            <v>#VALUE!</v>
          </cell>
        </row>
        <row r="4">
          <cell r="A4" t="str">
            <v>HeadingFYxxxxGroup</v>
          </cell>
          <cell r="B4" t="str">
            <v>EURbn</v>
          </cell>
          <cell r="D4" t="str">
            <v>Q215</v>
          </cell>
          <cell r="E4" t="str">
            <v>Q215 Net inflow</v>
          </cell>
          <cell r="F4" t="str">
            <v>Q115</v>
          </cell>
          <cell r="G4" t="str">
            <v>Q414</v>
          </cell>
          <cell r="H4" t="str">
            <v>Q314</v>
          </cell>
          <cell r="I4" t="str">
            <v>Q214</v>
          </cell>
          <cell r="J4" t="str">
            <v>2013</v>
          </cell>
          <cell r="K4" t="str">
            <v>2013</v>
          </cell>
          <cell r="L4" t="str">
            <v>2013</v>
          </cell>
          <cell r="M4" t="str">
            <v>Net inflow</v>
          </cell>
          <cell r="S4" t="str">
            <v>Q414</v>
          </cell>
          <cell r="T4" t="str">
            <v>Q4 14 Net inflow</v>
          </cell>
          <cell r="U4" t="str">
            <v>Q3 14</v>
          </cell>
          <cell r="V4" t="str">
            <v>Q2 14</v>
          </cell>
          <cell r="W4" t="str">
            <v>Q1 14</v>
          </cell>
          <cell r="X4" t="str">
            <v>Q4 13</v>
          </cell>
          <cell r="Y4" t="str">
            <v>2013</v>
          </cell>
          <cell r="Z4" t="str">
            <v>2013</v>
          </cell>
        </row>
        <row r="5">
          <cell r="A5" t="str">
            <v>Nordic Retail funds</v>
          </cell>
          <cell r="B5" t="str">
            <v>Nordic Retail funds</v>
          </cell>
          <cell r="D5">
            <v>53.9</v>
          </cell>
          <cell r="E5">
            <v>0.6</v>
          </cell>
          <cell r="F5">
            <v>54.9</v>
          </cell>
          <cell r="G5">
            <v>48.1</v>
          </cell>
          <cell r="H5">
            <v>46.3</v>
          </cell>
          <cell r="I5">
            <v>44.9</v>
          </cell>
          <cell r="J5">
            <v>41.7</v>
          </cell>
          <cell r="K5">
            <v>41.2</v>
          </cell>
          <cell r="AA5">
            <v>53.9</v>
          </cell>
          <cell r="AB5">
            <v>0.6</v>
          </cell>
          <cell r="AC5">
            <v>54.9</v>
          </cell>
          <cell r="AD5">
            <v>48.1</v>
          </cell>
          <cell r="AE5">
            <v>46.3</v>
          </cell>
          <cell r="AF5">
            <v>44.9</v>
          </cell>
          <cell r="AG5">
            <v>41.7</v>
          </cell>
          <cell r="AH5">
            <v>41.2</v>
          </cell>
          <cell r="AI5">
            <v>-53.9</v>
          </cell>
          <cell r="AJ5">
            <v>-0.6</v>
          </cell>
          <cell r="AK5">
            <v>-54.9</v>
          </cell>
          <cell r="AL5">
            <v>-48.1</v>
          </cell>
        </row>
        <row r="6">
          <cell r="A6" t="str">
            <v>Private Banking</v>
          </cell>
          <cell r="B6" t="str">
            <v>Private Banking</v>
          </cell>
          <cell r="D6">
            <v>92.5</v>
          </cell>
          <cell r="E6">
            <v>1.2</v>
          </cell>
          <cell r="F6">
            <v>92.9</v>
          </cell>
          <cell r="G6">
            <v>84.4</v>
          </cell>
          <cell r="H6">
            <v>82</v>
          </cell>
          <cell r="I6">
            <v>81.2</v>
          </cell>
          <cell r="J6">
            <v>77.3</v>
          </cell>
          <cell r="K6">
            <v>74.900000000000006</v>
          </cell>
          <cell r="AA6">
            <v>92.5</v>
          </cell>
          <cell r="AB6">
            <v>1.2</v>
          </cell>
          <cell r="AC6">
            <v>92.9</v>
          </cell>
          <cell r="AD6">
            <v>84.4</v>
          </cell>
          <cell r="AE6">
            <v>82</v>
          </cell>
          <cell r="AF6">
            <v>81.2</v>
          </cell>
          <cell r="AG6">
            <v>77.3</v>
          </cell>
          <cell r="AH6">
            <v>74.900000000000006</v>
          </cell>
          <cell r="AI6">
            <v>-92.5</v>
          </cell>
          <cell r="AJ6">
            <v>-1.2</v>
          </cell>
          <cell r="AK6">
            <v>-92.9</v>
          </cell>
          <cell r="AL6">
            <v>-84.4</v>
          </cell>
        </row>
        <row r="7">
          <cell r="A7" t="str">
            <v>Institutional sales</v>
          </cell>
          <cell r="B7" t="str">
            <v>Institutional sales</v>
          </cell>
          <cell r="D7">
            <v>73.099999999999994</v>
          </cell>
          <cell r="E7">
            <v>0.9</v>
          </cell>
          <cell r="F7">
            <v>74.3</v>
          </cell>
          <cell r="G7">
            <v>66.8</v>
          </cell>
          <cell r="H7">
            <v>63.5</v>
          </cell>
          <cell r="I7">
            <v>61</v>
          </cell>
          <cell r="J7">
            <v>54.4</v>
          </cell>
          <cell r="K7">
            <v>53</v>
          </cell>
          <cell r="AA7">
            <v>73.099999999999994</v>
          </cell>
          <cell r="AB7">
            <v>0.9</v>
          </cell>
          <cell r="AC7">
            <v>74.3</v>
          </cell>
          <cell r="AD7">
            <v>66.8</v>
          </cell>
          <cell r="AE7">
            <v>63.5</v>
          </cell>
          <cell r="AF7">
            <v>61</v>
          </cell>
          <cell r="AG7">
            <v>54.4</v>
          </cell>
          <cell r="AH7">
            <v>53</v>
          </cell>
          <cell r="AI7">
            <v>-73.099999999999994</v>
          </cell>
          <cell r="AJ7">
            <v>-0.9</v>
          </cell>
          <cell r="AK7">
            <v>-74.3</v>
          </cell>
          <cell r="AL7">
            <v>-66.8</v>
          </cell>
        </row>
        <row r="8">
          <cell r="A8" t="str">
            <v>Life &amp; Pensions</v>
          </cell>
          <cell r="B8" t="str">
            <v>Life &amp; Pensions</v>
          </cell>
          <cell r="D8">
            <v>66.599999999999994</v>
          </cell>
          <cell r="E8">
            <v>0.4</v>
          </cell>
          <cell r="F8">
            <v>67.900000000000006</v>
          </cell>
          <cell r="G8">
            <v>62.9</v>
          </cell>
          <cell r="H8">
            <v>62.7</v>
          </cell>
          <cell r="I8">
            <v>61.2</v>
          </cell>
          <cell r="J8">
            <v>58.7</v>
          </cell>
          <cell r="K8">
            <v>57.7</v>
          </cell>
          <cell r="AA8">
            <v>66.599999999999994</v>
          </cell>
          <cell r="AB8">
            <v>0.4</v>
          </cell>
          <cell r="AC8">
            <v>67.900000000000006</v>
          </cell>
          <cell r="AD8">
            <v>62.9</v>
          </cell>
          <cell r="AE8">
            <v>62.7</v>
          </cell>
          <cell r="AF8">
            <v>61.2</v>
          </cell>
          <cell r="AG8">
            <v>58.7</v>
          </cell>
          <cell r="AH8">
            <v>57.7</v>
          </cell>
          <cell r="AI8">
            <v>-66.599999999999994</v>
          </cell>
          <cell r="AJ8">
            <v>-0.4</v>
          </cell>
          <cell r="AK8">
            <v>-67.900000000000006</v>
          </cell>
          <cell r="AL8">
            <v>-62.9</v>
          </cell>
        </row>
        <row r="9">
          <cell r="A9" t="str">
            <v>Total operations</v>
          </cell>
          <cell r="B9" t="str">
            <v>Total</v>
          </cell>
          <cell r="D9">
            <v>286.10000000000002</v>
          </cell>
          <cell r="E9">
            <v>3.1</v>
          </cell>
          <cell r="F9">
            <v>290</v>
          </cell>
          <cell r="G9">
            <v>262.2</v>
          </cell>
          <cell r="H9">
            <v>254.5</v>
          </cell>
          <cell r="I9">
            <v>248.3</v>
          </cell>
          <cell r="J9">
            <v>232.1</v>
          </cell>
          <cell r="K9">
            <v>226.8</v>
          </cell>
          <cell r="AA9">
            <v>286.10000000000002</v>
          </cell>
          <cell r="AB9">
            <v>3.1</v>
          </cell>
          <cell r="AC9">
            <v>290</v>
          </cell>
          <cell r="AD9">
            <v>262.2</v>
          </cell>
          <cell r="AE9">
            <v>254.5</v>
          </cell>
          <cell r="AF9">
            <v>248.3</v>
          </cell>
          <cell r="AG9">
            <v>232.1</v>
          </cell>
          <cell r="AH9">
            <v>226.8</v>
          </cell>
          <cell r="AI9">
            <v>-286.10000000000002</v>
          </cell>
          <cell r="AJ9">
            <v>-3.1</v>
          </cell>
          <cell r="AK9">
            <v>-290</v>
          </cell>
          <cell r="AL9">
            <v>-262.2</v>
          </cell>
        </row>
        <row r="13">
          <cell r="B13" t="str">
            <v>Check IS</v>
          </cell>
          <cell r="D13">
            <v>0</v>
          </cell>
          <cell r="E13">
            <v>0</v>
          </cell>
          <cell r="F13">
            <v>0</v>
          </cell>
          <cell r="G13">
            <v>0</v>
          </cell>
          <cell r="H13">
            <v>0</v>
          </cell>
          <cell r="I13">
            <v>0</v>
          </cell>
          <cell r="J13" t="e">
            <v>#REF!</v>
          </cell>
          <cell r="M13" t="e">
            <v>#REF!</v>
          </cell>
          <cell r="N13" t="e">
            <v>#REF!</v>
          </cell>
        </row>
        <row r="42">
          <cell r="J42">
            <v>-1.2999999999999972</v>
          </cell>
          <cell r="K42">
            <v>41.2</v>
          </cell>
          <cell r="L42">
            <v>0</v>
          </cell>
        </row>
        <row r="43">
          <cell r="J43">
            <v>77.3</v>
          </cell>
          <cell r="K43">
            <v>74.900000000000006</v>
          </cell>
          <cell r="L43">
            <v>0</v>
          </cell>
        </row>
        <row r="44">
          <cell r="J44">
            <v>54.4</v>
          </cell>
          <cell r="K44">
            <v>53</v>
          </cell>
          <cell r="L44">
            <v>0</v>
          </cell>
        </row>
        <row r="45">
          <cell r="J45">
            <v>58.7</v>
          </cell>
          <cell r="K45">
            <v>57.7</v>
          </cell>
          <cell r="L45">
            <v>0</v>
          </cell>
        </row>
        <row r="46">
          <cell r="J46" t="e">
            <v>#REF!</v>
          </cell>
          <cell r="K46" t="e">
            <v>#REF!</v>
          </cell>
          <cell r="L46" t="e">
            <v>#REF!</v>
          </cell>
        </row>
      </sheetData>
      <sheetData sheetId="25">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Life &amp; Pensions</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0</v>
          </cell>
          <cell r="D4">
            <v>0</v>
          </cell>
          <cell r="E4">
            <v>0</v>
          </cell>
          <cell r="F4">
            <v>0</v>
          </cell>
          <cell r="G4">
            <v>0</v>
          </cell>
          <cell r="H4">
            <v>0</v>
          </cell>
          <cell r="K4"/>
          <cell r="L4"/>
          <cell r="M4">
            <v>0</v>
          </cell>
          <cell r="N4">
            <v>0</v>
          </cell>
          <cell r="O4"/>
        </row>
        <row r="5">
          <cell r="A5" t="str">
            <v>Net fee and commission income</v>
          </cell>
          <cell r="B5" t="str">
            <v>Net fee and commission income</v>
          </cell>
          <cell r="C5">
            <v>87</v>
          </cell>
          <cell r="D5">
            <v>79</v>
          </cell>
          <cell r="E5">
            <v>74</v>
          </cell>
          <cell r="F5">
            <v>51</v>
          </cell>
          <cell r="G5">
            <v>77</v>
          </cell>
          <cell r="H5">
            <v>71</v>
          </cell>
          <cell r="K5">
            <v>0.10126582278481013</v>
          </cell>
          <cell r="L5">
            <v>0.12987012987012986</v>
          </cell>
          <cell r="M5">
            <v>166</v>
          </cell>
          <cell r="N5">
            <v>148</v>
          </cell>
          <cell r="O5">
            <v>0.12162162162162163</v>
          </cell>
        </row>
        <row r="6">
          <cell r="A6" t="str">
            <v>Net result from items at fair value</v>
          </cell>
          <cell r="B6" t="str">
            <v>Net result from items at fair value</v>
          </cell>
          <cell r="C6">
            <v>61</v>
          </cell>
          <cell r="D6">
            <v>55</v>
          </cell>
          <cell r="E6">
            <v>94</v>
          </cell>
          <cell r="F6">
            <v>68</v>
          </cell>
          <cell r="G6">
            <v>53</v>
          </cell>
          <cell r="H6">
            <v>46</v>
          </cell>
          <cell r="K6">
            <v>0.10909090909090909</v>
          </cell>
          <cell r="L6">
            <v>0.15094339622641509</v>
          </cell>
          <cell r="M6">
            <v>116</v>
          </cell>
          <cell r="N6">
            <v>99</v>
          </cell>
          <cell r="O6">
            <v>0.17171717171717171</v>
          </cell>
        </row>
        <row r="7">
          <cell r="A7" t="str">
            <v>Equity method &amp; other income</v>
          </cell>
          <cell r="B7" t="str">
            <v>Equity method &amp; other income</v>
          </cell>
          <cell r="C7">
            <v>5</v>
          </cell>
          <cell r="D7">
            <v>4</v>
          </cell>
          <cell r="E7">
            <v>5</v>
          </cell>
          <cell r="F7">
            <v>4</v>
          </cell>
          <cell r="G7">
            <v>5</v>
          </cell>
          <cell r="H7">
            <v>5</v>
          </cell>
          <cell r="K7">
            <v>0.25</v>
          </cell>
          <cell r="L7">
            <v>0</v>
          </cell>
          <cell r="M7">
            <v>9</v>
          </cell>
          <cell r="N7">
            <v>10</v>
          </cell>
          <cell r="O7">
            <v>-0.1</v>
          </cell>
        </row>
        <row r="8">
          <cell r="A8" t="str">
            <v>Total income incl. allocations</v>
          </cell>
          <cell r="B8" t="str">
            <v>Total income incl. allocations</v>
          </cell>
          <cell r="C8">
            <v>153</v>
          </cell>
          <cell r="D8">
            <v>138</v>
          </cell>
          <cell r="E8">
            <v>173</v>
          </cell>
          <cell r="F8">
            <v>123</v>
          </cell>
          <cell r="G8">
            <v>135</v>
          </cell>
          <cell r="H8">
            <v>122</v>
          </cell>
          <cell r="K8">
            <v>0.10869565217391304</v>
          </cell>
          <cell r="L8">
            <v>0.13333333333333333</v>
          </cell>
          <cell r="M8">
            <v>291</v>
          </cell>
          <cell r="N8">
            <v>257</v>
          </cell>
          <cell r="O8">
            <v>0.13229571984435798</v>
          </cell>
        </row>
        <row r="9">
          <cell r="A9" t="str">
            <v>Staff costs</v>
          </cell>
          <cell r="B9" t="str">
            <v>Staff costs</v>
          </cell>
          <cell r="C9">
            <v>-25</v>
          </cell>
          <cell r="D9">
            <v>-30</v>
          </cell>
          <cell r="E9">
            <v>-34</v>
          </cell>
          <cell r="F9">
            <v>-29</v>
          </cell>
          <cell r="G9">
            <v>-29</v>
          </cell>
          <cell r="H9">
            <v>-29</v>
          </cell>
          <cell r="K9">
            <v>-0.16666666666666666</v>
          </cell>
          <cell r="L9">
            <v>-0.13793103448275862</v>
          </cell>
          <cell r="M9">
            <v>-55</v>
          </cell>
          <cell r="N9">
            <v>-58</v>
          </cell>
          <cell r="O9">
            <v>-5.1724137931034482E-2</v>
          </cell>
        </row>
        <row r="10">
          <cell r="A10" t="str">
            <v>Other exp, excl depriciations</v>
          </cell>
          <cell r="B10" t="str">
            <v>Other exp. excl. depreciations</v>
          </cell>
          <cell r="C10">
            <v>-24</v>
          </cell>
          <cell r="D10">
            <v>-19</v>
          </cell>
          <cell r="E10">
            <v>-17</v>
          </cell>
          <cell r="F10">
            <v>-21</v>
          </cell>
          <cell r="G10">
            <v>-22</v>
          </cell>
          <cell r="H10">
            <v>-23</v>
          </cell>
          <cell r="K10">
            <v>0.26315789473684209</v>
          </cell>
          <cell r="L10">
            <v>9.0909090909090912E-2</v>
          </cell>
          <cell r="M10">
            <v>-43</v>
          </cell>
          <cell r="N10">
            <v>-45</v>
          </cell>
          <cell r="O10">
            <v>-4.4444444444444446E-2</v>
          </cell>
        </row>
        <row r="11">
          <cell r="A11" t="str">
            <v>Total expenses incl. allocations</v>
          </cell>
          <cell r="B11" t="str">
            <v>Total expenses incl. allocations</v>
          </cell>
          <cell r="C11">
            <v>-50</v>
          </cell>
          <cell r="D11">
            <v>-49</v>
          </cell>
          <cell r="E11">
            <v>-51</v>
          </cell>
          <cell r="F11">
            <v>-50</v>
          </cell>
          <cell r="G11">
            <v>-51</v>
          </cell>
          <cell r="H11">
            <v>-52</v>
          </cell>
          <cell r="K11">
            <v>2.0408163265306121E-2</v>
          </cell>
          <cell r="L11">
            <v>-1.9607843137254902E-2</v>
          </cell>
          <cell r="M11">
            <v>-99</v>
          </cell>
          <cell r="N11">
            <v>-103</v>
          </cell>
          <cell r="O11">
            <v>-3.8834951456310676E-2</v>
          </cell>
        </row>
        <row r="12">
          <cell r="A12" t="str">
            <v>Profit before loan losses</v>
          </cell>
          <cell r="B12" t="str">
            <v>Profit before loan losses</v>
          </cell>
          <cell r="C12">
            <v>103</v>
          </cell>
          <cell r="D12">
            <v>89</v>
          </cell>
          <cell r="E12">
            <v>122</v>
          </cell>
          <cell r="F12">
            <v>73</v>
          </cell>
          <cell r="G12">
            <v>84</v>
          </cell>
          <cell r="H12">
            <v>70</v>
          </cell>
          <cell r="K12">
            <v>0.15730337078651685</v>
          </cell>
          <cell r="L12">
            <v>0.22619047619047619</v>
          </cell>
          <cell r="M12">
            <v>192</v>
          </cell>
          <cell r="N12">
            <v>154</v>
          </cell>
          <cell r="O12">
            <v>0.24675324675324675</v>
          </cell>
        </row>
        <row r="13">
          <cell r="A13" t="str">
            <v>Net loan losses</v>
          </cell>
          <cell r="B13" t="str">
            <v>Net loan losses</v>
          </cell>
          <cell r="C13">
            <v>0</v>
          </cell>
          <cell r="D13">
            <v>0</v>
          </cell>
          <cell r="E13">
            <v>0</v>
          </cell>
          <cell r="F13">
            <v>0</v>
          </cell>
          <cell r="G13">
            <v>0</v>
          </cell>
          <cell r="H13">
            <v>0</v>
          </cell>
          <cell r="K13"/>
          <cell r="L13"/>
          <cell r="M13">
            <v>0</v>
          </cell>
          <cell r="N13">
            <v>0</v>
          </cell>
          <cell r="O13"/>
        </row>
        <row r="14">
          <cell r="A14" t="str">
            <v>Operating profit</v>
          </cell>
          <cell r="B14" t="str">
            <v>Operating profit</v>
          </cell>
          <cell r="C14">
            <v>103</v>
          </cell>
          <cell r="D14">
            <v>89</v>
          </cell>
          <cell r="E14">
            <v>122</v>
          </cell>
          <cell r="F14">
            <v>73</v>
          </cell>
          <cell r="G14">
            <v>84</v>
          </cell>
          <cell r="H14">
            <v>70</v>
          </cell>
          <cell r="K14">
            <v>0.15730337078651685</v>
          </cell>
          <cell r="L14">
            <v>0.22619047619047619</v>
          </cell>
          <cell r="M14">
            <v>192</v>
          </cell>
          <cell r="N14">
            <v>154</v>
          </cell>
          <cell r="O14">
            <v>0.24675324675324675</v>
          </cell>
        </row>
        <row r="15">
          <cell r="A15" t="str">
            <v>Cost/income ratio, %</v>
          </cell>
          <cell r="B15" t="str">
            <v>Cost/income ratio, %</v>
          </cell>
          <cell r="C15">
            <v>33</v>
          </cell>
          <cell r="D15">
            <v>35</v>
          </cell>
          <cell r="E15">
            <v>29</v>
          </cell>
          <cell r="F15">
            <v>40.650406504065039</v>
          </cell>
          <cell r="G15">
            <v>37.777777777777779</v>
          </cell>
          <cell r="H15">
            <v>42.622950819672127</v>
          </cell>
          <cell r="M15">
            <v>34.020618556701031</v>
          </cell>
          <cell r="N15">
            <v>40.077821011673151</v>
          </cell>
        </row>
        <row r="16">
          <cell r="A16" t="str">
            <v>RAROCAR, %</v>
          </cell>
          <cell r="B16" t="str">
            <v>Return on Equity YtD, %</v>
          </cell>
          <cell r="C16">
            <v>19</v>
          </cell>
          <cell r="D16">
            <v>18</v>
          </cell>
          <cell r="E16">
            <v>23</v>
          </cell>
          <cell r="F16">
            <v>13</v>
          </cell>
          <cell r="G16">
            <v>16</v>
          </cell>
          <cell r="H16">
            <v>14</v>
          </cell>
          <cell r="M16">
            <v>19</v>
          </cell>
          <cell r="N16">
            <v>16</v>
          </cell>
        </row>
        <row r="17">
          <cell r="A17" t="str">
            <v>Economic capital (EC)</v>
          </cell>
          <cell r="B17" t="str">
            <v>Equity</v>
          </cell>
          <cell r="C17">
            <v>1674</v>
          </cell>
          <cell r="D17">
            <v>1566</v>
          </cell>
          <cell r="E17">
            <v>1498</v>
          </cell>
          <cell r="F17">
            <v>1674</v>
          </cell>
          <cell r="G17">
            <v>1614</v>
          </cell>
          <cell r="H17">
            <v>1565</v>
          </cell>
          <cell r="K17">
            <v>6.8965517241379309E-2</v>
          </cell>
          <cell r="L17">
            <v>3.717472118959108E-2</v>
          </cell>
          <cell r="M17">
            <v>1674</v>
          </cell>
          <cell r="N17">
            <v>1614</v>
          </cell>
          <cell r="O17">
            <v>3.717472118959108E-2</v>
          </cell>
        </row>
        <row r="18">
          <cell r="A18" t="str">
            <v>AuM, EURbn</v>
          </cell>
          <cell r="B18" t="str">
            <v>AuM, EURbn</v>
          </cell>
          <cell r="C18">
            <v>60.6</v>
          </cell>
          <cell r="D18">
            <v>61.8</v>
          </cell>
          <cell r="E18">
            <v>57.2</v>
          </cell>
          <cell r="F18">
            <v>56.8</v>
          </cell>
          <cell r="G18">
            <v>55.5</v>
          </cell>
          <cell r="H18">
            <v>53.6</v>
          </cell>
          <cell r="K18">
            <v>-1.9417475728155272E-2</v>
          </cell>
          <cell r="L18">
            <v>9.1891891891891911E-2</v>
          </cell>
          <cell r="M18">
            <v>60.6</v>
          </cell>
          <cell r="N18">
            <v>55.5</v>
          </cell>
          <cell r="O18">
            <v>9.1891891891891911E-2</v>
          </cell>
        </row>
        <row r="19">
          <cell r="A19" t="str">
            <v>Premiums</v>
          </cell>
          <cell r="B19" t="str">
            <v>Premiums</v>
          </cell>
          <cell r="C19">
            <v>2079</v>
          </cell>
          <cell r="D19">
            <v>2673</v>
          </cell>
          <cell r="E19">
            <v>2105</v>
          </cell>
          <cell r="F19">
            <v>1614</v>
          </cell>
          <cell r="G19">
            <v>1818</v>
          </cell>
          <cell r="H19">
            <v>2064</v>
          </cell>
          <cell r="K19">
            <v>-0.22222222222222221</v>
          </cell>
          <cell r="L19">
            <v>0.14356435643564355</v>
          </cell>
          <cell r="M19">
            <v>4752</v>
          </cell>
          <cell r="N19">
            <v>3882</v>
          </cell>
          <cell r="O19">
            <v>0.22411128284389489</v>
          </cell>
        </row>
        <row r="20">
          <cell r="A20" t="str">
            <v>REA</v>
          </cell>
          <cell r="B20" t="str">
            <v>Risk exposure amount (REA)</v>
          </cell>
          <cell r="C20">
            <v>1793</v>
          </cell>
          <cell r="D20">
            <v>1794</v>
          </cell>
          <cell r="E20">
            <v>1793.6830455499999</v>
          </cell>
          <cell r="F20">
            <v>1793.6830455499999</v>
          </cell>
          <cell r="G20">
            <v>1793.6830455499999</v>
          </cell>
          <cell r="H20">
            <v>1794.1091994399999</v>
          </cell>
          <cell r="K20">
            <v>-5.5741360089186175E-4</v>
          </cell>
          <cell r="L20">
            <v>-3.8080615842049024E-4</v>
          </cell>
          <cell r="M20">
            <v>1793</v>
          </cell>
          <cell r="N20">
            <v>1793.6830455499999</v>
          </cell>
          <cell r="O20">
            <v>-3.8080615842049024E-4</v>
          </cell>
        </row>
        <row r="21">
          <cell r="A21" t="str">
            <v>Number of employees (FTEs)</v>
          </cell>
          <cell r="B21" t="str">
            <v>Number of employees (FTEs)</v>
          </cell>
          <cell r="C21">
            <v>1080</v>
          </cell>
          <cell r="D21">
            <v>1074</v>
          </cell>
          <cell r="E21">
            <v>1078</v>
          </cell>
          <cell r="F21">
            <v>1097</v>
          </cell>
          <cell r="G21">
            <v>1110</v>
          </cell>
          <cell r="H21">
            <v>1118</v>
          </cell>
          <cell r="K21">
            <v>5.5865921787709499E-3</v>
          </cell>
          <cell r="L21">
            <v>-2.7027027027027029E-2</v>
          </cell>
          <cell r="M21">
            <v>1080</v>
          </cell>
          <cell r="N21">
            <v>1110</v>
          </cell>
          <cell r="O21">
            <v>-2.7027027027027029E-2</v>
          </cell>
        </row>
        <row r="22">
          <cell r="A22" t="str">
            <v>Profit drivers</v>
          </cell>
          <cell r="B22" t="str">
            <v>Profit drivers</v>
          </cell>
        </row>
        <row r="23">
          <cell r="A23" t="str">
            <v>Profit Traditional products</v>
          </cell>
          <cell r="B23" t="str">
            <v>Profit Traditional products</v>
          </cell>
          <cell r="C23">
            <v>24</v>
          </cell>
          <cell r="D23">
            <v>23</v>
          </cell>
          <cell r="E23">
            <v>53</v>
          </cell>
          <cell r="F23">
            <v>29</v>
          </cell>
          <cell r="G23">
            <v>25</v>
          </cell>
          <cell r="H23">
            <v>17</v>
          </cell>
          <cell r="K23">
            <v>4.3478260869565216E-2</v>
          </cell>
          <cell r="L23">
            <v>-0.04</v>
          </cell>
          <cell r="M23">
            <v>47</v>
          </cell>
          <cell r="N23">
            <v>42</v>
          </cell>
          <cell r="O23">
            <v>0.11904761904761904</v>
          </cell>
        </row>
        <row r="24">
          <cell r="A24" t="str">
            <v>Profit Market Return products</v>
          </cell>
          <cell r="B24" t="str">
            <v>Profit Market Return products</v>
          </cell>
          <cell r="C24">
            <v>59</v>
          </cell>
          <cell r="D24">
            <v>42</v>
          </cell>
          <cell r="E24">
            <v>46</v>
          </cell>
          <cell r="F24">
            <v>51</v>
          </cell>
          <cell r="G24">
            <v>42</v>
          </cell>
          <cell r="H24">
            <v>35</v>
          </cell>
          <cell r="K24">
            <v>0.40476190476190477</v>
          </cell>
          <cell r="L24">
            <v>0.40476190476190477</v>
          </cell>
          <cell r="M24">
            <v>101</v>
          </cell>
          <cell r="N24">
            <v>77</v>
          </cell>
          <cell r="O24">
            <v>0.31168831168831168</v>
          </cell>
        </row>
        <row r="25">
          <cell r="A25" t="str">
            <v>Profit Risk products</v>
          </cell>
          <cell r="B25" t="str">
            <v>Profit Risk products</v>
          </cell>
          <cell r="C25">
            <v>18</v>
          </cell>
          <cell r="D25">
            <v>18</v>
          </cell>
          <cell r="E25">
            <v>16</v>
          </cell>
          <cell r="F25">
            <v>16</v>
          </cell>
          <cell r="G25">
            <v>15</v>
          </cell>
          <cell r="H25">
            <v>16</v>
          </cell>
          <cell r="K25">
            <v>0</v>
          </cell>
          <cell r="L25">
            <v>0.2</v>
          </cell>
          <cell r="M25">
            <v>36</v>
          </cell>
          <cell r="N25">
            <v>31</v>
          </cell>
          <cell r="O25">
            <v>0.16129032258064516</v>
          </cell>
        </row>
        <row r="26">
          <cell r="A26" t="str">
            <v>Total product result</v>
          </cell>
          <cell r="B26" t="str">
            <v>Total product result</v>
          </cell>
          <cell r="C26">
            <v>101</v>
          </cell>
          <cell r="D26">
            <v>83</v>
          </cell>
          <cell r="E26">
            <v>115</v>
          </cell>
          <cell r="F26">
            <v>96</v>
          </cell>
          <cell r="G26">
            <v>82</v>
          </cell>
          <cell r="H26">
            <v>68</v>
          </cell>
          <cell r="K26">
            <v>0.21686746987951808</v>
          </cell>
          <cell r="L26">
            <v>0.23170731707317074</v>
          </cell>
          <cell r="M26">
            <v>184</v>
          </cell>
          <cell r="N26">
            <v>150</v>
          </cell>
          <cell r="O26">
            <v>0.22666666666666666</v>
          </cell>
        </row>
        <row r="27">
          <cell r="A27" t="str">
            <v>Return on S/E, other profits and group adjustments</v>
          </cell>
          <cell r="B27" t="str">
            <v>Return on Shareholder equity, other profits and group adj.</v>
          </cell>
          <cell r="C27">
            <v>2</v>
          </cell>
          <cell r="D27">
            <v>6</v>
          </cell>
          <cell r="E27">
            <v>7</v>
          </cell>
          <cell r="F27">
            <v>-23</v>
          </cell>
          <cell r="G27">
            <v>2</v>
          </cell>
          <cell r="H27">
            <v>2</v>
          </cell>
          <cell r="K27">
            <v>-0.66666666666666663</v>
          </cell>
          <cell r="L27">
            <v>0</v>
          </cell>
          <cell r="M27">
            <v>8</v>
          </cell>
          <cell r="N27">
            <v>4</v>
          </cell>
          <cell r="O27">
            <v>1</v>
          </cell>
        </row>
        <row r="28">
          <cell r="A28" t="str">
            <v>Operating profit2</v>
          </cell>
          <cell r="B28" t="str">
            <v>Operating profit</v>
          </cell>
          <cell r="C28">
            <v>103</v>
          </cell>
          <cell r="D28">
            <v>89</v>
          </cell>
          <cell r="E28">
            <v>122</v>
          </cell>
          <cell r="F28">
            <v>73</v>
          </cell>
          <cell r="G28">
            <v>84</v>
          </cell>
          <cell r="H28">
            <v>70</v>
          </cell>
          <cell r="K28">
            <v>0.15730337078651685</v>
          </cell>
          <cell r="L28">
            <v>0.22619047619047619</v>
          </cell>
          <cell r="M28">
            <v>192</v>
          </cell>
          <cell r="N28">
            <v>154</v>
          </cell>
          <cell r="O28">
            <v>0.24675324675324675</v>
          </cell>
        </row>
        <row r="31">
          <cell r="B31" t="str">
            <v>Check IS</v>
          </cell>
          <cell r="C31">
            <v>0</v>
          </cell>
          <cell r="D31">
            <v>0</v>
          </cell>
          <cell r="E31">
            <v>0</v>
          </cell>
          <cell r="F31">
            <v>0</v>
          </cell>
          <cell r="G31">
            <v>0</v>
          </cell>
          <cell r="H31">
            <v>0</v>
          </cell>
          <cell r="I31">
            <v>0</v>
          </cell>
          <cell r="J31">
            <v>0</v>
          </cell>
          <cell r="M31">
            <v>0</v>
          </cell>
          <cell r="N31">
            <v>0</v>
          </cell>
        </row>
        <row r="32">
          <cell r="B32" t="str">
            <v>Check</v>
          </cell>
          <cell r="C32">
            <v>0</v>
          </cell>
          <cell r="D32">
            <v>0</v>
          </cell>
          <cell r="E32">
            <v>0</v>
          </cell>
          <cell r="F32">
            <v>0</v>
          </cell>
          <cell r="G32">
            <v>0</v>
          </cell>
          <cell r="M32">
            <v>0</v>
          </cell>
          <cell r="N32">
            <v>0</v>
          </cell>
        </row>
        <row r="51">
          <cell r="B51" t="str">
            <v>Previous figures</v>
          </cell>
        </row>
        <row r="52">
          <cell r="B52" t="str">
            <v>EURm</v>
          </cell>
          <cell r="C52" t="str">
            <v>Q115</v>
          </cell>
          <cell r="D52" t="str">
            <v>Q414</v>
          </cell>
          <cell r="E52" t="str">
            <v>Q314</v>
          </cell>
          <cell r="F52" t="str">
            <v>Q214</v>
          </cell>
          <cell r="G52" t="str">
            <v>Q114</v>
          </cell>
          <cell r="H52" t="str">
            <v>Q413</v>
          </cell>
          <cell r="I52" t="str">
            <v>Q313</v>
          </cell>
          <cell r="J52" t="str">
            <v>Q213</v>
          </cell>
        </row>
        <row r="53">
          <cell r="B53" t="str">
            <v>Net interest income</v>
          </cell>
          <cell r="C53">
            <v>0</v>
          </cell>
          <cell r="D53">
            <v>0</v>
          </cell>
          <cell r="E53">
            <v>0</v>
          </cell>
          <cell r="F53">
            <v>0</v>
          </cell>
          <cell r="G53">
            <v>0</v>
          </cell>
        </row>
      </sheetData>
      <sheetData sheetId="26">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17</v>
          </cell>
        </row>
        <row r="2">
          <cell r="B2" t="str">
            <v>Wealth Management Other</v>
          </cell>
        </row>
        <row r="3">
          <cell r="A3" t="str">
            <v>headingqyGroup</v>
          </cell>
          <cell r="B3" t="str">
            <v>EURm</v>
          </cell>
          <cell r="C3" t="str">
            <v>Q215</v>
          </cell>
          <cell r="D3" t="str">
            <v>Q115</v>
          </cell>
          <cell r="E3" t="str">
            <v>Q414</v>
          </cell>
          <cell r="F3" t="str">
            <v>Q314</v>
          </cell>
          <cell r="G3" t="str">
            <v>Q214</v>
          </cell>
          <cell r="H3" t="str">
            <v>Q114</v>
          </cell>
          <cell r="I3" t="str">
            <v>Q413</v>
          </cell>
          <cell r="J3" t="str">
            <v>Q313</v>
          </cell>
          <cell r="K3" t="str">
            <v>Q2/Q1</v>
          </cell>
          <cell r="L3" t="str">
            <v>Q2/Q2</v>
          </cell>
          <cell r="M3" t="str">
            <v>H1 15</v>
          </cell>
          <cell r="N3" t="str">
            <v>H1 14</v>
          </cell>
          <cell r="O3" t="str">
            <v>H1/H1</v>
          </cell>
        </row>
        <row r="4">
          <cell r="A4" t="str">
            <v>Net interest income</v>
          </cell>
          <cell r="B4" t="str">
            <v>Net interest income</v>
          </cell>
          <cell r="C4">
            <v>0</v>
          </cell>
          <cell r="D4">
            <v>0</v>
          </cell>
          <cell r="E4">
            <v>0</v>
          </cell>
          <cell r="F4">
            <v>0</v>
          </cell>
          <cell r="G4">
            <v>0</v>
          </cell>
          <cell r="H4">
            <v>0</v>
          </cell>
          <cell r="K4"/>
          <cell r="L4"/>
          <cell r="M4">
            <v>0</v>
          </cell>
          <cell r="N4">
            <v>0</v>
          </cell>
          <cell r="O4"/>
          <cell r="Q4" t="e">
            <v>#DIV/0!</v>
          </cell>
        </row>
        <row r="5">
          <cell r="A5" t="str">
            <v>Net fee and commission income</v>
          </cell>
          <cell r="B5" t="str">
            <v>Net fee and commission income</v>
          </cell>
          <cell r="C5">
            <v>0</v>
          </cell>
          <cell r="D5">
            <v>0</v>
          </cell>
          <cell r="E5">
            <v>0</v>
          </cell>
          <cell r="F5">
            <v>0</v>
          </cell>
          <cell r="G5">
            <v>0</v>
          </cell>
          <cell r="H5">
            <v>0</v>
          </cell>
          <cell r="K5"/>
          <cell r="L5"/>
          <cell r="M5">
            <v>0</v>
          </cell>
          <cell r="N5">
            <v>0</v>
          </cell>
          <cell r="O5"/>
          <cell r="Q5" t="e">
            <v>#DIV/0!</v>
          </cell>
        </row>
        <row r="6">
          <cell r="A6" t="str">
            <v>Net result from items at fair value</v>
          </cell>
          <cell r="B6" t="str">
            <v>Net result from items at fair value</v>
          </cell>
          <cell r="C6">
            <v>0</v>
          </cell>
          <cell r="D6">
            <v>0</v>
          </cell>
          <cell r="E6">
            <v>0</v>
          </cell>
          <cell r="F6">
            <v>0</v>
          </cell>
          <cell r="G6">
            <v>0</v>
          </cell>
          <cell r="H6">
            <v>0</v>
          </cell>
          <cell r="K6"/>
          <cell r="L6"/>
          <cell r="M6">
            <v>0</v>
          </cell>
          <cell r="N6">
            <v>0</v>
          </cell>
          <cell r="O6"/>
          <cell r="Q6" t="e">
            <v>#DIV/0!</v>
          </cell>
        </row>
        <row r="7">
          <cell r="A7" t="str">
            <v>Equity method &amp; other income</v>
          </cell>
          <cell r="B7" t="str">
            <v>Equity method &amp; other income</v>
          </cell>
          <cell r="C7">
            <v>0</v>
          </cell>
          <cell r="D7">
            <v>0</v>
          </cell>
          <cell r="E7">
            <v>0</v>
          </cell>
          <cell r="F7">
            <v>0</v>
          </cell>
          <cell r="G7">
            <v>0</v>
          </cell>
          <cell r="H7">
            <v>0</v>
          </cell>
          <cell r="K7"/>
          <cell r="L7"/>
          <cell r="M7">
            <v>0</v>
          </cell>
          <cell r="N7">
            <v>0</v>
          </cell>
          <cell r="O7"/>
          <cell r="Q7" t="e">
            <v>#DIV/0!</v>
          </cell>
        </row>
        <row r="8">
          <cell r="A8" t="str">
            <v>Total income incl. allocations</v>
          </cell>
          <cell r="B8" t="str">
            <v>Total income incl. allocations</v>
          </cell>
          <cell r="C8">
            <v>0</v>
          </cell>
          <cell r="D8">
            <v>0</v>
          </cell>
          <cell r="E8">
            <v>0</v>
          </cell>
          <cell r="F8">
            <v>0</v>
          </cell>
          <cell r="G8">
            <v>0</v>
          </cell>
          <cell r="H8">
            <v>0</v>
          </cell>
          <cell r="K8"/>
          <cell r="L8"/>
          <cell r="M8">
            <v>0</v>
          </cell>
          <cell r="N8">
            <v>0</v>
          </cell>
          <cell r="O8"/>
          <cell r="Q8" t="e">
            <v>#DIV/0!</v>
          </cell>
        </row>
        <row r="9">
          <cell r="A9" t="str">
            <v>Staff costs</v>
          </cell>
          <cell r="B9" t="str">
            <v>Staff costs</v>
          </cell>
          <cell r="C9">
            <v>-21</v>
          </cell>
          <cell r="D9">
            <v>-19</v>
          </cell>
          <cell r="E9">
            <v>-22</v>
          </cell>
          <cell r="F9">
            <v>-18</v>
          </cell>
          <cell r="G9">
            <v>-20</v>
          </cell>
          <cell r="H9">
            <v>-19</v>
          </cell>
          <cell r="K9">
            <v>0.10526315789473684</v>
          </cell>
          <cell r="L9">
            <v>0.05</v>
          </cell>
          <cell r="M9">
            <v>-40</v>
          </cell>
          <cell r="N9">
            <v>-39</v>
          </cell>
          <cell r="O9">
            <v>2.564102564102564E-2</v>
          </cell>
          <cell r="Q9">
            <v>0</v>
          </cell>
        </row>
        <row r="10">
          <cell r="A10" t="str">
            <v>Other exp, excl depriciations</v>
          </cell>
          <cell r="B10" t="str">
            <v>Other exp. excl. depreciations</v>
          </cell>
          <cell r="C10">
            <v>15</v>
          </cell>
          <cell r="D10">
            <v>18</v>
          </cell>
          <cell r="E10">
            <v>12</v>
          </cell>
          <cell r="F10">
            <v>22</v>
          </cell>
          <cell r="G10">
            <v>18</v>
          </cell>
          <cell r="H10">
            <v>17</v>
          </cell>
          <cell r="K10">
            <v>-0.16666666666666666</v>
          </cell>
          <cell r="L10">
            <v>-0.16666666666666666</v>
          </cell>
          <cell r="M10">
            <v>33</v>
          </cell>
          <cell r="N10">
            <v>35</v>
          </cell>
          <cell r="O10">
            <v>-5.7142857142857141E-2</v>
          </cell>
          <cell r="Q10">
            <v>0</v>
          </cell>
        </row>
        <row r="11">
          <cell r="A11" t="str">
            <v>Total expenses incl. allocations</v>
          </cell>
          <cell r="B11" t="str">
            <v>Total expenses incl. allocations</v>
          </cell>
          <cell r="C11">
            <v>-6</v>
          </cell>
          <cell r="D11">
            <v>-1</v>
          </cell>
          <cell r="E11">
            <v>-9</v>
          </cell>
          <cell r="F11">
            <v>4</v>
          </cell>
          <cell r="G11">
            <v>-2</v>
          </cell>
          <cell r="H11">
            <v>-2</v>
          </cell>
          <cell r="K11"/>
          <cell r="L11">
            <v>2</v>
          </cell>
          <cell r="M11">
            <v>-7</v>
          </cell>
          <cell r="N11">
            <v>-4</v>
          </cell>
          <cell r="O11">
            <v>0.75</v>
          </cell>
          <cell r="Q11" t="e">
            <v>#VALUE!</v>
          </cell>
        </row>
        <row r="12">
          <cell r="A12" t="str">
            <v>Profit before loan losses</v>
          </cell>
          <cell r="B12" t="str">
            <v>Profit before loan losses</v>
          </cell>
          <cell r="C12">
            <v>-6</v>
          </cell>
          <cell r="D12">
            <v>-1</v>
          </cell>
          <cell r="E12">
            <v>-9</v>
          </cell>
          <cell r="F12">
            <v>4</v>
          </cell>
          <cell r="G12">
            <v>-2</v>
          </cell>
          <cell r="H12">
            <v>-2</v>
          </cell>
          <cell r="K12"/>
          <cell r="L12">
            <v>2</v>
          </cell>
          <cell r="M12">
            <v>-7</v>
          </cell>
          <cell r="N12">
            <v>-4</v>
          </cell>
          <cell r="O12">
            <v>0.75</v>
          </cell>
          <cell r="Q12" t="e">
            <v>#VALUE!</v>
          </cell>
        </row>
        <row r="13">
          <cell r="A13" t="str">
            <v>Net loan losses</v>
          </cell>
          <cell r="B13" t="str">
            <v>Net loan losses</v>
          </cell>
          <cell r="C13">
            <v>0</v>
          </cell>
          <cell r="D13">
            <v>0</v>
          </cell>
          <cell r="E13">
            <v>0</v>
          </cell>
          <cell r="F13">
            <v>0</v>
          </cell>
          <cell r="G13">
            <v>0</v>
          </cell>
          <cell r="H13">
            <v>0</v>
          </cell>
          <cell r="K13"/>
          <cell r="L13"/>
          <cell r="M13">
            <v>0</v>
          </cell>
          <cell r="N13">
            <v>0</v>
          </cell>
          <cell r="O13"/>
          <cell r="Q13" t="e">
            <v>#DIV/0!</v>
          </cell>
        </row>
        <row r="14">
          <cell r="A14" t="str">
            <v>Operating profit</v>
          </cell>
          <cell r="B14" t="str">
            <v>Operating profit</v>
          </cell>
          <cell r="C14">
            <v>-6</v>
          </cell>
          <cell r="D14">
            <v>-1</v>
          </cell>
          <cell r="E14">
            <v>-9</v>
          </cell>
          <cell r="F14">
            <v>4</v>
          </cell>
          <cell r="G14">
            <v>-2</v>
          </cell>
          <cell r="H14">
            <v>-2</v>
          </cell>
          <cell r="K14"/>
          <cell r="L14">
            <v>2</v>
          </cell>
          <cell r="M14">
            <v>-7</v>
          </cell>
          <cell r="N14">
            <v>-4</v>
          </cell>
          <cell r="O14">
            <v>0.75</v>
          </cell>
          <cell r="Q14" t="e">
            <v>#VALUE!</v>
          </cell>
        </row>
        <row r="15">
          <cell r="A15" t="str">
            <v>Economic capital (EC)</v>
          </cell>
          <cell r="B15" t="str">
            <v>Economic capital (EC)</v>
          </cell>
          <cell r="C15">
            <v>19</v>
          </cell>
          <cell r="D15">
            <v>11</v>
          </cell>
          <cell r="E15">
            <v>10</v>
          </cell>
          <cell r="F15">
            <v>12</v>
          </cell>
          <cell r="G15">
            <v>16</v>
          </cell>
          <cell r="H15">
            <v>15</v>
          </cell>
          <cell r="K15">
            <v>0.72727272727272729</v>
          </cell>
          <cell r="L15">
            <v>0.1875</v>
          </cell>
          <cell r="M15">
            <v>19</v>
          </cell>
          <cell r="N15">
            <v>16</v>
          </cell>
          <cell r="O15">
            <v>0.1875</v>
          </cell>
          <cell r="Q15">
            <v>0</v>
          </cell>
        </row>
        <row r="16">
          <cell r="A16" t="str">
            <v>Number of employees (FTEs)</v>
          </cell>
          <cell r="B16" t="str">
            <v>Number of employees (FTEs)</v>
          </cell>
          <cell r="C16">
            <v>610</v>
          </cell>
          <cell r="D16">
            <v>582</v>
          </cell>
          <cell r="E16">
            <v>577</v>
          </cell>
          <cell r="F16">
            <v>575</v>
          </cell>
          <cell r="G16">
            <v>574</v>
          </cell>
          <cell r="H16">
            <v>573</v>
          </cell>
          <cell r="K16">
            <v>4.8109965635738834E-2</v>
          </cell>
          <cell r="L16">
            <v>6.2717770034843204E-2</v>
          </cell>
          <cell r="M16">
            <v>610</v>
          </cell>
          <cell r="N16">
            <v>574</v>
          </cell>
          <cell r="O16">
            <v>6.2717770034843204E-2</v>
          </cell>
          <cell r="Q16">
            <v>0</v>
          </cell>
        </row>
        <row r="17">
          <cell r="A17">
            <v>1</v>
          </cell>
        </row>
        <row r="18">
          <cell r="A18">
            <v>2</v>
          </cell>
        </row>
        <row r="19">
          <cell r="A19">
            <v>3</v>
          </cell>
        </row>
        <row r="20">
          <cell r="B20" t="str">
            <v>Check IS</v>
          </cell>
          <cell r="C20">
            <v>0</v>
          </cell>
          <cell r="D20">
            <v>0</v>
          </cell>
          <cell r="E20">
            <v>0</v>
          </cell>
          <cell r="F20">
            <v>0</v>
          </cell>
          <cell r="G20">
            <v>0</v>
          </cell>
          <cell r="H20">
            <v>0</v>
          </cell>
          <cell r="I20">
            <v>0</v>
          </cell>
          <cell r="J20">
            <v>0</v>
          </cell>
          <cell r="M20">
            <v>0</v>
          </cell>
          <cell r="N20">
            <v>0</v>
          </cell>
        </row>
        <row r="37">
          <cell r="H37" t="str">
            <v>Q111</v>
          </cell>
          <cell r="I37" t="str">
            <v>Q310</v>
          </cell>
          <cell r="J37" t="str">
            <v>Q210</v>
          </cell>
        </row>
        <row r="50">
          <cell r="B50" t="str">
            <v>Previous figures</v>
          </cell>
          <cell r="Q50" t="str">
            <v>Change vs last Inteim report</v>
          </cell>
        </row>
        <row r="51">
          <cell r="B51" t="str">
            <v>EURm</v>
          </cell>
          <cell r="C51" t="str">
            <v>Q115</v>
          </cell>
          <cell r="D51" t="str">
            <v>Q414</v>
          </cell>
          <cell r="E51" t="str">
            <v>Q314</v>
          </cell>
          <cell r="F51" t="str">
            <v>Q214</v>
          </cell>
          <cell r="G51" t="str">
            <v>Q114</v>
          </cell>
          <cell r="H51" t="str">
            <v>Q413</v>
          </cell>
          <cell r="I51" t="str">
            <v>Q313</v>
          </cell>
          <cell r="J51" t="str">
            <v>Q213</v>
          </cell>
          <cell r="Q51" t="str">
            <v>EURm</v>
          </cell>
        </row>
        <row r="52">
          <cell r="B52" t="str">
            <v>Net interest income</v>
          </cell>
          <cell r="C52">
            <v>0</v>
          </cell>
          <cell r="D52">
            <v>0</v>
          </cell>
          <cell r="E52">
            <v>0</v>
          </cell>
          <cell r="F52">
            <v>0</v>
          </cell>
          <cell r="G52">
            <v>1</v>
          </cell>
          <cell r="Q52" t="str">
            <v>Net interest income</v>
          </cell>
        </row>
        <row r="53">
          <cell r="B53" t="str">
            <v>Net fee and commission income</v>
          </cell>
          <cell r="C53">
            <v>0</v>
          </cell>
          <cell r="D53">
            <v>0</v>
          </cell>
          <cell r="E53">
            <v>0</v>
          </cell>
          <cell r="F53">
            <v>0</v>
          </cell>
          <cell r="G53">
            <v>0</v>
          </cell>
          <cell r="Q53" t="str">
            <v>Net fee and commission income</v>
          </cell>
        </row>
        <row r="54">
          <cell r="B54" t="str">
            <v>Net result from items at fair value</v>
          </cell>
          <cell r="C54">
            <v>0</v>
          </cell>
          <cell r="D54">
            <v>0</v>
          </cell>
          <cell r="E54">
            <v>0</v>
          </cell>
          <cell r="F54">
            <v>0</v>
          </cell>
          <cell r="G54">
            <v>-1</v>
          </cell>
          <cell r="Q54" t="str">
            <v>Net result from items at fair value</v>
          </cell>
        </row>
      </sheetData>
      <sheetData sheetId="27" refreshError="1"/>
      <sheetData sheetId="28">
        <row r="1">
          <cell r="A1" t="str">
            <v>Group</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C2" t="str">
            <v>Customer segments, continuing operations</v>
          </cell>
        </row>
        <row r="3">
          <cell r="C3" t="str">
            <v>Corporate customer segments and financial institutions, key figures</v>
          </cell>
        </row>
        <row r="4">
          <cell r="E4" t="str">
            <v>Corporate &amp;
Institutional Banking</v>
          </cell>
          <cell r="H4" t="str">
            <v>Large corporate customers (Nordic)</v>
          </cell>
          <cell r="K4" t="str">
            <v>Other corporate customers (Nordic)</v>
          </cell>
          <cell r="N4" t="str">
            <v>Baltic
corporate customers</v>
          </cell>
        </row>
        <row r="6">
          <cell r="A6" t="str">
            <v>HeadingQYGroup</v>
          </cell>
          <cell r="E6" t="str">
            <v>Q215</v>
          </cell>
          <cell r="F6" t="str">
            <v>Q115</v>
          </cell>
          <cell r="G6" t="str">
            <v>Q214</v>
          </cell>
          <cell r="H6" t="str">
            <v>Q215</v>
          </cell>
          <cell r="I6" t="str">
            <v>Q115</v>
          </cell>
          <cell r="J6" t="str">
            <v>Q214</v>
          </cell>
          <cell r="K6" t="str">
            <v>Q215</v>
          </cell>
          <cell r="L6" t="str">
            <v>Q115</v>
          </cell>
          <cell r="M6" t="str">
            <v>Q214</v>
          </cell>
          <cell r="N6" t="str">
            <v>Q215</v>
          </cell>
          <cell r="O6" t="str">
            <v>Q115</v>
          </cell>
          <cell r="P6" t="str">
            <v>Q214</v>
          </cell>
        </row>
        <row r="7">
          <cell r="A7" t="str">
            <v>Number of customer '000 (EOP)</v>
          </cell>
          <cell r="C7" t="str">
            <v>Number of customer '000 (EOP)</v>
          </cell>
          <cell r="E7">
            <v>12</v>
          </cell>
          <cell r="F7">
            <v>12</v>
          </cell>
          <cell r="G7">
            <v>12</v>
          </cell>
          <cell r="H7">
            <v>31.329000000000001</v>
          </cell>
          <cell r="I7">
            <v>30.722999999999999</v>
          </cell>
          <cell r="J7">
            <v>30.05</v>
          </cell>
          <cell r="N7">
            <v>40.128</v>
          </cell>
          <cell r="O7">
            <v>39.676000000000002</v>
          </cell>
          <cell r="P7">
            <v>37.945</v>
          </cell>
        </row>
        <row r="9">
          <cell r="A9" t="str">
            <v>Income, EURm</v>
          </cell>
          <cell r="C9" t="str">
            <v>Income, EURm</v>
          </cell>
          <cell r="E9">
            <v>344</v>
          </cell>
          <cell r="F9">
            <v>375</v>
          </cell>
          <cell r="G9">
            <v>387</v>
          </cell>
          <cell r="H9">
            <v>315.68045026993741</v>
          </cell>
          <cell r="I9">
            <v>333.8452144082172</v>
          </cell>
          <cell r="J9">
            <v>332.68514798619003</v>
          </cell>
          <cell r="K9">
            <v>199.20062925510911</v>
          </cell>
          <cell r="L9">
            <v>209.15041570593772</v>
          </cell>
          <cell r="M9">
            <v>223.66886484017252</v>
          </cell>
          <cell r="N9">
            <v>31.953204822363805</v>
          </cell>
          <cell r="O9">
            <v>29.632313310310405</v>
          </cell>
          <cell r="P9">
            <v>32.143798171521418</v>
          </cell>
        </row>
        <row r="10">
          <cell r="A10" t="str">
            <v>NII, EURm</v>
          </cell>
          <cell r="C10" t="str">
            <v>Net interest income, EURm</v>
          </cell>
          <cell r="E10">
            <v>150</v>
          </cell>
          <cell r="F10">
            <v>155</v>
          </cell>
          <cell r="G10">
            <v>177</v>
          </cell>
          <cell r="H10">
            <v>188.29744531516468</v>
          </cell>
          <cell r="I10">
            <v>189.70569183570865</v>
          </cell>
          <cell r="J10">
            <v>201.08375634711606</v>
          </cell>
          <cell r="K10">
            <v>113.29207778209455</v>
          </cell>
          <cell r="L10">
            <v>118.60863898236299</v>
          </cell>
          <cell r="M10">
            <v>132.78601527630141</v>
          </cell>
          <cell r="N10">
            <v>23.400703703047714</v>
          </cell>
          <cell r="O10">
            <v>21.93161015300765</v>
          </cell>
          <cell r="P10">
            <v>23.135971611575286</v>
          </cell>
        </row>
        <row r="11">
          <cell r="A11" t="str">
            <v>Volumes, EURbn</v>
          </cell>
          <cell r="C11" t="str">
            <v>Volumes, EURbn</v>
          </cell>
        </row>
        <row r="12">
          <cell r="A12" t="str">
            <v>Lending</v>
          </cell>
          <cell r="D12" t="str">
            <v>Lending</v>
          </cell>
          <cell r="E12">
            <v>39.6</v>
          </cell>
          <cell r="F12">
            <v>39.6</v>
          </cell>
          <cell r="G12">
            <v>39.5</v>
          </cell>
          <cell r="H12">
            <v>52.396102482686253</v>
          </cell>
          <cell r="I12">
            <v>52.287318292615126</v>
          </cell>
          <cell r="J12">
            <v>52.357882341143224</v>
          </cell>
          <cell r="K12">
            <v>24.003897517313742</v>
          </cell>
          <cell r="L12">
            <v>23.912681707384859</v>
          </cell>
          <cell r="M12">
            <v>23.94211765885678</v>
          </cell>
          <cell r="N12">
            <v>4.9365846532945001</v>
          </cell>
          <cell r="O12">
            <v>5.1016347698809694</v>
          </cell>
          <cell r="P12">
            <v>5.3797808909651819</v>
          </cell>
        </row>
        <row r="13">
          <cell r="A13" t="str">
            <v>Deposit</v>
          </cell>
          <cell r="D13" t="str">
            <v>Deposit</v>
          </cell>
          <cell r="E13">
            <v>35.299999999999997</v>
          </cell>
          <cell r="F13">
            <v>37.1</v>
          </cell>
          <cell r="G13">
            <v>33.200000000000003</v>
          </cell>
          <cell r="H13">
            <v>20.89363899576729</v>
          </cell>
          <cell r="I13">
            <v>20.736623753310703</v>
          </cell>
          <cell r="J13">
            <v>21.586556902150281</v>
          </cell>
          <cell r="K13">
            <v>21.406361004232707</v>
          </cell>
          <cell r="L13">
            <v>20.663376246689303</v>
          </cell>
          <cell r="M13">
            <v>22.113443097849721</v>
          </cell>
          <cell r="N13">
            <v>2.7204849301828999</v>
          </cell>
          <cell r="O13">
            <v>2.6735406445739982</v>
          </cell>
          <cell r="P13">
            <v>2.8314411508957646</v>
          </cell>
        </row>
        <row r="14">
          <cell r="E14" t="str">
            <v>Russian
corporate customers</v>
          </cell>
          <cell r="H14" t="str">
            <v>Shipping customers</v>
          </cell>
          <cell r="N14" t="str">
            <v>Corporate and financial institutions Total</v>
          </cell>
        </row>
        <row r="16">
          <cell r="E16" t="str">
            <v>Q215</v>
          </cell>
          <cell r="F16" t="str">
            <v>Q115</v>
          </cell>
          <cell r="G16" t="str">
            <v>Q214</v>
          </cell>
          <cell r="H16" t="str">
            <v>Q215</v>
          </cell>
          <cell r="I16" t="str">
            <v>Q115</v>
          </cell>
          <cell r="J16" t="str">
            <v>Q214</v>
          </cell>
          <cell r="N16" t="str">
            <v>Q215</v>
          </cell>
          <cell r="O16" t="str">
            <v>Q115</v>
          </cell>
          <cell r="P16" t="str">
            <v>Q214</v>
          </cell>
        </row>
        <row r="17">
          <cell r="A17" t="str">
            <v>Number of customer '000 (EOP)1</v>
          </cell>
          <cell r="C17" t="str">
            <v>Number of customer '000 (EOP)</v>
          </cell>
          <cell r="E17">
            <v>3</v>
          </cell>
          <cell r="F17">
            <v>3</v>
          </cell>
          <cell r="G17">
            <v>3</v>
          </cell>
          <cell r="H17">
            <v>2</v>
          </cell>
          <cell r="I17">
            <v>2</v>
          </cell>
          <cell r="J17">
            <v>2</v>
          </cell>
        </row>
        <row r="19">
          <cell r="A19" t="str">
            <v>Income, EURm1</v>
          </cell>
          <cell r="C19" t="str">
            <v>Income, EURm</v>
          </cell>
          <cell r="E19">
            <v>62</v>
          </cell>
          <cell r="F19">
            <v>59</v>
          </cell>
          <cell r="G19">
            <v>63</v>
          </cell>
          <cell r="H19">
            <v>97</v>
          </cell>
          <cell r="I19">
            <v>96</v>
          </cell>
          <cell r="J19">
            <v>88</v>
          </cell>
          <cell r="N19">
            <v>1049.8342843474102</v>
          </cell>
          <cell r="O19">
            <v>1102.6279434244655</v>
          </cell>
          <cell r="P19">
            <v>1126.497810997884</v>
          </cell>
        </row>
        <row r="20">
          <cell r="A20" t="str">
            <v>NII, EURm1</v>
          </cell>
          <cell r="C20" t="str">
            <v>Net interest income, EURm</v>
          </cell>
          <cell r="E20">
            <v>55</v>
          </cell>
          <cell r="F20">
            <v>51</v>
          </cell>
          <cell r="G20">
            <v>53</v>
          </cell>
          <cell r="H20">
            <v>75</v>
          </cell>
          <cell r="I20">
            <v>73</v>
          </cell>
          <cell r="J20">
            <v>62</v>
          </cell>
          <cell r="N20">
            <v>604.99022680030691</v>
          </cell>
          <cell r="O20">
            <v>609.24594097107922</v>
          </cell>
          <cell r="P20">
            <v>649.00574323499279</v>
          </cell>
        </row>
        <row r="21">
          <cell r="A21" t="str">
            <v>Volumes, EURbn1</v>
          </cell>
          <cell r="C21" t="str">
            <v>Volumes, EURbn</v>
          </cell>
        </row>
        <row r="22">
          <cell r="A22" t="str">
            <v>Lending1</v>
          </cell>
          <cell r="D22" t="str">
            <v>Lending</v>
          </cell>
          <cell r="E22">
            <v>5.7</v>
          </cell>
          <cell r="F22">
            <v>6.6</v>
          </cell>
          <cell r="G22">
            <v>5.6</v>
          </cell>
          <cell r="H22">
            <v>12.3</v>
          </cell>
          <cell r="I22">
            <v>12.8</v>
          </cell>
          <cell r="J22">
            <v>10.6</v>
          </cell>
          <cell r="N22">
            <v>138.93658465329449</v>
          </cell>
          <cell r="O22">
            <v>140.30163476988096</v>
          </cell>
          <cell r="P22">
            <v>137.37978089096518</v>
          </cell>
        </row>
        <row r="23">
          <cell r="A23" t="str">
            <v>Deposit1</v>
          </cell>
          <cell r="D23" t="str">
            <v>Deposit</v>
          </cell>
          <cell r="E23">
            <v>0.6</v>
          </cell>
          <cell r="F23">
            <v>0.8</v>
          </cell>
          <cell r="G23">
            <v>1.2</v>
          </cell>
          <cell r="H23">
            <v>5.2</v>
          </cell>
          <cell r="I23">
            <v>4.8</v>
          </cell>
          <cell r="J23">
            <v>4.4000000000000004</v>
          </cell>
          <cell r="N23">
            <v>86.120484930182897</v>
          </cell>
          <cell r="O23">
            <v>86.773540644574013</v>
          </cell>
          <cell r="P23">
            <v>85.33144115089577</v>
          </cell>
        </row>
        <row r="25">
          <cell r="A25" t="str">
            <v>Household customer segments, key figures</v>
          </cell>
          <cell r="C25" t="str">
            <v>Household customer segments, key figures</v>
          </cell>
        </row>
        <row r="26">
          <cell r="E26" t="str">
            <v xml:space="preserve">
Private Banking</v>
          </cell>
          <cell r="H26" t="str">
            <v>Gold 
customers (Nordic)</v>
          </cell>
          <cell r="K26" t="str">
            <v>Other household
customers (Nordic)</v>
          </cell>
          <cell r="N26" t="str">
            <v xml:space="preserve">Baltic household customers </v>
          </cell>
        </row>
        <row r="28">
          <cell r="E28" t="str">
            <v>Q215</v>
          </cell>
          <cell r="F28" t="str">
            <v>Q115</v>
          </cell>
          <cell r="G28" t="str">
            <v>Q214</v>
          </cell>
          <cell r="H28" t="str">
            <v>Q215</v>
          </cell>
          <cell r="I28" t="str">
            <v>Q115</v>
          </cell>
          <cell r="J28" t="str">
            <v>Q214</v>
          </cell>
          <cell r="K28" t="str">
            <v>Q215</v>
          </cell>
          <cell r="L28" t="str">
            <v>Q115</v>
          </cell>
          <cell r="M28" t="str">
            <v>Q214</v>
          </cell>
          <cell r="N28" t="str">
            <v>Q215</v>
          </cell>
          <cell r="O28" t="str">
            <v>Q115</v>
          </cell>
          <cell r="P28" t="str">
            <v>Q214</v>
          </cell>
        </row>
        <row r="29">
          <cell r="A29" t="str">
            <v>Number of customer '000 (EOP)2</v>
          </cell>
          <cell r="C29" t="str">
            <v>Number of customer '000 (EOP)</v>
          </cell>
          <cell r="E29">
            <v>113</v>
          </cell>
          <cell r="F29">
            <v>111</v>
          </cell>
          <cell r="G29">
            <v>110</v>
          </cell>
          <cell r="H29">
            <v>3111.6709999999998</v>
          </cell>
          <cell r="I29">
            <v>3100.8270000000002</v>
          </cell>
          <cell r="J29">
            <v>3066.221</v>
          </cell>
          <cell r="N29">
            <v>398.73200000000003</v>
          </cell>
          <cell r="O29">
            <v>396.08199999999999</v>
          </cell>
          <cell r="P29">
            <v>382.74299999999999</v>
          </cell>
        </row>
        <row r="30">
          <cell r="A30" t="str">
            <v xml:space="preserve">     Of which Gold+Private Banking2</v>
          </cell>
          <cell r="C30" t="str">
            <v xml:space="preserve">     Of which Gold+Private Banking</v>
          </cell>
          <cell r="N30">
            <v>64.179000000000002</v>
          </cell>
          <cell r="O30">
            <v>69.34</v>
          </cell>
          <cell r="P30">
            <v>62.212000000000003</v>
          </cell>
        </row>
        <row r="31">
          <cell r="A31" t="str">
            <v>Income, EURm2</v>
          </cell>
          <cell r="C31" t="str">
            <v>Income, EURm</v>
          </cell>
          <cell r="E31">
            <v>144</v>
          </cell>
          <cell r="F31">
            <v>151</v>
          </cell>
          <cell r="G31">
            <v>136</v>
          </cell>
          <cell r="H31">
            <v>706.91114249715338</v>
          </cell>
          <cell r="I31">
            <v>715.73255460560028</v>
          </cell>
          <cell r="J31">
            <v>698.35814129895425</v>
          </cell>
          <cell r="K31">
            <v>161.29403412583591</v>
          </cell>
          <cell r="L31">
            <v>171.99522969179642</v>
          </cell>
          <cell r="M31">
            <v>189.11725423188815</v>
          </cell>
          <cell r="N31">
            <v>13.703521629655601</v>
          </cell>
          <cell r="O31">
            <v>12.052051051476024</v>
          </cell>
          <cell r="P31">
            <v>12.455646016944062</v>
          </cell>
        </row>
        <row r="32">
          <cell r="A32" t="str">
            <v>NII, EURm2</v>
          </cell>
          <cell r="C32" t="str">
            <v>Net interest income, EURm</v>
          </cell>
          <cell r="E32">
            <v>25</v>
          </cell>
          <cell r="F32">
            <v>28</v>
          </cell>
          <cell r="G32">
            <v>38</v>
          </cell>
          <cell r="H32">
            <v>455.22021714639027</v>
          </cell>
          <cell r="I32">
            <v>468.67273622691664</v>
          </cell>
          <cell r="J32">
            <v>480.87098164121221</v>
          </cell>
          <cell r="K32">
            <v>93.489981420144346</v>
          </cell>
          <cell r="L32">
            <v>99.734191066361092</v>
          </cell>
          <cell r="M32">
            <v>113.76038702593917</v>
          </cell>
          <cell r="N32">
            <v>10.014930084021477</v>
          </cell>
          <cell r="O32">
            <v>9.3943259012011975</v>
          </cell>
          <cell r="P32">
            <v>9.514803020644532</v>
          </cell>
        </row>
        <row r="33">
          <cell r="A33" t="str">
            <v>Volumes, EURbn2</v>
          </cell>
          <cell r="C33" t="str">
            <v>Volumes, EURbn</v>
          </cell>
        </row>
        <row r="34">
          <cell r="A34" t="str">
            <v>Lending2</v>
          </cell>
          <cell r="D34" t="str">
            <v>Lending</v>
          </cell>
          <cell r="E34">
            <v>9.8000000000000007</v>
          </cell>
          <cell r="F34">
            <v>9.3000000000000007</v>
          </cell>
          <cell r="G34">
            <v>8.8000000000000007</v>
          </cell>
          <cell r="H34">
            <v>142.28796724989846</v>
          </cell>
          <cell r="I34">
            <v>140.38277345564921</v>
          </cell>
          <cell r="J34">
            <v>138.88737637904023</v>
          </cell>
          <cell r="K34">
            <v>8.312032750101535</v>
          </cell>
          <cell r="L34">
            <v>8.2172265443508081</v>
          </cell>
          <cell r="M34">
            <v>8.4126236209597458</v>
          </cell>
          <cell r="N34">
            <v>2.9247266334182997</v>
          </cell>
          <cell r="O34">
            <v>2.9633085426777823</v>
          </cell>
          <cell r="P34">
            <v>2.8870475352822607</v>
          </cell>
        </row>
        <row r="35">
          <cell r="A35" t="str">
            <v>Deposit2</v>
          </cell>
          <cell r="D35" t="str">
            <v>Deposit</v>
          </cell>
          <cell r="E35">
            <v>13.1</v>
          </cell>
          <cell r="F35">
            <v>11.6</v>
          </cell>
          <cell r="G35">
            <v>11.2</v>
          </cell>
          <cell r="H35">
            <v>58.037626251799246</v>
          </cell>
          <cell r="I35">
            <v>55.682808700926266</v>
          </cell>
          <cell r="J35">
            <v>58.390074937911741</v>
          </cell>
          <cell r="K35">
            <v>15.662373748200764</v>
          </cell>
          <cell r="L35">
            <v>15.217191299073734</v>
          </cell>
          <cell r="M35">
            <v>15.90992506208827</v>
          </cell>
          <cell r="N35">
            <v>1.2818847363199</v>
          </cell>
          <cell r="O35">
            <v>1.247126337511359</v>
          </cell>
          <cell r="P35">
            <v>1.0050591884910738</v>
          </cell>
        </row>
        <row r="36">
          <cell r="A36" t="str">
            <v>Assets under Management2</v>
          </cell>
          <cell r="D36" t="str">
            <v>Assets under Management</v>
          </cell>
          <cell r="E36">
            <v>92.5</v>
          </cell>
          <cell r="F36">
            <v>92.9</v>
          </cell>
          <cell r="G36">
            <v>81.2</v>
          </cell>
        </row>
        <row r="37">
          <cell r="E37" t="str">
            <v>Russian household customers</v>
          </cell>
          <cell r="N37" t="str">
            <v>Household customers Total</v>
          </cell>
        </row>
        <row r="39">
          <cell r="E39" t="str">
            <v>Q215</v>
          </cell>
          <cell r="F39" t="str">
            <v>Q115</v>
          </cell>
          <cell r="G39" t="str">
            <v>Q214</v>
          </cell>
          <cell r="N39" t="str">
            <v>Q215</v>
          </cell>
          <cell r="O39" t="str">
            <v>Q115</v>
          </cell>
          <cell r="P39" t="str">
            <v>Q214</v>
          </cell>
        </row>
        <row r="40">
          <cell r="A40" t="str">
            <v>Number of customer '000 (EOP)3</v>
          </cell>
          <cell r="C40" t="str">
            <v>Number of customer '000 (EOP)</v>
          </cell>
          <cell r="E40">
            <v>34</v>
          </cell>
          <cell r="F40">
            <v>35</v>
          </cell>
          <cell r="G40">
            <v>39</v>
          </cell>
        </row>
        <row r="41">
          <cell r="A41" t="str">
            <v xml:space="preserve">     Of which Gold+Private Banking3</v>
          </cell>
          <cell r="C41" t="str">
            <v xml:space="preserve">     Of which Gold+Private Banking</v>
          </cell>
          <cell r="N41">
            <v>3288.85</v>
          </cell>
          <cell r="O41">
            <v>3281.1670000000004</v>
          </cell>
          <cell r="P41">
            <v>3238.433</v>
          </cell>
        </row>
        <row r="43">
          <cell r="A43" t="str">
            <v>Income, EURm3</v>
          </cell>
          <cell r="C43" t="str">
            <v>Income, EURm</v>
          </cell>
          <cell r="E43">
            <v>3</v>
          </cell>
          <cell r="F43">
            <v>4</v>
          </cell>
          <cell r="G43">
            <v>7</v>
          </cell>
          <cell r="N43">
            <v>1028.9086982526449</v>
          </cell>
          <cell r="O43">
            <v>1054.7798353488727</v>
          </cell>
          <cell r="P43">
            <v>1042.9310415477864</v>
          </cell>
        </row>
        <row r="44">
          <cell r="A44" t="str">
            <v>NII, EURm3</v>
          </cell>
          <cell r="C44" t="str">
            <v>Net interest income, EURm</v>
          </cell>
          <cell r="E44">
            <v>3</v>
          </cell>
          <cell r="F44">
            <v>3</v>
          </cell>
          <cell r="G44">
            <v>7</v>
          </cell>
          <cell r="N44">
            <v>586.72512865055603</v>
          </cell>
          <cell r="O44">
            <v>608.80125319447893</v>
          </cell>
          <cell r="P44">
            <v>649.14617168779591</v>
          </cell>
        </row>
        <row r="45">
          <cell r="A45" t="str">
            <v>Volumes, EURbn3</v>
          </cell>
          <cell r="C45" t="str">
            <v>Volumes, EURbn</v>
          </cell>
        </row>
        <row r="46">
          <cell r="A46" t="str">
            <v>Lending3</v>
          </cell>
          <cell r="D46" t="str">
            <v>Lending</v>
          </cell>
          <cell r="E46">
            <v>0.4</v>
          </cell>
          <cell r="F46">
            <v>0.4</v>
          </cell>
          <cell r="G46">
            <v>0.5</v>
          </cell>
          <cell r="N46">
            <v>163.72472663341827</v>
          </cell>
          <cell r="O46">
            <v>161.26330854267781</v>
          </cell>
          <cell r="P46">
            <v>159.48704753528224</v>
          </cell>
        </row>
        <row r="47">
          <cell r="A47" t="str">
            <v>Deposit3</v>
          </cell>
          <cell r="D47" t="str">
            <v>Deposit</v>
          </cell>
          <cell r="E47">
            <v>0.1</v>
          </cell>
          <cell r="F47">
            <v>0.1</v>
          </cell>
          <cell r="G47">
            <v>0.2</v>
          </cell>
          <cell r="N47">
            <v>88.181884736319901</v>
          </cell>
          <cell r="O47">
            <v>83.847126337511355</v>
          </cell>
          <cell r="P47">
            <v>86.705059188491092</v>
          </cell>
        </row>
      </sheetData>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rdea group Q, fill in data"/>
      <sheetName val="Settings"/>
      <sheetName val="Format"/>
      <sheetName val="Restatement Group"/>
      <sheetName val="Analysmaterial"/>
      <sheetName val="Tables per line"/>
      <sheetName val="Tables per line Swe"/>
      <sheetName val="Nordea Group Ytd"/>
      <sheetName val="GCC"/>
      <sheetName val="PeB Total"/>
      <sheetName val="PeB DK"/>
      <sheetName val="PeB FI"/>
      <sheetName val="PeB NO"/>
      <sheetName val="PeB SE"/>
      <sheetName val="Banking Baltics"/>
      <sheetName val="PeB Other"/>
      <sheetName val="CBB Total"/>
      <sheetName val="Comm Banking"/>
      <sheetName val="Bus Banking"/>
      <sheetName val="CBB Other"/>
      <sheetName val="Wholesale banking"/>
      <sheetName val="Corporate Institutional Banking"/>
      <sheetName val="Shipping"/>
      <sheetName val="Banking Russia"/>
      <sheetName val="Wholesalebanking other"/>
      <sheetName val="Wealth Management"/>
      <sheetName val="Private Banking"/>
      <sheetName val="Asset management"/>
      <sheetName val="AUM"/>
      <sheetName val="Life"/>
      <sheetName val="Wealth Other"/>
      <sheetName val="Customer segments Group"/>
      <sheetName val="Nordea Group Ytd Swe"/>
      <sheetName val="PeB Tot Swe"/>
      <sheetName val="PeB DK Swe"/>
      <sheetName val="PeB FI Swe"/>
      <sheetName val="PeB NO Swe"/>
      <sheetName val="PeB SE Swe"/>
      <sheetName val="Banking Baltics Swe"/>
      <sheetName val="PeB Other Swe"/>
      <sheetName val="CBB Total SE"/>
      <sheetName val="Comm Banking SE"/>
      <sheetName val="Bus Banking SE"/>
      <sheetName val="CBB Other SE"/>
      <sheetName val="Wholesale banking Swe"/>
      <sheetName val="CIB Swe"/>
      <sheetName val="Shipping Swe"/>
      <sheetName val="Banking Russia Swe"/>
      <sheetName val="Wholesale Other Swe"/>
      <sheetName val="Wealth Management Swe"/>
      <sheetName val="Private Banking Swe"/>
      <sheetName val="Asset Swe"/>
      <sheetName val="AUM Swe"/>
      <sheetName val="Life Swe"/>
      <sheetName val="Wealth Other Swe"/>
      <sheetName val="GCC Swe"/>
      <sheetName val="Customer segments Group Swe"/>
    </sheetNames>
    <sheetDataSet>
      <sheetData sheetId="0" refreshError="1"/>
      <sheetData sheetId="1" refreshError="1">
        <row r="29">
          <cell r="CN29" t="str">
            <v>HeadingQGroup</v>
          </cell>
          <cell r="CO29">
            <v>0</v>
          </cell>
          <cell r="CP29" t="str">
            <v>EURm</v>
          </cell>
          <cell r="CQ29" t="str">
            <v>Q4</v>
          </cell>
          <cell r="CR29" t="str">
            <v>Q3</v>
          </cell>
          <cell r="CS29" t="str">
            <v>Q2</v>
          </cell>
          <cell r="CT29" t="str">
            <v>Q1</v>
          </cell>
          <cell r="CU29" t="str">
            <v>Q4</v>
          </cell>
          <cell r="CV29" t="str">
            <v>Q3</v>
          </cell>
          <cell r="CW29" t="str">
            <v>Q2</v>
          </cell>
          <cell r="CX29" t="str">
            <v>Q1</v>
          </cell>
          <cell r="CY29">
            <v>0</v>
          </cell>
          <cell r="CZ29">
            <v>0</v>
          </cell>
          <cell r="DA29">
            <v>2016</v>
          </cell>
          <cell r="DB29">
            <v>2015</v>
          </cell>
        </row>
        <row r="30">
          <cell r="CN30" t="str">
            <v>HeadingFYxxGroup</v>
          </cell>
          <cell r="CO30">
            <v>0</v>
          </cell>
          <cell r="CP30">
            <v>0</v>
          </cell>
          <cell r="CQ30" t="str">
            <v>16</v>
          </cell>
          <cell r="CR30" t="str">
            <v>16</v>
          </cell>
          <cell r="CS30" t="str">
            <v>16</v>
          </cell>
          <cell r="CT30" t="str">
            <v>16</v>
          </cell>
          <cell r="CU30" t="str">
            <v>15</v>
          </cell>
          <cell r="CV30" t="str">
            <v>15</v>
          </cell>
          <cell r="CW30" t="str">
            <v>15</v>
          </cell>
          <cell r="CX30" t="str">
            <v>15</v>
          </cell>
          <cell r="CY30">
            <v>0</v>
          </cell>
          <cell r="CZ30">
            <v>0</v>
          </cell>
          <cell r="DA30">
            <v>0</v>
          </cell>
          <cell r="DB30">
            <v>0</v>
          </cell>
        </row>
        <row r="31">
          <cell r="CN31" t="str">
            <v>HeadingFYxxxxGroup</v>
          </cell>
          <cell r="CO31">
            <v>0</v>
          </cell>
          <cell r="CP31" t="str">
            <v>EURm</v>
          </cell>
          <cell r="CQ31" t="str">
            <v>2016</v>
          </cell>
          <cell r="CR31" t="str">
            <v>2016</v>
          </cell>
          <cell r="CS31" t="str">
            <v>2016</v>
          </cell>
          <cell r="CT31" t="str">
            <v>2016</v>
          </cell>
          <cell r="CU31" t="str">
            <v>2015</v>
          </cell>
          <cell r="CV31" t="str">
            <v>2015</v>
          </cell>
          <cell r="CW31" t="str">
            <v>2015</v>
          </cell>
          <cell r="CX31" t="str">
            <v>2015</v>
          </cell>
          <cell r="CY31">
            <v>0</v>
          </cell>
          <cell r="CZ31">
            <v>0</v>
          </cell>
          <cell r="DA31">
            <v>0</v>
          </cell>
          <cell r="DB31">
            <v>0</v>
          </cell>
        </row>
        <row r="32">
          <cell r="CN32" t="str">
            <v>HeadingMtmGroup</v>
          </cell>
          <cell r="CO32">
            <v>0</v>
          </cell>
          <cell r="CP32">
            <v>0</v>
          </cell>
          <cell r="CQ32" t="str">
            <v>Jan-Dec</v>
          </cell>
          <cell r="CR32">
            <v>0</v>
          </cell>
          <cell r="CS32">
            <v>0</v>
          </cell>
          <cell r="CT32">
            <v>0</v>
          </cell>
          <cell r="CU32">
            <v>0</v>
          </cell>
          <cell r="CV32">
            <v>0</v>
          </cell>
          <cell r="CW32">
            <v>0</v>
          </cell>
          <cell r="CX32">
            <v>0</v>
          </cell>
          <cell r="CY32">
            <v>0</v>
          </cell>
          <cell r="CZ32">
            <v>0</v>
          </cell>
          <cell r="DA32">
            <v>0</v>
          </cell>
          <cell r="DB32">
            <v>0</v>
          </cell>
        </row>
        <row r="33">
          <cell r="CN33" t="str">
            <v>HeadingQYGroup</v>
          </cell>
          <cell r="CO33">
            <v>0</v>
          </cell>
          <cell r="CP33" t="str">
            <v>EURm</v>
          </cell>
          <cell r="CQ33" t="str">
            <v>Q416</v>
          </cell>
          <cell r="CR33" t="str">
            <v>Q316</v>
          </cell>
          <cell r="CS33" t="str">
            <v>Q216</v>
          </cell>
          <cell r="CT33" t="str">
            <v>Q116</v>
          </cell>
          <cell r="CU33" t="str">
            <v>Q415</v>
          </cell>
          <cell r="CV33" t="str">
            <v>Q315</v>
          </cell>
          <cell r="CW33" t="str">
            <v>Q215</v>
          </cell>
          <cell r="CX33" t="str">
            <v>Q115</v>
          </cell>
          <cell r="CY33" t="str">
            <v>Q4/Q3</v>
          </cell>
          <cell r="CZ33" t="str">
            <v>Q4/Q4</v>
          </cell>
          <cell r="DA33" t="str">
            <v>Jan-Dec 16</v>
          </cell>
          <cell r="DB33" t="str">
            <v>Jan-Dec 15</v>
          </cell>
        </row>
        <row r="34">
          <cell r="CN34" t="str">
            <v>Topheadinggroup</v>
          </cell>
          <cell r="CO34">
            <v>0</v>
          </cell>
          <cell r="CP34" t="str">
            <v>EURm</v>
          </cell>
          <cell r="CQ34" t="str">
            <v>Q4
2016</v>
          </cell>
          <cell r="CR34" t="str">
            <v>Q3
2016</v>
          </cell>
          <cell r="CS34" t="str">
            <v>Q2
2016</v>
          </cell>
          <cell r="CT34" t="str">
            <v>Q1
2016</v>
          </cell>
          <cell r="CU34" t="str">
            <v>Q4
2015</v>
          </cell>
          <cell r="CV34" t="str">
            <v>Q3
2015</v>
          </cell>
          <cell r="CW34" t="str">
            <v>Q2
2015</v>
          </cell>
          <cell r="CX34" t="str">
            <v>Q1
2015</v>
          </cell>
          <cell r="CY34" t="str">
            <v>Q416/
Q316</v>
          </cell>
          <cell r="CZ34" t="str">
            <v>Q416/
Q415</v>
          </cell>
          <cell r="DA34">
            <v>2016</v>
          </cell>
          <cell r="DB34">
            <v>2015</v>
          </cell>
        </row>
        <row r="35">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row>
        <row r="36">
          <cell r="CN36" t="str">
            <v>HeadingQDen</v>
          </cell>
          <cell r="CO36">
            <v>0</v>
          </cell>
          <cell r="CP36" t="str">
            <v>EUR mio.</v>
          </cell>
          <cell r="CQ36" t="str">
            <v>4. kvt.</v>
          </cell>
          <cell r="CR36" t="str">
            <v>3. kvt.</v>
          </cell>
          <cell r="CS36" t="str">
            <v>2. kvt.</v>
          </cell>
          <cell r="CT36" t="str">
            <v>1. kvt.</v>
          </cell>
          <cell r="CU36" t="str">
            <v>4. kvt.</v>
          </cell>
          <cell r="CV36" t="str">
            <v>3. kvt.</v>
          </cell>
          <cell r="CW36" t="str">
            <v>2. kvt.</v>
          </cell>
          <cell r="CX36" t="str">
            <v>1. kvt.</v>
          </cell>
          <cell r="CY36" t="str">
            <v>4. kvt.16/3. kvt.16</v>
          </cell>
          <cell r="CZ36" t="str">
            <v>4. kvt.16/4. kvt.15</v>
          </cell>
          <cell r="DA36">
            <v>2016</v>
          </cell>
          <cell r="DB36">
            <v>2015</v>
          </cell>
        </row>
        <row r="37">
          <cell r="CN37" t="str">
            <v>HeadingFYxxDen</v>
          </cell>
          <cell r="CO37">
            <v>0</v>
          </cell>
          <cell r="CP37">
            <v>0</v>
          </cell>
          <cell r="CQ37" t="str">
            <v>16</v>
          </cell>
          <cell r="CR37" t="str">
            <v>16</v>
          </cell>
          <cell r="CS37" t="str">
            <v>16</v>
          </cell>
          <cell r="CT37" t="str">
            <v>16</v>
          </cell>
          <cell r="CU37" t="str">
            <v>15</v>
          </cell>
          <cell r="CV37" t="str">
            <v>15</v>
          </cell>
          <cell r="CW37" t="str">
            <v>15</v>
          </cell>
          <cell r="CX37" t="str">
            <v>15</v>
          </cell>
          <cell r="CY37">
            <v>0</v>
          </cell>
          <cell r="CZ37">
            <v>0</v>
          </cell>
          <cell r="DA37">
            <v>0</v>
          </cell>
          <cell r="DB37">
            <v>0</v>
          </cell>
        </row>
        <row r="38">
          <cell r="CN38" t="str">
            <v>HeadingFYxxxxDen</v>
          </cell>
          <cell r="CO38">
            <v>0</v>
          </cell>
          <cell r="CP38" t="str">
            <v>EUR mio.</v>
          </cell>
          <cell r="CQ38" t="str">
            <v>2016</v>
          </cell>
          <cell r="CR38" t="str">
            <v>2016</v>
          </cell>
          <cell r="CS38" t="str">
            <v>2016</v>
          </cell>
          <cell r="CT38" t="str">
            <v>2016</v>
          </cell>
          <cell r="CU38" t="str">
            <v>2015</v>
          </cell>
          <cell r="CV38" t="str">
            <v>2015</v>
          </cell>
          <cell r="CW38" t="str">
            <v>2015</v>
          </cell>
          <cell r="CX38" t="str">
            <v>2015</v>
          </cell>
          <cell r="CY38">
            <v>0</v>
          </cell>
          <cell r="CZ38">
            <v>0</v>
          </cell>
          <cell r="DA38">
            <v>0</v>
          </cell>
          <cell r="DB38">
            <v>0</v>
          </cell>
        </row>
        <row r="39">
          <cell r="CN39" t="str">
            <v>HeadingMtmDen</v>
          </cell>
          <cell r="CO39">
            <v>0</v>
          </cell>
          <cell r="CP39">
            <v>0</v>
          </cell>
          <cell r="CQ39" t="str">
            <v>1.-4. kvt.</v>
          </cell>
          <cell r="CR39">
            <v>0</v>
          </cell>
          <cell r="CS39">
            <v>0</v>
          </cell>
          <cell r="CT39">
            <v>0</v>
          </cell>
          <cell r="CU39">
            <v>0</v>
          </cell>
          <cell r="CV39">
            <v>0</v>
          </cell>
          <cell r="CW39">
            <v>0</v>
          </cell>
          <cell r="CX39">
            <v>0</v>
          </cell>
          <cell r="CY39">
            <v>0</v>
          </cell>
          <cell r="CZ39">
            <v>0</v>
          </cell>
          <cell r="DA39">
            <v>0</v>
          </cell>
          <cell r="DB39">
            <v>0</v>
          </cell>
        </row>
        <row r="40">
          <cell r="CN40" t="str">
            <v>HeadingQYDen</v>
          </cell>
          <cell r="CO40">
            <v>0</v>
          </cell>
          <cell r="CP40" t="str">
            <v>EUR mio.</v>
          </cell>
          <cell r="CQ40" t="str">
            <v>4. kvt.16</v>
          </cell>
          <cell r="CR40" t="str">
            <v>3. kvt.16</v>
          </cell>
          <cell r="CS40" t="str">
            <v>2. kvt.16</v>
          </cell>
          <cell r="CT40" t="str">
            <v>1. kvt.16</v>
          </cell>
          <cell r="CU40" t="str">
            <v>4. kvt.15</v>
          </cell>
          <cell r="CV40" t="str">
            <v>3. kvt.15</v>
          </cell>
          <cell r="CW40" t="str">
            <v>2. kvt.15</v>
          </cell>
          <cell r="CX40" t="str">
            <v>1. kvt.15</v>
          </cell>
          <cell r="CY40">
            <v>0</v>
          </cell>
          <cell r="CZ40">
            <v>0</v>
          </cell>
          <cell r="DA40">
            <v>0</v>
          </cell>
          <cell r="DB40">
            <v>0</v>
          </cell>
        </row>
        <row r="41">
          <cell r="CN41" t="str">
            <v>TopheadingDen</v>
          </cell>
          <cell r="CO41">
            <v>0</v>
          </cell>
          <cell r="CP41" t="str">
            <v>EUR mio.</v>
          </cell>
          <cell r="CQ41" t="str">
            <v>4. kvt.
2016</v>
          </cell>
          <cell r="CR41" t="str">
            <v>3. kvt.
2016</v>
          </cell>
          <cell r="CS41" t="str">
            <v>2. kvt.
2016</v>
          </cell>
          <cell r="CT41" t="str">
            <v>1. kvt.
2016</v>
          </cell>
          <cell r="CU41" t="str">
            <v>4. kvt.
2015</v>
          </cell>
          <cell r="CV41" t="str">
            <v>3. kvt.
2015</v>
          </cell>
          <cell r="CW41" t="str">
            <v>2. kvt.
2015</v>
          </cell>
          <cell r="CX41" t="str">
            <v>1. kvt.
2015</v>
          </cell>
          <cell r="CY41" t="str">
            <v>4. kvt.16/
3. kvt.16</v>
          </cell>
          <cell r="CZ41" t="str">
            <v>4. kvt.16/
4. kvt.15</v>
          </cell>
          <cell r="DA41">
            <v>2016</v>
          </cell>
          <cell r="DB41">
            <v>2015</v>
          </cell>
        </row>
        <row r="42">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row>
        <row r="43">
          <cell r="CN43" t="str">
            <v>HeadingQFin</v>
          </cell>
          <cell r="CO43">
            <v>0</v>
          </cell>
          <cell r="CP43" t="str">
            <v>Miljoonaa euroa</v>
          </cell>
          <cell r="CQ43" t="str">
            <v>Q4</v>
          </cell>
          <cell r="CR43" t="str">
            <v>Q3</v>
          </cell>
          <cell r="CS43" t="str">
            <v>Q2</v>
          </cell>
          <cell r="CT43" t="str">
            <v>Q1</v>
          </cell>
          <cell r="CU43" t="str">
            <v>Q4</v>
          </cell>
          <cell r="CV43" t="str">
            <v>Q3</v>
          </cell>
          <cell r="CW43" t="str">
            <v>Q2</v>
          </cell>
          <cell r="CX43" t="str">
            <v>Q1</v>
          </cell>
          <cell r="CY43" t="str">
            <v>Q416/Q316</v>
          </cell>
          <cell r="CZ43" t="str">
            <v>Q416/Q415</v>
          </cell>
          <cell r="DA43">
            <v>2016</v>
          </cell>
          <cell r="DB43">
            <v>2015</v>
          </cell>
        </row>
        <row r="44">
          <cell r="CN44" t="str">
            <v>HeadingFYxxFin</v>
          </cell>
          <cell r="CO44">
            <v>0</v>
          </cell>
          <cell r="CP44">
            <v>0</v>
          </cell>
          <cell r="CQ44" t="str">
            <v>16</v>
          </cell>
          <cell r="CR44" t="str">
            <v>16</v>
          </cell>
          <cell r="CS44" t="str">
            <v>16</v>
          </cell>
          <cell r="CT44" t="str">
            <v>16</v>
          </cell>
          <cell r="CU44" t="str">
            <v>15</v>
          </cell>
          <cell r="CV44" t="str">
            <v>15</v>
          </cell>
          <cell r="CW44" t="str">
            <v>15</v>
          </cell>
          <cell r="CX44" t="str">
            <v>15</v>
          </cell>
          <cell r="CY44">
            <v>0</v>
          </cell>
          <cell r="CZ44">
            <v>0</v>
          </cell>
          <cell r="DA44">
            <v>0</v>
          </cell>
          <cell r="DB44">
            <v>0</v>
          </cell>
        </row>
        <row r="45">
          <cell r="CN45" t="str">
            <v>HeadingFYxxxxFin</v>
          </cell>
          <cell r="CO45">
            <v>0</v>
          </cell>
          <cell r="CP45" t="str">
            <v>Miljoonaa euroa</v>
          </cell>
          <cell r="CQ45" t="str">
            <v>2016</v>
          </cell>
          <cell r="CR45" t="str">
            <v>2016</v>
          </cell>
          <cell r="CS45" t="str">
            <v>2016</v>
          </cell>
          <cell r="CT45" t="str">
            <v>2016</v>
          </cell>
          <cell r="CU45" t="str">
            <v>2015</v>
          </cell>
          <cell r="CV45" t="str">
            <v>2015</v>
          </cell>
          <cell r="CW45" t="str">
            <v>2015</v>
          </cell>
          <cell r="CX45" t="str">
            <v>2015</v>
          </cell>
          <cell r="CY45">
            <v>0</v>
          </cell>
          <cell r="CZ45">
            <v>0</v>
          </cell>
          <cell r="DA45">
            <v>0</v>
          </cell>
          <cell r="DB45">
            <v>0</v>
          </cell>
        </row>
        <row r="46">
          <cell r="CN46" t="str">
            <v>HeadingMtmFin</v>
          </cell>
          <cell r="CO46">
            <v>0</v>
          </cell>
          <cell r="CP46">
            <v>0</v>
          </cell>
          <cell r="CQ46" t="str">
            <v>1-12</v>
          </cell>
          <cell r="CR46">
            <v>0</v>
          </cell>
          <cell r="CS46">
            <v>0</v>
          </cell>
          <cell r="CT46">
            <v>0</v>
          </cell>
          <cell r="CU46">
            <v>0</v>
          </cell>
          <cell r="CV46">
            <v>0</v>
          </cell>
          <cell r="CW46">
            <v>0</v>
          </cell>
          <cell r="CX46">
            <v>0</v>
          </cell>
          <cell r="CY46">
            <v>0</v>
          </cell>
          <cell r="CZ46">
            <v>0</v>
          </cell>
          <cell r="DA46">
            <v>0</v>
          </cell>
          <cell r="DB46">
            <v>0</v>
          </cell>
        </row>
        <row r="47">
          <cell r="CN47" t="str">
            <v>HeadingQYFin</v>
          </cell>
          <cell r="CO47">
            <v>0</v>
          </cell>
          <cell r="CP47" t="str">
            <v>Miljoonaa euroa</v>
          </cell>
          <cell r="CQ47" t="str">
            <v>Q4 16</v>
          </cell>
          <cell r="CR47" t="str">
            <v>Q3 16</v>
          </cell>
          <cell r="CS47" t="str">
            <v>Q2 16</v>
          </cell>
          <cell r="CT47" t="str">
            <v>Q1 16</v>
          </cell>
          <cell r="CU47" t="str">
            <v>Q4 15</v>
          </cell>
          <cell r="CV47" t="str">
            <v>Q3 15</v>
          </cell>
          <cell r="CW47" t="str">
            <v>Q2 15</v>
          </cell>
          <cell r="CX47" t="str">
            <v>Q1 15</v>
          </cell>
          <cell r="CY47">
            <v>0</v>
          </cell>
          <cell r="CZ47">
            <v>0</v>
          </cell>
          <cell r="DA47">
            <v>0</v>
          </cell>
          <cell r="DB47">
            <v>0</v>
          </cell>
        </row>
        <row r="48">
          <cell r="CN48" t="str">
            <v>TopheadingFIN</v>
          </cell>
          <cell r="CO48">
            <v>0</v>
          </cell>
          <cell r="CP48" t="str">
            <v>Miljoonaa euroa</v>
          </cell>
          <cell r="CQ48" t="str">
            <v>Q4
2016</v>
          </cell>
          <cell r="CR48" t="str">
            <v>Q3
2016</v>
          </cell>
          <cell r="CS48" t="str">
            <v>Q2
2016</v>
          </cell>
          <cell r="CT48" t="str">
            <v>Q1
2016</v>
          </cell>
          <cell r="CU48" t="str">
            <v>Q4
2015</v>
          </cell>
          <cell r="CV48" t="str">
            <v>Q3
2015</v>
          </cell>
          <cell r="CW48" t="str">
            <v>Q2
2015</v>
          </cell>
          <cell r="CX48" t="str">
            <v>Q1
2015</v>
          </cell>
          <cell r="CY48" t="str">
            <v>Q416/
Q316</v>
          </cell>
          <cell r="CZ48" t="str">
            <v>Q416/
Q415</v>
          </cell>
          <cell r="DA48">
            <v>2016</v>
          </cell>
          <cell r="DB48">
            <v>2015</v>
          </cell>
        </row>
        <row r="49">
          <cell r="CN49">
            <v>0</v>
          </cell>
          <cell r="CO49">
            <v>0</v>
          </cell>
          <cell r="CP49">
            <v>0</v>
          </cell>
          <cell r="CQ49">
            <v>0</v>
          </cell>
          <cell r="CR49">
            <v>0</v>
          </cell>
          <cell r="CS49">
            <v>0</v>
          </cell>
          <cell r="CT49">
            <v>0</v>
          </cell>
          <cell r="CU49">
            <v>0</v>
          </cell>
          <cell r="CV49">
            <v>0</v>
          </cell>
          <cell r="CW49">
            <v>0</v>
          </cell>
          <cell r="CX49">
            <v>0</v>
          </cell>
          <cell r="CY49">
            <v>0</v>
          </cell>
          <cell r="CZ49">
            <v>0</v>
          </cell>
          <cell r="DA49">
            <v>0</v>
          </cell>
          <cell r="DB49">
            <v>0</v>
          </cell>
        </row>
        <row r="50">
          <cell r="CN50" t="str">
            <v>HeadingQNor</v>
          </cell>
          <cell r="CO50">
            <v>0</v>
          </cell>
          <cell r="CP50" t="str">
            <v>EURm</v>
          </cell>
          <cell r="CQ50" t="str">
            <v>4.kv.</v>
          </cell>
          <cell r="CR50" t="str">
            <v>3.kv.</v>
          </cell>
          <cell r="CS50" t="str">
            <v>2.kv.</v>
          </cell>
          <cell r="CT50" t="str">
            <v>1.kv.</v>
          </cell>
          <cell r="CU50" t="str">
            <v>4.kv.</v>
          </cell>
          <cell r="CV50" t="str">
            <v>3.kv.</v>
          </cell>
          <cell r="CW50" t="str">
            <v>2.kv.</v>
          </cell>
          <cell r="CX50" t="str">
            <v>1.kv.</v>
          </cell>
          <cell r="CY50" t="str">
            <v>4.kv.16/3.kv.16</v>
          </cell>
          <cell r="CZ50" t="str">
            <v>4.kv.16/4.kv.15</v>
          </cell>
          <cell r="DA50">
            <v>2016</v>
          </cell>
          <cell r="DB50">
            <v>2015</v>
          </cell>
        </row>
        <row r="51">
          <cell r="CN51" t="str">
            <v>HeadingFYxxNor</v>
          </cell>
          <cell r="CO51">
            <v>0</v>
          </cell>
          <cell r="CP51">
            <v>0</v>
          </cell>
          <cell r="CQ51" t="str">
            <v>16</v>
          </cell>
          <cell r="CR51" t="str">
            <v>16</v>
          </cell>
          <cell r="CS51" t="str">
            <v>16</v>
          </cell>
          <cell r="CT51" t="str">
            <v>16</v>
          </cell>
          <cell r="CU51" t="str">
            <v>15</v>
          </cell>
          <cell r="CV51" t="str">
            <v>15</v>
          </cell>
          <cell r="CW51" t="str">
            <v>15</v>
          </cell>
          <cell r="CX51" t="str">
            <v>15</v>
          </cell>
          <cell r="CY51">
            <v>0</v>
          </cell>
          <cell r="CZ51">
            <v>0</v>
          </cell>
          <cell r="DA51">
            <v>0</v>
          </cell>
          <cell r="DB51">
            <v>0</v>
          </cell>
        </row>
        <row r="52">
          <cell r="CN52" t="str">
            <v>HeadingFYxxxxNor</v>
          </cell>
          <cell r="CO52">
            <v>0</v>
          </cell>
          <cell r="CP52" t="str">
            <v>EURm</v>
          </cell>
          <cell r="CQ52" t="str">
            <v>2016</v>
          </cell>
          <cell r="CR52" t="str">
            <v>2016</v>
          </cell>
          <cell r="CS52" t="str">
            <v>2016</v>
          </cell>
          <cell r="CT52" t="str">
            <v>2016</v>
          </cell>
          <cell r="CU52" t="str">
            <v>2015</v>
          </cell>
          <cell r="CV52" t="str">
            <v>2015</v>
          </cell>
          <cell r="CW52" t="str">
            <v>2015</v>
          </cell>
          <cell r="CX52" t="str">
            <v>2015</v>
          </cell>
          <cell r="CY52">
            <v>0</v>
          </cell>
          <cell r="CZ52">
            <v>0</v>
          </cell>
          <cell r="DA52">
            <v>0</v>
          </cell>
          <cell r="DB52">
            <v>0</v>
          </cell>
        </row>
        <row r="53">
          <cell r="CN53" t="str">
            <v>HeadingMtmNor</v>
          </cell>
          <cell r="CO53">
            <v>0</v>
          </cell>
          <cell r="CP53">
            <v>0</v>
          </cell>
          <cell r="CQ53" t="str">
            <v>Jan-des</v>
          </cell>
          <cell r="CR53">
            <v>0</v>
          </cell>
          <cell r="CS53">
            <v>0</v>
          </cell>
          <cell r="CT53">
            <v>0</v>
          </cell>
          <cell r="CU53">
            <v>0</v>
          </cell>
          <cell r="CV53">
            <v>0</v>
          </cell>
          <cell r="CW53">
            <v>0</v>
          </cell>
          <cell r="CX53">
            <v>0</v>
          </cell>
          <cell r="CY53">
            <v>0</v>
          </cell>
          <cell r="CZ53">
            <v>0</v>
          </cell>
          <cell r="DA53">
            <v>0</v>
          </cell>
          <cell r="DB53">
            <v>0</v>
          </cell>
        </row>
        <row r="54">
          <cell r="CN54" t="str">
            <v>HeadingQYNor</v>
          </cell>
          <cell r="CO54">
            <v>0</v>
          </cell>
          <cell r="CP54" t="str">
            <v>EURm</v>
          </cell>
          <cell r="CQ54" t="str">
            <v>4.kv.16</v>
          </cell>
          <cell r="CR54" t="str">
            <v>3.kv.16</v>
          </cell>
          <cell r="CS54" t="str">
            <v>2.kv.16</v>
          </cell>
          <cell r="CT54" t="str">
            <v>1.kv.16</v>
          </cell>
          <cell r="CU54" t="str">
            <v>4.kv.15</v>
          </cell>
          <cell r="CV54" t="str">
            <v>3.kv.15</v>
          </cell>
          <cell r="CW54" t="str">
            <v>2.kv.15</v>
          </cell>
          <cell r="CX54" t="str">
            <v>1.kv.15</v>
          </cell>
          <cell r="CY54">
            <v>0</v>
          </cell>
          <cell r="CZ54">
            <v>0</v>
          </cell>
          <cell r="DA54">
            <v>0</v>
          </cell>
          <cell r="DB54">
            <v>0</v>
          </cell>
        </row>
        <row r="55">
          <cell r="CN55" t="str">
            <v>TopheadingNor</v>
          </cell>
          <cell r="CO55">
            <v>0</v>
          </cell>
          <cell r="CP55" t="str">
            <v>EURm</v>
          </cell>
          <cell r="CQ55" t="str">
            <v>4.kv.
2016</v>
          </cell>
          <cell r="CR55" t="str">
            <v>3.kv.
2016</v>
          </cell>
          <cell r="CS55" t="str">
            <v>2.kv.
2016</v>
          </cell>
          <cell r="CT55" t="str">
            <v>1.kv.
2016</v>
          </cell>
          <cell r="CU55" t="str">
            <v>4.kv.
2015</v>
          </cell>
          <cell r="CV55" t="str">
            <v>3.kv.
2015</v>
          </cell>
          <cell r="CW55" t="str">
            <v>2.kv.
2015</v>
          </cell>
          <cell r="CX55" t="str">
            <v>1.kv.
2015</v>
          </cell>
          <cell r="CY55" t="str">
            <v>4.kv.16/
3.kv.16</v>
          </cell>
          <cell r="CZ55" t="str">
            <v>4.kv.16/
4.kv.15</v>
          </cell>
          <cell r="DA55">
            <v>2016</v>
          </cell>
          <cell r="DB55">
            <v>2015</v>
          </cell>
        </row>
        <row r="56">
          <cell r="CN56">
            <v>0</v>
          </cell>
          <cell r="CO56">
            <v>0</v>
          </cell>
          <cell r="CP56">
            <v>0</v>
          </cell>
          <cell r="CQ56">
            <v>0</v>
          </cell>
          <cell r="CR56">
            <v>0</v>
          </cell>
          <cell r="CS56">
            <v>0</v>
          </cell>
          <cell r="CT56">
            <v>0</v>
          </cell>
          <cell r="CU56">
            <v>0</v>
          </cell>
          <cell r="CV56">
            <v>0</v>
          </cell>
          <cell r="CW56">
            <v>0</v>
          </cell>
          <cell r="CX56">
            <v>0</v>
          </cell>
          <cell r="CY56">
            <v>0</v>
          </cell>
          <cell r="CZ56">
            <v>0</v>
          </cell>
          <cell r="DA56">
            <v>0</v>
          </cell>
          <cell r="DB56">
            <v>0</v>
          </cell>
        </row>
        <row r="57">
          <cell r="CN57" t="str">
            <v>HeadingQSwe</v>
          </cell>
          <cell r="CO57">
            <v>0</v>
          </cell>
          <cell r="CP57" t="str">
            <v>Mn euro</v>
          </cell>
          <cell r="CQ57" t="str">
            <v>kv4</v>
          </cell>
          <cell r="CR57" t="str">
            <v>kv3</v>
          </cell>
          <cell r="CS57" t="str">
            <v>kv2</v>
          </cell>
          <cell r="CT57" t="str">
            <v>kv1</v>
          </cell>
          <cell r="CU57" t="str">
            <v>kv4</v>
          </cell>
          <cell r="CV57" t="str">
            <v>kv3</v>
          </cell>
          <cell r="CW57" t="str">
            <v>kv2</v>
          </cell>
          <cell r="CX57" t="str">
            <v>kv1</v>
          </cell>
          <cell r="CY57" t="str">
            <v>kv416/kv316</v>
          </cell>
          <cell r="CZ57" t="str">
            <v>kv416/kv415</v>
          </cell>
          <cell r="DA57">
            <v>2016</v>
          </cell>
          <cell r="DB57">
            <v>2015</v>
          </cell>
        </row>
        <row r="58">
          <cell r="CN58" t="str">
            <v>HeadingFYxxSwe</v>
          </cell>
          <cell r="CO58">
            <v>0</v>
          </cell>
          <cell r="CP58">
            <v>0</v>
          </cell>
          <cell r="CQ58" t="str">
            <v>16</v>
          </cell>
          <cell r="CR58" t="str">
            <v>16</v>
          </cell>
          <cell r="CS58" t="str">
            <v>16</v>
          </cell>
          <cell r="CT58" t="str">
            <v>16</v>
          </cell>
          <cell r="CU58" t="str">
            <v>15</v>
          </cell>
          <cell r="CV58" t="str">
            <v>15</v>
          </cell>
          <cell r="CW58" t="str">
            <v>15</v>
          </cell>
          <cell r="CX58" t="str">
            <v>15</v>
          </cell>
          <cell r="CY58">
            <v>0</v>
          </cell>
          <cell r="CZ58">
            <v>0</v>
          </cell>
          <cell r="DA58">
            <v>0</v>
          </cell>
          <cell r="DB58">
            <v>0</v>
          </cell>
        </row>
        <row r="59">
          <cell r="CN59" t="str">
            <v>HeadingFYxxxxSwe</v>
          </cell>
          <cell r="CO59">
            <v>0</v>
          </cell>
          <cell r="CP59" t="str">
            <v>Mn euro</v>
          </cell>
          <cell r="CQ59" t="str">
            <v>2016</v>
          </cell>
          <cell r="CR59" t="str">
            <v>2016</v>
          </cell>
          <cell r="CS59" t="str">
            <v>2016</v>
          </cell>
          <cell r="CT59" t="str">
            <v>2016</v>
          </cell>
          <cell r="CU59" t="str">
            <v>2015</v>
          </cell>
          <cell r="CV59" t="str">
            <v>2015</v>
          </cell>
          <cell r="CW59" t="str">
            <v>2015</v>
          </cell>
          <cell r="CX59" t="str">
            <v>2015</v>
          </cell>
          <cell r="CY59">
            <v>0</v>
          </cell>
          <cell r="CZ59">
            <v>0</v>
          </cell>
          <cell r="DA59">
            <v>0</v>
          </cell>
          <cell r="DB59">
            <v>0</v>
          </cell>
        </row>
        <row r="60">
          <cell r="CN60" t="str">
            <v>HeadingMtmSwe</v>
          </cell>
          <cell r="CO60">
            <v>0</v>
          </cell>
          <cell r="CP60">
            <v>0</v>
          </cell>
          <cell r="CQ60" t="str">
            <v>Jan-dec</v>
          </cell>
          <cell r="CR60">
            <v>0</v>
          </cell>
          <cell r="CS60">
            <v>0</v>
          </cell>
          <cell r="CT60">
            <v>0</v>
          </cell>
          <cell r="CU60">
            <v>0</v>
          </cell>
          <cell r="CV60">
            <v>0</v>
          </cell>
          <cell r="CW60">
            <v>0</v>
          </cell>
          <cell r="CX60">
            <v>0</v>
          </cell>
          <cell r="CY60">
            <v>0</v>
          </cell>
          <cell r="CZ60">
            <v>0</v>
          </cell>
          <cell r="DA60">
            <v>0</v>
          </cell>
          <cell r="DB60">
            <v>0</v>
          </cell>
        </row>
        <row r="61">
          <cell r="CN61" t="str">
            <v>HeadingQYSwe</v>
          </cell>
          <cell r="CO61">
            <v>0</v>
          </cell>
          <cell r="CP61" t="str">
            <v>Mn euro</v>
          </cell>
          <cell r="CQ61" t="str">
            <v>kv4 16</v>
          </cell>
          <cell r="CR61" t="str">
            <v>kv3 16</v>
          </cell>
          <cell r="CS61" t="str">
            <v>kv2 16</v>
          </cell>
          <cell r="CT61" t="str">
            <v>kv1 16</v>
          </cell>
          <cell r="CU61" t="str">
            <v>kv4 15</v>
          </cell>
          <cell r="CV61" t="str">
            <v>kv3 15</v>
          </cell>
          <cell r="CW61" t="str">
            <v>kv2 15</v>
          </cell>
          <cell r="CX61" t="str">
            <v>kv1 15</v>
          </cell>
          <cell r="CY61">
            <v>0</v>
          </cell>
          <cell r="CZ61">
            <v>0</v>
          </cell>
          <cell r="DA61">
            <v>0</v>
          </cell>
          <cell r="DB61">
            <v>0</v>
          </cell>
        </row>
        <row r="62">
          <cell r="CN62" t="str">
            <v>TopheadingSwe</v>
          </cell>
          <cell r="CO62">
            <v>0</v>
          </cell>
          <cell r="CP62" t="str">
            <v>Mn euro</v>
          </cell>
          <cell r="CQ62" t="str">
            <v>kv4
16</v>
          </cell>
          <cell r="CR62" t="str">
            <v>kv3
16</v>
          </cell>
          <cell r="CS62" t="str">
            <v>kv2
16</v>
          </cell>
          <cell r="CT62" t="str">
            <v>kv1
16</v>
          </cell>
          <cell r="CU62" t="str">
            <v>kv4
15</v>
          </cell>
          <cell r="CV62" t="str">
            <v>kv3
15</v>
          </cell>
          <cell r="CW62" t="str">
            <v>kv2
15</v>
          </cell>
          <cell r="CX62" t="str">
            <v>kv1
15</v>
          </cell>
          <cell r="CY62" t="str">
            <v>kv4/kv3</v>
          </cell>
          <cell r="CZ62" t="str">
            <v>kv4/kv4</v>
          </cell>
          <cell r="DA62" t="str">
            <v>Jan-Dec 
2015</v>
          </cell>
          <cell r="DB62" t="str">
            <v>Jan-Dec 
2014</v>
          </cell>
        </row>
        <row r="65">
          <cell r="CN65" t="str">
            <v>FXNORWAYGroup</v>
          </cell>
          <cell r="CP65" t="str">
            <v>FX fluctuation impacted income and expenses by -4 % Q4/Q3 (-8 % Q4/Q4). FX fluctuations impacted balance sheet by -3 % Q4/Q3 (-10 % Q4/Q4).</v>
          </cell>
        </row>
        <row r="66">
          <cell r="CN66" t="str">
            <v>FXNORWAYDEN</v>
          </cell>
          <cell r="CP66" t="str">
            <v>Valutakursudsving påvirkede indtægts- og udgiftsposterne med -4 pct. 4. kvt./3. kvt. (-8 pct. 4. kvt./4. kvt.) og balanceposterne med -3 pct. 4. kvt./3. kvt. (-10 pct. 4. kvt./4. kvt.).</v>
          </cell>
        </row>
        <row r="67">
          <cell r="CN67" t="str">
            <v>FXNORWAYFin</v>
          </cell>
          <cell r="CP67" t="str">
            <v>Valuuttakurssien vaihtelu vaikutti tuottoihin ja kuluihin -4 % Q4/Q3 (-8 % Q4/Q4) ja tase-eriin -3 % Q4/Q3 (-10 % Q4/Q4).</v>
          </cell>
        </row>
        <row r="68">
          <cell r="CN68" t="str">
            <v>FXNORWAYNor</v>
          </cell>
          <cell r="CP68" t="str">
            <v>Effekt av valutasvingninger på inntekter og kostnader -4 % 4.kv./3.kv. (-8 % 4.kv./4.kv.)
Effekt av valutasvingninger på balansen -3 % 4.kv./3.kv. (-10 % 4.kv./4.kv.)</v>
          </cell>
          <cell r="CQ68">
            <v>0</v>
          </cell>
          <cell r="CR68">
            <v>0</v>
          </cell>
          <cell r="CS68">
            <v>0</v>
          </cell>
          <cell r="CT68">
            <v>0</v>
          </cell>
          <cell r="CU68">
            <v>0</v>
          </cell>
          <cell r="CV68">
            <v>0</v>
          </cell>
          <cell r="CW68">
            <v>0</v>
          </cell>
        </row>
        <row r="69">
          <cell r="CN69" t="str">
            <v>FXNORWAYSwe</v>
          </cell>
          <cell r="CP69" t="str">
            <v>Valutakursfluktuationer påverkade intäkts- och kostnadsposter med -4 % kv4/kv3 (-8 % kv4/kv4) och balansposter med -3 % kv4/kv3 (-10 % kv4/kv4).</v>
          </cell>
        </row>
        <row r="70">
          <cell r="CN70" t="str">
            <v>FXSwedenGroup</v>
          </cell>
          <cell r="CP70" t="str">
            <v>FX fluctuation impacted income and expenses by -1 % Q4/Q3 (-4 % Q4/Q4). FX fluctuations impacted balance sheet by 1% Q4/Q3 (-3 % Q4/Q4).</v>
          </cell>
        </row>
        <row r="71">
          <cell r="CN71" t="str">
            <v>FXSwedenDEN</v>
          </cell>
          <cell r="CP71" t="str">
            <v>Valutakursudsving påvirkede indtægts- og udgiftsposterne med -1 pct. 4. kvt./3. kvt. (-4 pct. 4. kvt./4. kvt.) og balanceposterne med 1 pct. 4. kvt./3. kvt. (-3 pct. 4. kvt./4. kvt.).</v>
          </cell>
        </row>
        <row r="72">
          <cell r="CN72" t="str">
            <v>FXSwedenFin</v>
          </cell>
          <cell r="CP72" t="str">
            <v>Valuuttakurssien vaihtelu vaikutti tuottoihin ja kuluihin -1 % Q4/Q3 (-4 % Q4/Q4) ja tase-eriin 1% Q4/Q3 (-3 % Q4/Q4).</v>
          </cell>
        </row>
        <row r="73">
          <cell r="CN73" t="str">
            <v>FXSwedenNor</v>
          </cell>
          <cell r="CP73" t="str">
            <v>Effekt av valutasvingninger på inntekter og kostnader -1 % 4.kv./3.kv. (-4 % 4.kv./4.kv.)
Effekt av valutasvingninger på balansen 1% 4.kv./3.kv. (-3 % 4.kv./4.kv.)</v>
          </cell>
          <cell r="CQ73">
            <v>0</v>
          </cell>
          <cell r="CR73">
            <v>0</v>
          </cell>
          <cell r="CS73">
            <v>0</v>
          </cell>
          <cell r="CT73">
            <v>0</v>
          </cell>
          <cell r="CU73">
            <v>0</v>
          </cell>
          <cell r="CV73">
            <v>0</v>
          </cell>
        </row>
        <row r="74">
          <cell r="CN74" t="str">
            <v>FXSwedenSwe</v>
          </cell>
          <cell r="CP74" t="str">
            <v>Valutakursfluktuationer påverkade intäkts- och kostnadsposter med -1 % kv4/kv3 (-4 % kv4/kv4) och balansposter med 1% kv4/kv3 (-3 % kv4/kv4).</v>
          </cell>
        </row>
        <row r="75">
          <cell r="CN75" t="str">
            <v>FXRetailTotGroup</v>
          </cell>
          <cell r="CP75" t="str">
            <v>FX fluctuation impacted income and expenses by -1 % Q4/Q3 (-3 % Q4/Q4). FX fluctuations impacted balance sheet by -0 % Q4/Q3 (-3 % Q4/Q4).</v>
          </cell>
        </row>
        <row r="76">
          <cell r="CN76" t="str">
            <v>FXRetailTotDEN</v>
          </cell>
          <cell r="CP76" t="str">
            <v>Valutakursudsving påvirkede indtægts- og udgiftsposterne med -1 pct. 4. kvt./3. kvt. (-3 pct. 4. kvt./4. kvt.) og balanceposterne med 0 pct. 4. kvt./3. kvt. (-3 pct. 4. kvt./4. kvt.).</v>
          </cell>
        </row>
        <row r="77">
          <cell r="CN77" t="str">
            <v>FXRetailTotFin</v>
          </cell>
          <cell r="CP77" t="str">
            <v>Valuuttakurssien vaihtelu vaikutti tuottoihin ja kuluihin -1 % Q4/Q3 (-3 % Q4/Q4) ja tase-eriin -0 % Q4/Q3 (-3 % Q4/Q4).</v>
          </cell>
        </row>
        <row r="78">
          <cell r="CN78" t="str">
            <v>FXRetailTotNor</v>
          </cell>
          <cell r="CP78" t="str">
            <v>Effekt av valutasvingninger på inntekter og kostnader -1 % 4.kv./3.kv. (-3 % 4.kv./4.kv.)
Effekt av valutasvingninger på balansen -0 % 4.kv./3.kv. (-3 % 4.kv./4.kv.)</v>
          </cell>
        </row>
        <row r="79">
          <cell r="CN79" t="str">
            <v>FXRetailTotSwe</v>
          </cell>
          <cell r="CP79" t="str">
            <v>Valutakursfluktuationer påverkade intäkts- och kostnadsposter med -1 % kv4/kv3 (-3 % kv4/kv4) och balansposter med -0 % kv4/kv3 (-3 % kv4/kv4).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theme/theme1.xml><?xml version="1.0" encoding="utf-8"?>
<a:theme xmlns:a="http://schemas.openxmlformats.org/drawingml/2006/main" name="Nordea">
  <a:themeElements>
    <a:clrScheme name="Nordea">
      <a:dk1>
        <a:srgbClr val="191919"/>
      </a:dk1>
      <a:lt1>
        <a:srgbClr val="FFFFFF"/>
      </a:lt1>
      <a:dk2>
        <a:srgbClr val="779ABC"/>
      </a:dk2>
      <a:lt2>
        <a:srgbClr val="005284"/>
      </a:lt2>
      <a:accent1>
        <a:srgbClr val="A9AF00"/>
      </a:accent1>
      <a:accent2>
        <a:srgbClr val="D1D175"/>
      </a:accent2>
      <a:accent3>
        <a:srgbClr val="CCD8DE"/>
      </a:accent3>
      <a:accent4>
        <a:srgbClr val="AA0000"/>
      </a:accent4>
      <a:accent5>
        <a:srgbClr val="CC6600"/>
      </a:accent5>
      <a:accent6>
        <a:srgbClr val="E8BD00"/>
      </a:accent6>
      <a:hlink>
        <a:srgbClr val="660033"/>
      </a:hlink>
      <a:folHlink>
        <a:srgbClr val="E5EAEF"/>
      </a:folHlink>
    </a:clrScheme>
    <a:fontScheme name="Nordea">
      <a:maj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a:ea typeface="Arial"/>
        <a:cs typeface="Arial"/>
        <a:font script="Jpan" typeface="ＭＳ Ｐゴシック"/>
        <a:font script="Hang" typeface="돋움"/>
        <a:font script="Hans" typeface="方正舒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Norde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9999" dist="19999" dir="5400000" rotWithShape="0">
              <a:srgbClr val="000000">
                <a:alpha val="37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tint val="99000"/>
          </a:scheme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custClrLst>
    <a:custClr name="Brand blue">
      <a:srgbClr val="005284"/>
    </a:custClr>
    <a:custClr name="Brand blue 01">
      <a:srgbClr val="779ABC"/>
    </a:custClr>
    <a:custClr name="Brand blue 02">
      <a:srgbClr val="CCD8DE"/>
    </a:custClr>
    <a:custClr name="Brand blue 03">
      <a:srgbClr val="E5EAEF"/>
    </a:custClr>
    <a:custClr name="Dust Green 01">
      <a:srgbClr val="968F69"/>
    </a:custClr>
    <a:custClr name="Dust Green 02">
      <a:srgbClr val="C5BC89"/>
    </a:custClr>
    <a:custClr name="Dust Green 03">
      <a:srgbClr val="D9D5BE"/>
    </a:custClr>
    <a:custClr name="Cool Grey 01">
      <a:srgbClr val="999999"/>
    </a:custClr>
    <a:custClr name="Cool Grey 02">
      <a:srgbClr val="CCCCCC"/>
    </a:custClr>
    <a:custClr name="Cool Grey 03">
      <a:srgbClr val="E4E3E3"/>
    </a:custClr>
    <a:custClr name="Green 01">
      <a:srgbClr val="A9AF00"/>
    </a:custClr>
    <a:custClr name="Green 02">
      <a:srgbClr val="D8DB7F"/>
    </a:custClr>
    <a:custClr name="Green 03">
      <a:srgbClr val="EFF1CC"/>
    </a:custClr>
    <a:custClr name="Dark Blue">
      <a:srgbClr val="003366"/>
    </a:custClr>
    <a:custClr name="Orange">
      <a:srgbClr val="CC6600"/>
    </a:custClr>
    <a:custClr name="Dark Orange">
      <a:srgbClr val="CC3300"/>
    </a:custClr>
    <a:custClr name="Brown">
      <a:srgbClr val="AA0000"/>
    </a:custClr>
    <a:custClr name="Yellow">
      <a:srgbClr val="E8BD00"/>
    </a:custClr>
    <a:custClr name="Red">
      <a:srgbClr val="C1004F"/>
    </a:custClr>
    <a:custClr name="Petrol">
      <a:srgbClr val="660033"/>
    </a:custClr>
    <a:custClr name="Olive">
      <a:srgbClr val="999933"/>
    </a:custClr>
    <a:custClr name="Light Olive">
      <a:srgbClr val="F3EFC3"/>
    </a:custClr>
  </a:custClr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0">
    <tabColor theme="0" tint="-0.14999847407452621"/>
    <pageSetUpPr fitToPage="1"/>
  </sheetPr>
  <dimension ref="A1:AB51"/>
  <sheetViews>
    <sheetView zoomScaleNormal="100" workbookViewId="0">
      <selection activeCell="K49" sqref="K49"/>
    </sheetView>
  </sheetViews>
  <sheetFormatPr defaultColWidth="9.33203125" defaultRowHeight="12"/>
  <cols>
    <col min="1" max="1" width="10.6640625" style="880" customWidth="1"/>
    <col min="2" max="2" width="29.109375" style="880" customWidth="1"/>
    <col min="3" max="7" width="7.6640625" style="277" customWidth="1"/>
    <col min="8" max="8" width="7" style="880" customWidth="1"/>
    <col min="9" max="9" width="29.109375" style="880" customWidth="1"/>
    <col min="10" max="14" width="7.6640625" style="880" customWidth="1"/>
    <col min="15" max="15" width="7" style="880" customWidth="1"/>
    <col min="16" max="16" width="28.33203125" style="880" customWidth="1"/>
    <col min="17" max="21" width="7.6640625" style="880" customWidth="1"/>
    <col min="22" max="16384" width="9.33203125" style="880"/>
  </cols>
  <sheetData>
    <row r="1" spans="1:28" ht="10.5" customHeight="1">
      <c r="A1" s="181" t="s">
        <v>84</v>
      </c>
      <c r="B1" s="52">
        <v>2</v>
      </c>
      <c r="C1" s="52">
        <f>+B1+1</f>
        <v>3</v>
      </c>
      <c r="D1" s="52">
        <f>+C1+1</f>
        <v>4</v>
      </c>
      <c r="E1" s="52">
        <f>+D1+1</f>
        <v>5</v>
      </c>
      <c r="F1" s="52">
        <f>+E1+1</f>
        <v>6</v>
      </c>
      <c r="G1" s="52">
        <f>+F1+1</f>
        <v>7</v>
      </c>
    </row>
    <row r="2" spans="1:28" ht="10.5" customHeight="1">
      <c r="A2" s="881"/>
      <c r="B2" s="882" t="s">
        <v>116</v>
      </c>
      <c r="C2" s="882"/>
      <c r="D2" s="882"/>
      <c r="E2" s="882"/>
      <c r="F2" s="882"/>
      <c r="G2" s="883"/>
      <c r="I2" s="882" t="s">
        <v>119</v>
      </c>
      <c r="J2" s="882"/>
      <c r="K2" s="882"/>
      <c r="L2" s="882"/>
      <c r="M2" s="882"/>
      <c r="N2" s="883"/>
      <c r="P2" s="882" t="s">
        <v>120</v>
      </c>
      <c r="Q2" s="882"/>
      <c r="R2" s="882"/>
      <c r="S2" s="882"/>
      <c r="T2" s="882"/>
      <c r="U2" s="883"/>
    </row>
    <row r="3" spans="1:28" ht="25.5" customHeight="1">
      <c r="A3" s="884" t="str">
        <f>+"headingqy"&amp;$A$1</f>
        <v>headingqyGroup</v>
      </c>
      <c r="B3" s="412" t="str">
        <f>+VLOOKUP($A3,[2]Settings!$CN$29:$DB$93,B$1+1,FALSE)</f>
        <v>EURm</v>
      </c>
      <c r="C3" s="456" t="str">
        <f>J3</f>
        <v>Q116</v>
      </c>
      <c r="D3" s="885" t="str">
        <f>K3</f>
        <v>Q415</v>
      </c>
      <c r="E3" s="885" t="str">
        <f>L3</f>
        <v>Q315</v>
      </c>
      <c r="F3" s="885" t="str">
        <f>M3</f>
        <v>Q215</v>
      </c>
      <c r="G3" s="839" t="str">
        <f>N3</f>
        <v>Q115</v>
      </c>
      <c r="I3" s="412" t="s">
        <v>2</v>
      </c>
      <c r="J3" s="456" t="s">
        <v>115</v>
      </c>
      <c r="K3" s="885" t="s">
        <v>112</v>
      </c>
      <c r="L3" s="885" t="s">
        <v>109</v>
      </c>
      <c r="M3" s="885" t="s">
        <v>107</v>
      </c>
      <c r="N3" s="839" t="s">
        <v>103</v>
      </c>
      <c r="P3" s="412" t="s">
        <v>2</v>
      </c>
      <c r="Q3" s="456" t="str">
        <f>J3</f>
        <v>Q116</v>
      </c>
      <c r="R3" s="885" t="str">
        <f>K3</f>
        <v>Q415</v>
      </c>
      <c r="S3" s="885" t="str">
        <f>L3</f>
        <v>Q315</v>
      </c>
      <c r="T3" s="885" t="str">
        <f>M3</f>
        <v>Q215</v>
      </c>
      <c r="U3" s="839" t="str">
        <f>N3</f>
        <v>Q115</v>
      </c>
    </row>
    <row r="4" spans="1:28" ht="10.5" customHeight="1">
      <c r="A4" s="886" t="s">
        <v>8</v>
      </c>
      <c r="B4" s="887" t="s">
        <v>8</v>
      </c>
      <c r="C4" s="888"/>
      <c r="D4" s="851">
        <f t="shared" ref="D4:D18" si="0">K4-R4</f>
        <v>-38</v>
      </c>
      <c r="E4" s="851">
        <f t="shared" ref="E4:E18" si="1">L4-S4</f>
        <v>-39</v>
      </c>
      <c r="F4" s="851">
        <f t="shared" ref="F4:F18" si="2">M4-T4</f>
        <v>-35</v>
      </c>
      <c r="G4" s="889">
        <f t="shared" ref="G4:G18" si="3">N4-U4</f>
        <v>-35</v>
      </c>
      <c r="H4" s="913"/>
      <c r="I4" s="887" t="s">
        <v>8</v>
      </c>
      <c r="J4" s="888"/>
      <c r="K4" s="851">
        <v>1203</v>
      </c>
      <c r="L4" s="851">
        <v>1233</v>
      </c>
      <c r="M4" s="851">
        <v>1274</v>
      </c>
      <c r="N4" s="889">
        <v>1253</v>
      </c>
      <c r="P4" s="887" t="s">
        <v>8</v>
      </c>
      <c r="Q4" s="888"/>
      <c r="R4" s="851">
        <v>1241</v>
      </c>
      <c r="S4" s="851">
        <v>1272</v>
      </c>
      <c r="T4" s="851">
        <v>1309</v>
      </c>
      <c r="U4" s="889">
        <v>1288</v>
      </c>
      <c r="X4" s="903" t="e">
        <f>K4-'Group Functions'!#REF!-'Group Functions'!D4-'PeB Total'!D5-'LC&amp;I Total'!D5-'AWM Total'!D5</f>
        <v>#REF!</v>
      </c>
      <c r="Y4" s="903" t="e">
        <f>L4-'Group Functions'!#REF!-'Group Functions'!E4-'PeB Total'!E5-'LC&amp;I Total'!E5-'AWM Total'!E5</f>
        <v>#REF!</v>
      </c>
      <c r="Z4" s="903" t="e">
        <f>M4-'Group Functions'!#REF!-'Group Functions'!F4-'PeB Total'!F5-'LC&amp;I Total'!F5-'AWM Total'!F5</f>
        <v>#REF!</v>
      </c>
      <c r="AA4" s="903" t="e">
        <f>N4-'Group Functions'!#REF!-'Group Functions'!G4-'PeB Total'!G5-'LC&amp;I Total'!G5-'AWM Total'!G5</f>
        <v>#REF!</v>
      </c>
      <c r="AB4" s="913"/>
    </row>
    <row r="5" spans="1:28" ht="10.5" customHeight="1">
      <c r="A5" s="886" t="s">
        <v>3</v>
      </c>
      <c r="B5" s="887" t="s">
        <v>3</v>
      </c>
      <c r="C5" s="854"/>
      <c r="D5" s="851">
        <f t="shared" si="0"/>
        <v>53</v>
      </c>
      <c r="E5" s="851">
        <f t="shared" si="1"/>
        <v>50</v>
      </c>
      <c r="F5" s="851">
        <f t="shared" si="2"/>
        <v>50</v>
      </c>
      <c r="G5" s="889">
        <f t="shared" si="3"/>
        <v>52</v>
      </c>
      <c r="H5" s="913"/>
      <c r="I5" s="887" t="s">
        <v>3</v>
      </c>
      <c r="J5" s="854"/>
      <c r="K5" s="851">
        <v>821</v>
      </c>
      <c r="L5" s="851">
        <v>767</v>
      </c>
      <c r="M5" s="851">
        <v>833</v>
      </c>
      <c r="N5" s="889">
        <v>809</v>
      </c>
      <c r="P5" s="887" t="s">
        <v>3</v>
      </c>
      <c r="Q5" s="854"/>
      <c r="R5" s="851">
        <v>768</v>
      </c>
      <c r="S5" s="851">
        <v>717</v>
      </c>
      <c r="T5" s="851">
        <v>783</v>
      </c>
      <c r="U5" s="889">
        <v>757</v>
      </c>
      <c r="X5" s="903" t="e">
        <f>K5-'Group Functions'!#REF!-'Group Functions'!D5-'PeB Total'!D6-'LC&amp;I Total'!D6-'AWM Total'!D6</f>
        <v>#REF!</v>
      </c>
      <c r="Y5" s="903" t="e">
        <f>L5-'Group Functions'!#REF!-'Group Functions'!E5-'PeB Total'!E6-'LC&amp;I Total'!E6-'AWM Total'!E6</f>
        <v>#REF!</v>
      </c>
      <c r="Z5" s="903" t="e">
        <f>M5-'Group Functions'!#REF!-'Group Functions'!F5-'PeB Total'!F6-'LC&amp;I Total'!F6-'AWM Total'!F6</f>
        <v>#REF!</v>
      </c>
      <c r="AA5" s="903" t="e">
        <f>N5-'Group Functions'!#REF!-'Group Functions'!G5-'PeB Total'!G6-'LC&amp;I Total'!G6-'AWM Total'!G6</f>
        <v>#REF!</v>
      </c>
      <c r="AB5" s="913"/>
    </row>
    <row r="6" spans="1:28" ht="10.5" customHeight="1">
      <c r="A6" s="886" t="s">
        <v>0</v>
      </c>
      <c r="B6" s="887" t="s">
        <v>0</v>
      </c>
      <c r="C6" s="854"/>
      <c r="D6" s="851">
        <f t="shared" si="0"/>
        <v>-15</v>
      </c>
      <c r="E6" s="851">
        <f t="shared" si="1"/>
        <v>-11</v>
      </c>
      <c r="F6" s="851">
        <f t="shared" si="2"/>
        <v>-15</v>
      </c>
      <c r="G6" s="889">
        <f t="shared" si="3"/>
        <v>-17</v>
      </c>
      <c r="H6" s="913"/>
      <c r="I6" s="887" t="s">
        <v>0</v>
      </c>
      <c r="J6" s="854"/>
      <c r="K6" s="851">
        <v>421</v>
      </c>
      <c r="L6" s="851">
        <v>211</v>
      </c>
      <c r="M6" s="851">
        <v>386</v>
      </c>
      <c r="N6" s="889">
        <v>627</v>
      </c>
      <c r="P6" s="887" t="s">
        <v>0</v>
      </c>
      <c r="Q6" s="854"/>
      <c r="R6" s="851">
        <v>436</v>
      </c>
      <c r="S6" s="851">
        <v>222</v>
      </c>
      <c r="T6" s="851">
        <v>401</v>
      </c>
      <c r="U6" s="889">
        <v>644</v>
      </c>
      <c r="X6" s="903" t="e">
        <f>K6-'Group Functions'!#REF!-'Group Functions'!D6-'PeB Total'!D7-'LC&amp;I Total'!D7-'AWM Total'!D7</f>
        <v>#REF!</v>
      </c>
      <c r="Y6" s="903" t="e">
        <f>L6-'Group Functions'!#REF!-'Group Functions'!E6-'PeB Total'!E7-'LC&amp;I Total'!E7-'AWM Total'!E7</f>
        <v>#REF!</v>
      </c>
      <c r="Z6" s="903" t="e">
        <f>M6-'Group Functions'!#REF!-'Group Functions'!F6-'PeB Total'!F7-'LC&amp;I Total'!F7-'AWM Total'!F7</f>
        <v>#REF!</v>
      </c>
      <c r="AA6" s="903" t="e">
        <f>N6-'Group Functions'!#REF!-'Group Functions'!G6-'PeB Total'!G7-'LC&amp;I Total'!G7-'AWM Total'!G7</f>
        <v>#REF!</v>
      </c>
      <c r="AB6" s="913"/>
    </row>
    <row r="7" spans="1:28" ht="10.5" customHeight="1">
      <c r="A7" s="886" t="s">
        <v>19</v>
      </c>
      <c r="B7" s="887" t="s">
        <v>19</v>
      </c>
      <c r="C7" s="854"/>
      <c r="D7" s="851">
        <f t="shared" si="0"/>
        <v>0</v>
      </c>
      <c r="E7" s="851">
        <f t="shared" si="1"/>
        <v>0</v>
      </c>
      <c r="F7" s="851">
        <f t="shared" si="2"/>
        <v>0</v>
      </c>
      <c r="G7" s="889">
        <f t="shared" si="3"/>
        <v>0</v>
      </c>
      <c r="I7" s="887" t="s">
        <v>19</v>
      </c>
      <c r="J7" s="854"/>
      <c r="K7" s="851">
        <v>200</v>
      </c>
      <c r="L7" s="851">
        <v>42</v>
      </c>
      <c r="M7" s="851">
        <v>30</v>
      </c>
      <c r="N7" s="889">
        <v>30</v>
      </c>
      <c r="P7" s="887" t="s">
        <v>19</v>
      </c>
      <c r="Q7" s="854"/>
      <c r="R7" s="851">
        <v>200</v>
      </c>
      <c r="S7" s="851">
        <v>42</v>
      </c>
      <c r="T7" s="851">
        <v>30</v>
      </c>
      <c r="U7" s="889">
        <v>30</v>
      </c>
      <c r="X7" s="903" t="e">
        <f>K7-'Group Functions'!#REF!-'Group Functions'!D7-'PeB Total'!#REF!-'PeB Total'!D8-'LC&amp;I Total'!D8-'AWM Total'!D8</f>
        <v>#REF!</v>
      </c>
      <c r="Y7" s="903" t="e">
        <f>L7-'Group Functions'!#REF!-'Group Functions'!E7-'PeB Total'!E8-'LC&amp;I Total'!E8-'AWM Total'!E8</f>
        <v>#REF!</v>
      </c>
      <c r="Z7" s="903" t="e">
        <f>M7-'Group Functions'!#REF!-'Group Functions'!F7-'PeB Total'!F8-'LC&amp;I Total'!F8-'AWM Total'!F8</f>
        <v>#REF!</v>
      </c>
      <c r="AA7" s="903" t="e">
        <f>N7-'Group Functions'!#REF!-'Group Functions'!G7-'PeB Total'!G8-'LC&amp;I Total'!G8-'AWM Total'!G8</f>
        <v>#REF!</v>
      </c>
    </row>
    <row r="8" spans="1:28" s="893" customFormat="1" ht="10.5" customHeight="1">
      <c r="A8" s="890" t="s">
        <v>11</v>
      </c>
      <c r="B8" s="891" t="s">
        <v>11</v>
      </c>
      <c r="C8" s="857"/>
      <c r="D8" s="858">
        <f t="shared" si="0"/>
        <v>0</v>
      </c>
      <c r="E8" s="858">
        <f t="shared" si="1"/>
        <v>0</v>
      </c>
      <c r="F8" s="858">
        <f t="shared" si="2"/>
        <v>0</v>
      </c>
      <c r="G8" s="892">
        <f t="shared" si="3"/>
        <v>0</v>
      </c>
      <c r="I8" s="891" t="s">
        <v>11</v>
      </c>
      <c r="J8" s="857"/>
      <c r="K8" s="858">
        <v>2645</v>
      </c>
      <c r="L8" s="858">
        <v>2253</v>
      </c>
      <c r="M8" s="858">
        <v>2523</v>
      </c>
      <c r="N8" s="892">
        <v>2719</v>
      </c>
      <c r="P8" s="891" t="s">
        <v>11</v>
      </c>
      <c r="Q8" s="857"/>
      <c r="R8" s="858">
        <v>2645</v>
      </c>
      <c r="S8" s="858">
        <v>2253</v>
      </c>
      <c r="T8" s="858">
        <v>2523</v>
      </c>
      <c r="U8" s="892">
        <v>2719</v>
      </c>
      <c r="X8" s="903" t="e">
        <f>K8-'Group Functions'!#REF!-'Group Functions'!D8-'PeB Total'!D9-'LC&amp;I Total'!D9-'AWM Total'!D9</f>
        <v>#REF!</v>
      </c>
      <c r="Y8" s="903" t="e">
        <f>L8-'Group Functions'!#REF!-'Group Functions'!E8-'PeB Total'!E9-'LC&amp;I Total'!E9-'AWM Total'!E9</f>
        <v>#REF!</v>
      </c>
      <c r="Z8" s="903" t="e">
        <f>M8-'Group Functions'!#REF!-'Group Functions'!F8-'PeB Total'!F9-'LC&amp;I Total'!F9-'AWM Total'!F9</f>
        <v>#REF!</v>
      </c>
      <c r="AA8" s="903" t="e">
        <f>N8-'Group Functions'!#REF!-'Group Functions'!G8-'PeB Total'!G9-'LC&amp;I Total'!G9-'AWM Total'!G9</f>
        <v>#REF!</v>
      </c>
    </row>
    <row r="9" spans="1:28" ht="10.5" customHeight="1">
      <c r="A9" s="890" t="s">
        <v>4</v>
      </c>
      <c r="B9" s="862" t="s">
        <v>4</v>
      </c>
      <c r="C9" s="863"/>
      <c r="D9" s="864">
        <f t="shared" si="0"/>
        <v>0</v>
      </c>
      <c r="E9" s="864">
        <f t="shared" si="1"/>
        <v>0</v>
      </c>
      <c r="F9" s="864">
        <f t="shared" si="2"/>
        <v>0</v>
      </c>
      <c r="G9" s="894">
        <f t="shared" si="3"/>
        <v>0</v>
      </c>
      <c r="I9" s="862" t="s">
        <v>4</v>
      </c>
      <c r="J9" s="863"/>
      <c r="K9" s="851">
        <v>-956</v>
      </c>
      <c r="L9" s="851">
        <v>-756</v>
      </c>
      <c r="M9" s="851">
        <v>-772</v>
      </c>
      <c r="N9" s="889">
        <v>-779</v>
      </c>
      <c r="P9" s="862" t="s">
        <v>4</v>
      </c>
      <c r="Q9" s="863"/>
      <c r="R9" s="864">
        <v>-956</v>
      </c>
      <c r="S9" s="864">
        <v>-756</v>
      </c>
      <c r="T9" s="864">
        <v>-772</v>
      </c>
      <c r="U9" s="894">
        <v>-779</v>
      </c>
      <c r="X9" s="903" t="e">
        <f>K9-'Group Functions'!#REF!-'Group Functions'!#REF!-'PeB Total'!#REF!-'LC&amp;I Total'!#REF!-'AWM Total'!#REF!</f>
        <v>#REF!</v>
      </c>
      <c r="Y9" s="903" t="e">
        <f>L9-'Group Functions'!#REF!-'Group Functions'!#REF!-'PeB Total'!#REF!-'LC&amp;I Total'!#REF!-'AWM Total'!#REF!</f>
        <v>#REF!</v>
      </c>
      <c r="Z9" s="903" t="e">
        <f>M9-'Group Functions'!#REF!-'Group Functions'!#REF!-'PeB Total'!#REF!-'LC&amp;I Total'!#REF!-'AWM Total'!#REF!</f>
        <v>#REF!</v>
      </c>
      <c r="AA9" s="903" t="e">
        <f>N9-'Group Functions'!#REF!-'Group Functions'!#REF!-'PeB Total'!#REF!-'LC&amp;I Total'!#REF!-'AWM Total'!#REF!</f>
        <v>#REF!</v>
      </c>
    </row>
    <row r="10" spans="1:28" ht="10.5" customHeight="1">
      <c r="A10" s="890" t="s">
        <v>86</v>
      </c>
      <c r="B10" s="377" t="s">
        <v>90</v>
      </c>
      <c r="C10" s="865"/>
      <c r="D10" s="866">
        <f t="shared" si="0"/>
        <v>0</v>
      </c>
      <c r="E10" s="866">
        <f t="shared" si="1"/>
        <v>0</v>
      </c>
      <c r="F10" s="866">
        <f t="shared" si="2"/>
        <v>0</v>
      </c>
      <c r="G10" s="895">
        <f t="shared" si="3"/>
        <v>0</v>
      </c>
      <c r="I10" s="377" t="s">
        <v>90</v>
      </c>
      <c r="J10" s="865"/>
      <c r="K10" s="851">
        <v>-455</v>
      </c>
      <c r="L10" s="851">
        <v>-303</v>
      </c>
      <c r="M10" s="851">
        <v>-363</v>
      </c>
      <c r="N10" s="889">
        <v>-364</v>
      </c>
      <c r="P10" s="377" t="s">
        <v>90</v>
      </c>
      <c r="Q10" s="865"/>
      <c r="R10" s="866">
        <v>-455</v>
      </c>
      <c r="S10" s="866">
        <v>-303</v>
      </c>
      <c r="T10" s="866">
        <v>-363</v>
      </c>
      <c r="U10" s="895">
        <v>-364</v>
      </c>
      <c r="X10" s="903" t="e">
        <f>K10-'Group Functions'!#REF!-'Group Functions'!#REF!-'PeB Total'!#REF!-'LC&amp;I Total'!#REF!-'AWM Total'!#REF!</f>
        <v>#REF!</v>
      </c>
      <c r="Y10" s="903" t="e">
        <f>L10-'Group Functions'!#REF!-'Group Functions'!#REF!-'PeB Total'!#REF!-'LC&amp;I Total'!#REF!-'AWM Total'!#REF!</f>
        <v>#REF!</v>
      </c>
      <c r="Z10" s="903" t="e">
        <f>M10-'Group Functions'!#REF!-'Group Functions'!#REF!-'PeB Total'!#REF!-'LC&amp;I Total'!#REF!-'AWM Total'!#REF!</f>
        <v>#REF!</v>
      </c>
      <c r="AA10" s="903" t="e">
        <f>N10-'Group Functions'!#REF!-'Group Functions'!#REF!-'PeB Total'!#REF!-'LC&amp;I Total'!#REF!-'AWM Total'!#REF!</f>
        <v>#REF!</v>
      </c>
    </row>
    <row r="11" spans="1:28" ht="10.5" customHeight="1">
      <c r="A11" s="890"/>
      <c r="B11" s="891" t="s">
        <v>12</v>
      </c>
      <c r="C11" s="865"/>
      <c r="D11" s="896">
        <f t="shared" si="0"/>
        <v>0</v>
      </c>
      <c r="E11" s="896">
        <f t="shared" si="1"/>
        <v>0</v>
      </c>
      <c r="F11" s="896">
        <f t="shared" si="2"/>
        <v>0</v>
      </c>
      <c r="G11" s="897">
        <f t="shared" si="3"/>
        <v>0</v>
      </c>
      <c r="I11" s="891" t="s">
        <v>12</v>
      </c>
      <c r="J11" s="865"/>
      <c r="K11" s="858">
        <v>-1476</v>
      </c>
      <c r="L11" s="858">
        <v>-1108</v>
      </c>
      <c r="M11" s="858">
        <v>-1185</v>
      </c>
      <c r="N11" s="892">
        <v>-1188</v>
      </c>
      <c r="P11" s="891" t="s">
        <v>12</v>
      </c>
      <c r="Q11" s="865"/>
      <c r="R11" s="896">
        <v>-1476</v>
      </c>
      <c r="S11" s="896">
        <v>-1108</v>
      </c>
      <c r="T11" s="896">
        <v>-1185</v>
      </c>
      <c r="U11" s="897">
        <v>-1188</v>
      </c>
      <c r="X11" s="903" t="e">
        <f>K11-'Group Functions'!#REF!-'Group Functions'!D9-'PeB Total'!D10-'LC&amp;I Total'!D10-'AWM Total'!D10</f>
        <v>#REF!</v>
      </c>
      <c r="Y11" s="903" t="e">
        <f>L11-'Group Functions'!#REF!-'Group Functions'!E9-'PeB Total'!E10-'LC&amp;I Total'!E10-'AWM Total'!E10</f>
        <v>#REF!</v>
      </c>
      <c r="Z11" s="903" t="e">
        <f>M11-'Group Functions'!#REF!-'Group Functions'!F9-'PeB Total'!F10-'LC&amp;I Total'!F10-'AWM Total'!F10</f>
        <v>#REF!</v>
      </c>
      <c r="AA11" s="903" t="e">
        <f>N11-'Group Functions'!#REF!-'Group Functions'!G9-'PeB Total'!G10-'LC&amp;I Total'!G10-'AWM Total'!G10</f>
        <v>#REF!</v>
      </c>
    </row>
    <row r="12" spans="1:28" s="893" customFormat="1" ht="10.5" customHeight="1">
      <c r="A12" s="890" t="s">
        <v>12</v>
      </c>
      <c r="B12" s="493" t="s">
        <v>14</v>
      </c>
      <c r="C12" s="857"/>
      <c r="D12" s="858">
        <f t="shared" si="0"/>
        <v>0</v>
      </c>
      <c r="E12" s="858">
        <f t="shared" si="1"/>
        <v>0</v>
      </c>
      <c r="F12" s="858">
        <f t="shared" si="2"/>
        <v>0</v>
      </c>
      <c r="G12" s="892">
        <f t="shared" si="3"/>
        <v>0</v>
      </c>
      <c r="I12" s="493" t="s">
        <v>14</v>
      </c>
      <c r="J12" s="857"/>
      <c r="K12" s="858">
        <v>1169</v>
      </c>
      <c r="L12" s="858">
        <v>1145</v>
      </c>
      <c r="M12" s="858">
        <v>1338</v>
      </c>
      <c r="N12" s="892">
        <v>1531</v>
      </c>
      <c r="P12" s="493" t="s">
        <v>14</v>
      </c>
      <c r="Q12" s="857"/>
      <c r="R12" s="858">
        <v>1169</v>
      </c>
      <c r="S12" s="858">
        <v>1145</v>
      </c>
      <c r="T12" s="858">
        <v>1338</v>
      </c>
      <c r="U12" s="892">
        <v>1531</v>
      </c>
      <c r="X12" s="903" t="e">
        <f>K12-'Group Functions'!#REF!-'Group Functions'!D10-'PeB Total'!D11-'LC&amp;I Total'!D11-'AWM Total'!D11</f>
        <v>#REF!</v>
      </c>
      <c r="Y12" s="903" t="e">
        <f>L12-'Group Functions'!#REF!-'Group Functions'!E10-'PeB Total'!E11-'LC&amp;I Total'!E11-'AWM Total'!E11</f>
        <v>#REF!</v>
      </c>
      <c r="Z12" s="903" t="e">
        <f>M12-'Group Functions'!#REF!-'Group Functions'!F10-'PeB Total'!F11-'LC&amp;I Total'!F11-'AWM Total'!F11</f>
        <v>#REF!</v>
      </c>
      <c r="AA12" s="903" t="e">
        <f>N12-'Group Functions'!#REF!-'Group Functions'!G10-'PeB Total'!G11-'LC&amp;I Total'!G11-'AWM Total'!G11</f>
        <v>#REF!</v>
      </c>
    </row>
    <row r="13" spans="1:28" ht="10.5" customHeight="1">
      <c r="A13" s="890" t="s">
        <v>24</v>
      </c>
      <c r="B13" s="887" t="s">
        <v>24</v>
      </c>
      <c r="C13" s="854"/>
      <c r="D13" s="851">
        <f t="shared" si="0"/>
        <v>0</v>
      </c>
      <c r="E13" s="851">
        <f t="shared" si="1"/>
        <v>0</v>
      </c>
      <c r="F13" s="851">
        <f t="shared" si="2"/>
        <v>0</v>
      </c>
      <c r="G13" s="889">
        <f t="shared" si="3"/>
        <v>0</v>
      </c>
      <c r="I13" s="887" t="s">
        <v>24</v>
      </c>
      <c r="J13" s="854"/>
      <c r="K13" s="851">
        <v>-142</v>
      </c>
      <c r="L13" s="851">
        <v>-112</v>
      </c>
      <c r="M13" s="851">
        <v>-103</v>
      </c>
      <c r="N13" s="889">
        <v>-122</v>
      </c>
      <c r="P13" s="887" t="s">
        <v>24</v>
      </c>
      <c r="Q13" s="854"/>
      <c r="R13" s="851">
        <v>-142</v>
      </c>
      <c r="S13" s="851">
        <v>-112</v>
      </c>
      <c r="T13" s="851">
        <v>-103</v>
      </c>
      <c r="U13" s="889">
        <v>-122</v>
      </c>
      <c r="X13" s="903" t="e">
        <f>K13-'Group Functions'!#REF!-'Group Functions'!D11-'PeB Total'!D12-'LC&amp;I Total'!D12-'AWM Total'!D12</f>
        <v>#REF!</v>
      </c>
      <c r="Y13" s="903" t="e">
        <f>L13-'Group Functions'!#REF!-'Group Functions'!E11-'PeB Total'!E12-'LC&amp;I Total'!E12-'AWM Total'!E12</f>
        <v>#REF!</v>
      </c>
      <c r="Z13" s="903" t="e">
        <f>M13-'Group Functions'!#REF!-'Group Functions'!F11-'PeB Total'!F12-'LC&amp;I Total'!F12-'AWM Total'!F12</f>
        <v>#REF!</v>
      </c>
      <c r="AA13" s="903" t="e">
        <f>N13-'Group Functions'!#REF!-'Group Functions'!G11-'PeB Total'!G12-'LC&amp;I Total'!G12-'AWM Total'!G12</f>
        <v>#REF!</v>
      </c>
    </row>
    <row r="14" spans="1:28" s="893" customFormat="1" ht="10.5" customHeight="1">
      <c r="A14" s="890" t="s">
        <v>5</v>
      </c>
      <c r="B14" s="898" t="s">
        <v>5</v>
      </c>
      <c r="C14" s="868"/>
      <c r="D14" s="869">
        <f t="shared" si="0"/>
        <v>0</v>
      </c>
      <c r="E14" s="869">
        <f t="shared" si="1"/>
        <v>0</v>
      </c>
      <c r="F14" s="869">
        <f t="shared" si="2"/>
        <v>0</v>
      </c>
      <c r="G14" s="899">
        <f t="shared" si="3"/>
        <v>0</v>
      </c>
      <c r="I14" s="898" t="s">
        <v>5</v>
      </c>
      <c r="J14" s="868"/>
      <c r="K14" s="858">
        <v>1027</v>
      </c>
      <c r="L14" s="869">
        <v>1033</v>
      </c>
      <c r="M14" s="869">
        <v>1235</v>
      </c>
      <c r="N14" s="899">
        <v>1409</v>
      </c>
      <c r="P14" s="898" t="s">
        <v>5</v>
      </c>
      <c r="Q14" s="868"/>
      <c r="R14" s="858">
        <v>1027</v>
      </c>
      <c r="S14" s="869">
        <v>1033</v>
      </c>
      <c r="T14" s="869">
        <v>1235</v>
      </c>
      <c r="U14" s="899">
        <v>1409</v>
      </c>
      <c r="X14" s="903" t="e">
        <f>K14-'Group Functions'!#REF!-'Group Functions'!D12-'PeB Total'!D13-'LC&amp;I Total'!D13-'AWM Total'!D13</f>
        <v>#REF!</v>
      </c>
      <c r="Y14" s="903" t="e">
        <f>L14-'Group Functions'!#REF!-'Group Functions'!E12-'PeB Total'!E13-'LC&amp;I Total'!E13-'AWM Total'!E13</f>
        <v>#REF!</v>
      </c>
      <c r="Z14" s="903" t="e">
        <f>M14-'Group Functions'!#REF!-'Group Functions'!F12-'PeB Total'!F13-'LC&amp;I Total'!F13-'AWM Total'!F13</f>
        <v>#REF!</v>
      </c>
      <c r="AA14" s="903" t="e">
        <f>N14-'Group Functions'!#REF!-'Group Functions'!G12-'PeB Total'!G13-'LC&amp;I Total'!G13-'AWM Total'!G13</f>
        <v>#REF!</v>
      </c>
    </row>
    <row r="15" spans="1:28" ht="2.25" customHeight="1">
      <c r="A15" s="890"/>
      <c r="B15" s="891"/>
      <c r="C15" s="857"/>
      <c r="D15" s="858">
        <f t="shared" si="0"/>
        <v>0</v>
      </c>
      <c r="E15" s="858">
        <f t="shared" si="1"/>
        <v>0</v>
      </c>
      <c r="F15" s="858">
        <f t="shared" si="2"/>
        <v>0</v>
      </c>
      <c r="G15" s="892">
        <f t="shared" si="3"/>
        <v>0</v>
      </c>
      <c r="I15" s="891"/>
      <c r="J15" s="857"/>
      <c r="K15" s="870"/>
      <c r="L15" s="858"/>
      <c r="M15" s="858"/>
      <c r="N15" s="892"/>
      <c r="P15" s="891"/>
      <c r="Q15" s="857"/>
      <c r="R15" s="870"/>
      <c r="S15" s="858"/>
      <c r="T15" s="900"/>
      <c r="U15" s="908"/>
    </row>
    <row r="16" spans="1:28" ht="10.5" customHeight="1">
      <c r="A16" s="886" t="s">
        <v>29</v>
      </c>
      <c r="B16" s="314" t="s">
        <v>15</v>
      </c>
      <c r="C16" s="871"/>
      <c r="D16" s="872">
        <f t="shared" si="0"/>
        <v>0</v>
      </c>
      <c r="E16" s="872">
        <f t="shared" si="1"/>
        <v>0</v>
      </c>
      <c r="F16" s="872">
        <f t="shared" si="2"/>
        <v>0</v>
      </c>
      <c r="G16" s="901">
        <f t="shared" si="3"/>
        <v>0</v>
      </c>
      <c r="I16" s="314" t="s">
        <v>15</v>
      </c>
      <c r="J16" s="871"/>
      <c r="K16" s="872">
        <v>29815</v>
      </c>
      <c r="L16" s="872">
        <v>29821</v>
      </c>
      <c r="M16" s="872">
        <v>29719</v>
      </c>
      <c r="N16" s="901">
        <v>29588</v>
      </c>
      <c r="P16" s="314" t="s">
        <v>15</v>
      </c>
      <c r="Q16" s="871"/>
      <c r="R16" s="872">
        <v>29815</v>
      </c>
      <c r="S16" s="872">
        <v>29821</v>
      </c>
      <c r="T16" s="872">
        <v>29719</v>
      </c>
      <c r="U16" s="901">
        <v>29588</v>
      </c>
      <c r="X16" s="903" t="e">
        <f>K16-'Group Functions'!#REF!-'Group Functions'!D15-'PeB Total'!D19-'LC&amp;I Total'!D20-'AWM Total'!D19</f>
        <v>#REF!</v>
      </c>
      <c r="Y16" s="903" t="e">
        <f>L16-'Group Functions'!#REF!-'Group Functions'!E15-'PeB Total'!E19-'LC&amp;I Total'!E20-'AWM Total'!E19</f>
        <v>#REF!</v>
      </c>
      <c r="Z16" s="903" t="e">
        <f>M16-'Group Functions'!#REF!-'Group Functions'!F15-'PeB Total'!F19-'LC&amp;I Total'!F20-'AWM Total'!F19</f>
        <v>#REF!</v>
      </c>
      <c r="AA16" s="903" t="e">
        <f>N16-'Group Functions'!#REF!-'Group Functions'!G15-'PeB Total'!G19-'LC&amp;I Total'!G20-'AWM Total'!G19</f>
        <v>#REF!</v>
      </c>
    </row>
    <row r="17" spans="1:28" ht="10.5" customHeight="1">
      <c r="A17" s="886" t="s">
        <v>28</v>
      </c>
      <c r="B17" s="314" t="s">
        <v>117</v>
      </c>
      <c r="C17" s="871"/>
      <c r="D17" s="909">
        <f t="shared" si="0"/>
        <v>0</v>
      </c>
      <c r="E17" s="909">
        <f t="shared" si="1"/>
        <v>0</v>
      </c>
      <c r="F17" s="909">
        <f t="shared" si="2"/>
        <v>0</v>
      </c>
      <c r="G17" s="911">
        <f t="shared" si="3"/>
        <v>0</v>
      </c>
      <c r="I17" s="314" t="s">
        <v>117</v>
      </c>
      <c r="J17" s="871"/>
      <c r="K17" s="909">
        <v>340.9</v>
      </c>
      <c r="L17" s="909">
        <v>349.3</v>
      </c>
      <c r="M17" s="909">
        <v>357.6</v>
      </c>
      <c r="N17" s="911">
        <v>357.7</v>
      </c>
      <c r="P17" s="314" t="s">
        <v>117</v>
      </c>
      <c r="Q17" s="871"/>
      <c r="R17" s="909">
        <v>340.9</v>
      </c>
      <c r="S17" s="909">
        <v>349.3</v>
      </c>
      <c r="T17" s="909">
        <v>357.6</v>
      </c>
      <c r="U17" s="911">
        <v>357.7</v>
      </c>
      <c r="X17" s="903">
        <f>K17-'PeB Total'!D23-'LC&amp;I Total'!D22-'AWM Total'!D22</f>
        <v>106.91699999999999</v>
      </c>
      <c r="Y17" s="903">
        <f>L17-'PeB Total'!E23-'LC&amp;I Total'!E22-'AWM Total'!E22</f>
        <v>108.10000000000002</v>
      </c>
      <c r="Z17" s="903">
        <f>M17-'PeB Total'!F23-'LC&amp;I Total'!F22-'AWM Total'!F22</f>
        <v>117.70000000000003</v>
      </c>
      <c r="AA17" s="903">
        <f>N17-'PeB Total'!G23-'LC&amp;I Total'!G22-'AWM Total'!G22</f>
        <v>121.4</v>
      </c>
      <c r="AB17" s="880" t="s">
        <v>121</v>
      </c>
    </row>
    <row r="18" spans="1:28" ht="10.5" customHeight="1">
      <c r="A18" s="881" t="s">
        <v>15</v>
      </c>
      <c r="B18" s="347" t="s">
        <v>118</v>
      </c>
      <c r="C18" s="873"/>
      <c r="D18" s="910">
        <f t="shared" si="0"/>
        <v>-4.3000000000000114</v>
      </c>
      <c r="E18" s="910">
        <f t="shared" si="1"/>
        <v>-4.3000000000000114</v>
      </c>
      <c r="F18" s="910">
        <f t="shared" si="2"/>
        <v>-4.4000000000000057</v>
      </c>
      <c r="G18" s="912">
        <f t="shared" si="3"/>
        <v>-4.5</v>
      </c>
      <c r="I18" s="347" t="s">
        <v>118</v>
      </c>
      <c r="J18" s="873"/>
      <c r="K18" s="910">
        <v>189</v>
      </c>
      <c r="L18" s="910">
        <v>204</v>
      </c>
      <c r="M18" s="910">
        <v>206.4</v>
      </c>
      <c r="N18" s="912">
        <v>204.2</v>
      </c>
      <c r="P18" s="347" t="s">
        <v>118</v>
      </c>
      <c r="Q18" s="873"/>
      <c r="R18" s="910">
        <v>193.3</v>
      </c>
      <c r="S18" s="910">
        <v>208.3</v>
      </c>
      <c r="T18" s="910">
        <v>210.8</v>
      </c>
      <c r="U18" s="912">
        <v>208.7</v>
      </c>
      <c r="X18" s="903" t="e">
        <f>K18-'PeB Total'!D24-'LC&amp;I Total'!#REF!-'AWM Total'!D23</f>
        <v>#REF!</v>
      </c>
      <c r="Y18" s="903" t="e">
        <f>L18-'PeB Total'!E24-'LC&amp;I Total'!#REF!-'AWM Total'!E23</f>
        <v>#REF!</v>
      </c>
      <c r="Z18" s="903" t="e">
        <f>M18-'PeB Total'!F24-'LC&amp;I Total'!#REF!-'AWM Total'!F23</f>
        <v>#REF!</v>
      </c>
      <c r="AA18" s="903" t="e">
        <f>N18-'PeB Total'!G24-'LC&amp;I Total'!#REF!-'AWM Total'!G23</f>
        <v>#REF!</v>
      </c>
    </row>
    <row r="19" spans="1:28" s="101" customFormat="1">
      <c r="A19" s="880"/>
      <c r="B19" s="440"/>
      <c r="C19" s="902"/>
      <c r="D19" s="902"/>
      <c r="E19" s="902"/>
      <c r="F19" s="902"/>
      <c r="G19" s="902"/>
    </row>
    <row r="20" spans="1:28" s="101" customFormat="1">
      <c r="A20" s="880"/>
      <c r="B20" s="366"/>
      <c r="C20" s="441"/>
      <c r="D20" s="441"/>
      <c r="E20" s="441"/>
      <c r="F20" s="441"/>
      <c r="G20" s="441"/>
    </row>
    <row r="21" spans="1:28" ht="12" customHeight="1">
      <c r="B21" s="796" t="s">
        <v>100</v>
      </c>
      <c r="C21" s="880"/>
      <c r="D21" s="903">
        <f>D4+D5+D6+D7-D8</f>
        <v>0</v>
      </c>
      <c r="E21" s="903">
        <f>E4+E5+E6+E7-E8</f>
        <v>0</v>
      </c>
      <c r="F21" s="903">
        <f>F4+F5+F6+F7-F8</f>
        <v>0</v>
      </c>
      <c r="G21" s="903">
        <f>G4+G5+G6+G7-G8</f>
        <v>0</v>
      </c>
      <c r="H21" s="904"/>
      <c r="I21" s="904"/>
      <c r="J21" s="904"/>
      <c r="K21" s="903">
        <f>K4+K5+K6+K7-K8</f>
        <v>0</v>
      </c>
      <c r="L21" s="903">
        <f>L4+L5+L6+L7-L8</f>
        <v>0</v>
      </c>
      <c r="M21" s="903">
        <f>M4+M5+M6+M7-M8</f>
        <v>0</v>
      </c>
      <c r="N21" s="903">
        <f>N4+N5+N6+N7-N8</f>
        <v>0</v>
      </c>
      <c r="O21" s="904"/>
      <c r="P21" s="904"/>
      <c r="Q21" s="904"/>
      <c r="R21" s="903">
        <f>R4+R5+R6+R7-R8</f>
        <v>0</v>
      </c>
      <c r="S21" s="903">
        <f>S4+S5+S6+S7-S8</f>
        <v>0</v>
      </c>
      <c r="T21" s="903">
        <f>T4+T5+T6+T7-T8</f>
        <v>0</v>
      </c>
      <c r="U21" s="903">
        <f>U4+U5+U6+U7-U8</f>
        <v>0</v>
      </c>
    </row>
    <row r="22" spans="1:28" s="53" customFormat="1">
      <c r="A22" s="880"/>
      <c r="C22" s="797"/>
      <c r="D22" s="905">
        <f>D8+D11-D12</f>
        <v>0</v>
      </c>
      <c r="E22" s="905">
        <f>E8+E11-E12</f>
        <v>0</v>
      </c>
      <c r="F22" s="905">
        <f>F8+F11-F12</f>
        <v>0</v>
      </c>
      <c r="G22" s="905">
        <f>G8+G11-G12</f>
        <v>0</v>
      </c>
      <c r="H22" s="798"/>
      <c r="I22" s="798"/>
      <c r="J22" s="798"/>
      <c r="K22" s="905">
        <f>K8+K11-K12</f>
        <v>0</v>
      </c>
      <c r="L22" s="905">
        <f>L8+L11-L12</f>
        <v>0</v>
      </c>
      <c r="M22" s="905">
        <f>M8+M11-M12</f>
        <v>0</v>
      </c>
      <c r="N22" s="905">
        <f>N8+N11-N12</f>
        <v>0</v>
      </c>
      <c r="O22" s="798"/>
      <c r="P22" s="798"/>
      <c r="Q22" s="798"/>
      <c r="R22" s="905">
        <f>R8+R11-R12</f>
        <v>0</v>
      </c>
      <c r="S22" s="905">
        <f>S8+S11-S12</f>
        <v>0</v>
      </c>
      <c r="T22" s="905">
        <f>T8+T11-T12</f>
        <v>0</v>
      </c>
      <c r="U22" s="905">
        <f>U8+U11-U12</f>
        <v>0</v>
      </c>
    </row>
    <row r="23" spans="1:28">
      <c r="B23" s="906"/>
      <c r="C23" s="797"/>
      <c r="D23" s="903">
        <f>D12+D13-D14</f>
        <v>0</v>
      </c>
      <c r="E23" s="903">
        <f>E12+E13-E14</f>
        <v>0</v>
      </c>
      <c r="F23" s="903">
        <f>F12+F13-F14</f>
        <v>0</v>
      </c>
      <c r="G23" s="903">
        <f>G12+G13-G14</f>
        <v>0</v>
      </c>
      <c r="H23" s="904"/>
      <c r="I23" s="904"/>
      <c r="J23" s="904"/>
      <c r="K23" s="903">
        <f>K12+K13-K14</f>
        <v>0</v>
      </c>
      <c r="L23" s="903">
        <f>L12+L13-L14</f>
        <v>0</v>
      </c>
      <c r="M23" s="903">
        <f>M12+M13-M14</f>
        <v>0</v>
      </c>
      <c r="N23" s="903">
        <f>N12+N13-N14</f>
        <v>0</v>
      </c>
      <c r="O23" s="904"/>
      <c r="P23" s="904"/>
      <c r="Q23" s="904"/>
      <c r="R23" s="903">
        <f>R12+R13-R14</f>
        <v>0</v>
      </c>
      <c r="S23" s="903">
        <f>S12+S13-S14</f>
        <v>0</v>
      </c>
      <c r="T23" s="903">
        <f>T12+T13-T14</f>
        <v>0</v>
      </c>
      <c r="U23" s="903">
        <f>U12+U13-U14</f>
        <v>0</v>
      </c>
    </row>
    <row r="24" spans="1:28">
      <c r="B24" s="906"/>
      <c r="C24" s="907"/>
      <c r="D24" s="907"/>
      <c r="E24" s="907"/>
      <c r="F24" s="907"/>
      <c r="G24" s="907"/>
    </row>
    <row r="25" spans="1:28">
      <c r="B25" s="914" t="s">
        <v>122</v>
      </c>
      <c r="C25" s="915"/>
      <c r="D25" s="915"/>
      <c r="E25" s="915"/>
      <c r="F25" s="915"/>
      <c r="G25" s="915"/>
      <c r="H25" s="916"/>
      <c r="I25" s="916"/>
      <c r="J25" s="917"/>
      <c r="K25" s="916"/>
      <c r="L25" s="916"/>
      <c r="M25" s="916"/>
      <c r="N25" s="916"/>
    </row>
    <row r="26" spans="1:28" ht="12" customHeight="1">
      <c r="B26" s="1327" t="s">
        <v>123</v>
      </c>
      <c r="C26" s="1327"/>
      <c r="D26" s="1327"/>
      <c r="E26" s="1327"/>
      <c r="F26" s="1327"/>
      <c r="G26" s="1327"/>
      <c r="H26" s="1327"/>
      <c r="I26" s="1327"/>
      <c r="J26" s="1327"/>
      <c r="K26" s="1327"/>
      <c r="L26" s="1327"/>
      <c r="M26" s="1327"/>
      <c r="N26" s="1327"/>
    </row>
    <row r="27" spans="1:28">
      <c r="B27" s="1327"/>
      <c r="C27" s="1327"/>
      <c r="D27" s="1327"/>
      <c r="E27" s="1327"/>
      <c r="F27" s="1327"/>
      <c r="G27" s="1327"/>
      <c r="H27" s="1327"/>
      <c r="I27" s="1327"/>
      <c r="J27" s="1327"/>
      <c r="K27" s="1327"/>
      <c r="L27" s="1327"/>
      <c r="M27" s="1327"/>
      <c r="N27" s="1327"/>
    </row>
    <row r="28" spans="1:28" s="276" customFormat="1" ht="10.5" customHeight="1">
      <c r="B28" s="1327"/>
      <c r="C28" s="1327"/>
      <c r="D28" s="1327"/>
      <c r="E28" s="1327"/>
      <c r="F28" s="1327"/>
      <c r="G28" s="1327"/>
      <c r="H28" s="1327"/>
      <c r="I28" s="1327"/>
      <c r="J28" s="1327"/>
      <c r="K28" s="1327"/>
      <c r="L28" s="1327"/>
      <c r="M28" s="1327"/>
      <c r="N28" s="1327"/>
    </row>
    <row r="29" spans="1:28" s="276" customFormat="1" ht="10.5" customHeight="1">
      <c r="B29" s="906"/>
      <c r="C29" s="907"/>
      <c r="D29" s="907"/>
      <c r="E29" s="907"/>
      <c r="F29" s="907"/>
      <c r="G29" s="907"/>
    </row>
    <row r="30" spans="1:28" s="276" customFormat="1" ht="10.5" customHeight="1">
      <c r="B30" s="914" t="s">
        <v>124</v>
      </c>
      <c r="C30" s="907"/>
      <c r="D30" s="907"/>
      <c r="E30" s="907"/>
      <c r="F30" s="907"/>
      <c r="G30" s="907"/>
    </row>
    <row r="31" spans="1:28" s="276" customFormat="1" ht="10.5" customHeight="1">
      <c r="B31" s="918" t="s">
        <v>125</v>
      </c>
      <c r="C31" s="918"/>
      <c r="D31" s="918"/>
      <c r="E31" s="918"/>
      <c r="F31" s="918"/>
      <c r="G31" s="918"/>
      <c r="H31" s="918"/>
      <c r="I31" s="918"/>
      <c r="J31" s="918"/>
      <c r="K31" s="918"/>
      <c r="L31" s="918"/>
      <c r="M31" s="918"/>
      <c r="N31" s="918"/>
    </row>
    <row r="32" spans="1:28" s="276" customFormat="1" ht="10.5" customHeight="1">
      <c r="B32" s="918"/>
      <c r="C32" s="918"/>
      <c r="D32" s="918"/>
      <c r="E32" s="918"/>
      <c r="F32" s="918"/>
      <c r="G32" s="918"/>
      <c r="H32" s="918"/>
      <c r="I32" s="918"/>
      <c r="J32" s="918"/>
      <c r="K32" s="918"/>
      <c r="L32" s="918"/>
      <c r="M32" s="918"/>
      <c r="N32" s="918"/>
    </row>
    <row r="33" spans="2:14" s="276" customFormat="1" ht="10.5" customHeight="1">
      <c r="B33" s="914" t="s">
        <v>127</v>
      </c>
      <c r="C33" s="918"/>
      <c r="D33" s="918"/>
      <c r="E33" s="918"/>
      <c r="F33" s="918"/>
      <c r="G33" s="918"/>
      <c r="H33" s="918"/>
      <c r="I33" s="918"/>
      <c r="J33" s="918"/>
      <c r="K33" s="918"/>
      <c r="L33" s="918"/>
      <c r="M33" s="918"/>
      <c r="N33" s="918"/>
    </row>
    <row r="34" spans="2:14" s="276" customFormat="1" ht="11.25" customHeight="1">
      <c r="B34" s="1327" t="s">
        <v>126</v>
      </c>
      <c r="C34" s="1327"/>
      <c r="D34" s="1327"/>
      <c r="E34" s="1327"/>
      <c r="F34" s="1327"/>
      <c r="G34" s="1327"/>
      <c r="H34" s="1327"/>
      <c r="I34" s="1327"/>
      <c r="J34" s="1327"/>
      <c r="K34" s="1327"/>
      <c r="L34" s="1327"/>
      <c r="M34" s="1327"/>
      <c r="N34" s="1327"/>
    </row>
    <row r="35" spans="2:14" s="276" customFormat="1" ht="11.25" customHeight="1">
      <c r="B35" s="1327"/>
      <c r="C35" s="1327"/>
      <c r="D35" s="1327"/>
      <c r="E35" s="1327"/>
      <c r="F35" s="1327"/>
      <c r="G35" s="1327"/>
      <c r="H35" s="1327"/>
      <c r="I35" s="1327"/>
      <c r="J35" s="1327"/>
      <c r="K35" s="1327"/>
      <c r="L35" s="1327"/>
      <c r="M35" s="1327"/>
      <c r="N35" s="1327"/>
    </row>
    <row r="36" spans="2:14" s="276" customFormat="1" ht="10.5" customHeight="1">
      <c r="B36" s="906"/>
      <c r="C36" s="907"/>
      <c r="D36" s="907"/>
      <c r="E36" s="907"/>
      <c r="F36" s="907"/>
      <c r="G36" s="907"/>
    </row>
    <row r="37" spans="2:14" s="276" customFormat="1">
      <c r="B37" s="906"/>
      <c r="C37" s="907"/>
      <c r="D37" s="907"/>
      <c r="E37" s="907"/>
      <c r="F37" s="907"/>
      <c r="G37" s="907"/>
    </row>
    <row r="38" spans="2:14">
      <c r="B38" s="906"/>
      <c r="C38" s="907"/>
      <c r="D38" s="907"/>
      <c r="E38" s="907"/>
      <c r="F38" s="907"/>
      <c r="G38" s="907"/>
      <c r="J38" s="277"/>
    </row>
    <row r="39" spans="2:14">
      <c r="B39" s="906"/>
      <c r="C39" s="907"/>
      <c r="D39" s="907"/>
      <c r="E39" s="907"/>
      <c r="F39" s="907"/>
      <c r="G39" s="907"/>
      <c r="J39" s="277"/>
    </row>
    <row r="40" spans="2:14">
      <c r="B40" s="906"/>
      <c r="C40" s="907"/>
      <c r="D40" s="907"/>
      <c r="E40" s="907"/>
      <c r="F40" s="907"/>
      <c r="G40" s="907"/>
      <c r="J40" s="277"/>
    </row>
    <row r="41" spans="2:14">
      <c r="B41" s="906"/>
      <c r="C41" s="907"/>
      <c r="D41" s="907"/>
      <c r="E41" s="907"/>
      <c r="F41" s="907"/>
      <c r="G41" s="907"/>
      <c r="J41" s="277"/>
    </row>
    <row r="42" spans="2:14">
      <c r="B42" s="906"/>
      <c r="C42" s="907"/>
      <c r="D42" s="907"/>
      <c r="E42" s="907"/>
      <c r="F42" s="907"/>
      <c r="G42" s="907"/>
      <c r="J42" s="277"/>
    </row>
    <row r="43" spans="2:14">
      <c r="B43" s="906"/>
      <c r="C43" s="907"/>
      <c r="D43" s="907"/>
      <c r="E43" s="907"/>
      <c r="F43" s="907"/>
      <c r="G43" s="907"/>
      <c r="J43" s="277"/>
    </row>
    <row r="44" spans="2:14">
      <c r="B44" s="906"/>
      <c r="C44" s="907"/>
      <c r="D44" s="907"/>
      <c r="E44" s="907"/>
      <c r="F44" s="907"/>
      <c r="G44" s="907"/>
      <c r="J44" s="277"/>
    </row>
    <row r="45" spans="2:14">
      <c r="B45" s="906"/>
      <c r="C45" s="907"/>
      <c r="D45" s="907"/>
      <c r="E45" s="907"/>
      <c r="F45" s="907"/>
      <c r="G45" s="907"/>
      <c r="J45" s="277"/>
    </row>
    <row r="46" spans="2:14">
      <c r="B46" s="906"/>
      <c r="C46" s="907"/>
      <c r="D46" s="907"/>
      <c r="E46" s="907"/>
      <c r="F46" s="907"/>
      <c r="G46" s="907"/>
      <c r="J46" s="277"/>
    </row>
    <row r="47" spans="2:14">
      <c r="B47" s="906"/>
      <c r="C47" s="907"/>
      <c r="D47" s="907"/>
      <c r="E47" s="907"/>
      <c r="F47" s="907"/>
      <c r="G47" s="907"/>
      <c r="J47" s="277"/>
    </row>
    <row r="48" spans="2:14">
      <c r="B48" s="906"/>
      <c r="C48" s="907"/>
      <c r="D48" s="907"/>
      <c r="E48" s="907"/>
      <c r="F48" s="907"/>
      <c r="G48" s="907"/>
      <c r="J48" s="277"/>
    </row>
    <row r="49" spans="2:10">
      <c r="B49" s="906"/>
      <c r="C49" s="907"/>
      <c r="D49" s="907"/>
      <c r="E49" s="907"/>
      <c r="F49" s="907"/>
      <c r="G49" s="907"/>
      <c r="J49" s="277"/>
    </row>
    <row r="50" spans="2:10">
      <c r="B50" s="906"/>
      <c r="C50" s="907"/>
      <c r="D50" s="907"/>
      <c r="E50" s="907"/>
      <c r="F50" s="907"/>
      <c r="G50" s="907"/>
      <c r="J50" s="277"/>
    </row>
    <row r="51" spans="2:10">
      <c r="B51" s="906"/>
      <c r="C51" s="907"/>
      <c r="D51" s="907"/>
      <c r="E51" s="907"/>
      <c r="F51" s="907"/>
      <c r="G51" s="907"/>
    </row>
  </sheetData>
  <mergeCells count="2">
    <mergeCell ref="B26:N28"/>
    <mergeCell ref="B34:N35"/>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sheetPr>
  <dimension ref="A1:BE86"/>
  <sheetViews>
    <sheetView zoomScaleNormal="100" workbookViewId="0">
      <selection activeCell="R4" sqref="R4"/>
    </sheetView>
  </sheetViews>
  <sheetFormatPr defaultColWidth="9.33203125" defaultRowHeight="12" outlineLevelRow="1" outlineLevelCol="1"/>
  <cols>
    <col min="1" max="1" width="23.33203125" style="181" customWidth="1"/>
    <col min="2" max="2" width="29.109375" style="53" customWidth="1"/>
    <col min="3" max="3" width="8.109375" style="13" customWidth="1"/>
    <col min="4" max="4" width="8.109375" style="53" bestFit="1" customWidth="1"/>
    <col min="5" max="7" width="8.109375" style="53" customWidth="1"/>
    <col min="8" max="10" width="8.109375" style="53" customWidth="1" outlineLevel="1"/>
    <col min="11" max="11" width="7" style="53" customWidth="1"/>
    <col min="12" max="12" width="8.33203125" style="53" customWidth="1"/>
    <col min="13" max="13" width="7" style="53" customWidth="1"/>
    <col min="14" max="14" width="7.77734375" style="53" customWidth="1"/>
    <col min="15" max="16" width="9.44140625" style="53" customWidth="1" outlineLevel="1"/>
    <col min="17" max="17" width="7.77734375" style="53" customWidth="1" outlineLevel="1"/>
    <col min="18" max="18" width="7.6640625" style="53" customWidth="1" outlineLevel="1"/>
    <col min="19" max="20" width="9.33203125" style="53" customWidth="1"/>
    <col min="21" max="23" width="7.6640625" style="53" customWidth="1"/>
    <col min="24" max="24" width="8.44140625" style="53" customWidth="1"/>
    <col min="25" max="25" width="7.33203125" style="53" customWidth="1"/>
    <col min="26" max="26" width="8.77734375" style="53" customWidth="1"/>
    <col min="27" max="31" width="9.33203125" style="53" customWidth="1"/>
    <col min="32" max="32" width="9" style="53" bestFit="1" customWidth="1"/>
    <col min="33" max="33" width="11.33203125" style="53" bestFit="1" customWidth="1"/>
    <col min="34" max="34" width="9.33203125" style="53" customWidth="1"/>
    <col min="35" max="16384" width="9.33203125" style="53"/>
  </cols>
  <sheetData>
    <row r="1" spans="1:57" s="101" customFormat="1" ht="10.5" customHeight="1">
      <c r="A1" s="101" t="s">
        <v>84</v>
      </c>
      <c r="B1" s="101">
        <v>2</v>
      </c>
      <c r="C1" s="101">
        <f>+B1+1</f>
        <v>3</v>
      </c>
      <c r="D1" s="101">
        <f t="shared" ref="D1:L1" si="0">+C1+1</f>
        <v>4</v>
      </c>
      <c r="E1" s="101">
        <f t="shared" si="0"/>
        <v>5</v>
      </c>
      <c r="F1" s="101">
        <f t="shared" si="0"/>
        <v>6</v>
      </c>
      <c r="G1" s="101">
        <f t="shared" si="0"/>
        <v>7</v>
      </c>
      <c r="H1" s="101">
        <f t="shared" si="0"/>
        <v>8</v>
      </c>
      <c r="I1" s="101">
        <f t="shared" si="0"/>
        <v>9</v>
      </c>
      <c r="J1" s="101">
        <f>+I1+1</f>
        <v>10</v>
      </c>
      <c r="K1" s="101">
        <f>+J1+1</f>
        <v>11</v>
      </c>
      <c r="L1" s="101">
        <f t="shared" si="0"/>
        <v>12</v>
      </c>
      <c r="M1" s="101">
        <f>+L1+1</f>
        <v>13</v>
      </c>
      <c r="N1" s="101">
        <f>+M1+1</f>
        <v>14</v>
      </c>
      <c r="O1" s="101">
        <f>+N1+1</f>
        <v>15</v>
      </c>
      <c r="P1" s="101">
        <f>+O1+1</f>
        <v>16</v>
      </c>
    </row>
    <row r="2" spans="1:57" s="101" customFormat="1" ht="10.5" customHeight="1">
      <c r="A2" s="199"/>
      <c r="B2" s="334" t="s">
        <v>146</v>
      </c>
      <c r="C2" s="378"/>
      <c r="D2" s="323"/>
      <c r="E2" s="323"/>
      <c r="F2" s="323"/>
      <c r="G2" s="323"/>
      <c r="H2" s="323"/>
      <c r="I2" s="323"/>
      <c r="J2" s="323"/>
      <c r="K2" s="323"/>
      <c r="L2" s="323"/>
      <c r="M2" s="308"/>
      <c r="N2" s="309"/>
      <c r="O2" s="309"/>
      <c r="P2" s="309"/>
      <c r="Q2" s="309"/>
      <c r="R2" s="309"/>
      <c r="Y2" s="101" t="s">
        <v>132</v>
      </c>
    </row>
    <row r="3" spans="1:57" s="101" customFormat="1" ht="10.5" customHeight="1">
      <c r="A3" s="199"/>
      <c r="B3" s="447"/>
      <c r="C3" s="445"/>
      <c r="D3" s="444"/>
      <c r="E3" s="444"/>
      <c r="F3" s="444"/>
      <c r="G3" s="444"/>
      <c r="H3" s="444"/>
      <c r="I3" s="444"/>
      <c r="J3" s="446"/>
      <c r="K3" s="444"/>
      <c r="L3" s="446"/>
      <c r="M3" s="1333" t="s">
        <v>110</v>
      </c>
      <c r="N3" s="1334"/>
      <c r="O3" s="1335" t="e">
        <f>+VLOOKUP($A4,#REF!,M$1+1,FALSE)</f>
        <v>#REF!</v>
      </c>
      <c r="P3" s="1337" t="e">
        <f>+VLOOKUP($A4,#REF!,N$1+1,FALSE)</f>
        <v>#REF!</v>
      </c>
      <c r="Q3" s="1205" t="s">
        <v>198</v>
      </c>
      <c r="R3" s="843" t="s">
        <v>199</v>
      </c>
      <c r="AJ3" s="101" t="s">
        <v>110</v>
      </c>
      <c r="AL3" s="1328" t="e">
        <f>O3</f>
        <v>#REF!</v>
      </c>
      <c r="AM3" s="1330" t="e">
        <f>P3</f>
        <v>#REF!</v>
      </c>
      <c r="AN3" s="828" t="str">
        <f>Q3</f>
        <v>Jan-Mar</v>
      </c>
      <c r="AO3" s="828" t="str">
        <f>R3</f>
        <v>20/19</v>
      </c>
    </row>
    <row r="4" spans="1:57" s="101" customFormat="1" ht="13.5" customHeight="1">
      <c r="A4" s="182" t="str">
        <f>+"headingqy"&amp;$A$1</f>
        <v>headingqyGroup</v>
      </c>
      <c r="B4" s="453" t="str">
        <f>+VLOOKUP($A4,[3]Settings!$CN$29:$DB$93,B$1+1,FALSE)</f>
        <v>EURm</v>
      </c>
      <c r="C4" s="1055" t="e">
        <f>+VLOOKUP($A4,#REF!,C$1+1,FALSE)</f>
        <v>#REF!</v>
      </c>
      <c r="D4" s="1056" t="e">
        <f>+VLOOKUP($A4,#REF!,D$1+1,FALSE)</f>
        <v>#REF!</v>
      </c>
      <c r="E4" s="1056" t="e">
        <f>+VLOOKUP($A4,#REF!,E$1+1,FALSE)</f>
        <v>#REF!</v>
      </c>
      <c r="F4" s="1056" t="e">
        <f>+VLOOKUP($A4,#REF!,F$1+1,FALSE)</f>
        <v>#REF!</v>
      </c>
      <c r="G4" s="1056" t="e">
        <f>+VLOOKUP($A4,#REF!,G$1+1,FALSE)</f>
        <v>#REF!</v>
      </c>
      <c r="H4" s="1056" t="e">
        <f>+VLOOKUP($A4,#REF!,H$1+1,FALSE)</f>
        <v>#REF!</v>
      </c>
      <c r="I4" s="1056" t="e">
        <f>+VLOOKUP($A4,#REF!,I$1+1,FALSE)</f>
        <v>#REF!</v>
      </c>
      <c r="J4" s="1057" t="e">
        <f>+VLOOKUP($A4,#REF!,J$1+1,FALSE)</f>
        <v>#REF!</v>
      </c>
      <c r="K4" s="1198" t="e">
        <f>+'PeB Total'!#REF!</f>
        <v>#REF!</v>
      </c>
      <c r="L4" s="1195" t="e">
        <f>+VLOOKUP($A4,#REF!,L$1+1,FALSE)</f>
        <v>#REF!</v>
      </c>
      <c r="M4" s="1054" t="e">
        <f>+'PeB Total'!#REF!</f>
        <v>#REF!</v>
      </c>
      <c r="N4" s="1031" t="e">
        <f>L4</f>
        <v>#REF!</v>
      </c>
      <c r="O4" s="1336"/>
      <c r="P4" s="1338"/>
      <c r="Q4" s="1030" t="str">
        <f>"14 vs
"&amp;"EUR"</f>
        <v>14 vs
EUR</v>
      </c>
      <c r="R4" s="1031" t="str">
        <f>"13
"&amp;"Local"</f>
        <v>13
Local</v>
      </c>
      <c r="Y4" s="1032" t="e">
        <f>C4</f>
        <v>#REF!</v>
      </c>
      <c r="Z4" s="1032" t="e">
        <f t="shared" ref="Z4:AF4" si="1">D4</f>
        <v>#REF!</v>
      </c>
      <c r="AA4" s="1032" t="e">
        <f t="shared" si="1"/>
        <v>#REF!</v>
      </c>
      <c r="AB4" s="1032" t="e">
        <f t="shared" si="1"/>
        <v>#REF!</v>
      </c>
      <c r="AC4" s="1032" t="e">
        <f t="shared" si="1"/>
        <v>#REF!</v>
      </c>
      <c r="AD4" s="1032" t="e">
        <f t="shared" si="1"/>
        <v>#REF!</v>
      </c>
      <c r="AE4" s="1032" t="e">
        <f t="shared" si="1"/>
        <v>#REF!</v>
      </c>
      <c r="AF4" s="1032" t="e">
        <f t="shared" si="1"/>
        <v>#REF!</v>
      </c>
      <c r="AG4" s="1032"/>
      <c r="AH4" s="1030" t="e">
        <f>K4</f>
        <v>#REF!</v>
      </c>
      <c r="AI4" s="1030" t="e">
        <f>L4</f>
        <v>#REF!</v>
      </c>
      <c r="AJ4" s="1030" t="e">
        <f>M4</f>
        <v>#REF!</v>
      </c>
      <c r="AK4" s="1030" t="e">
        <f>N4</f>
        <v>#REF!</v>
      </c>
      <c r="AL4" s="1329"/>
      <c r="AM4" s="1331"/>
      <c r="AN4" s="1030" t="s">
        <v>94</v>
      </c>
      <c r="AO4" s="1031" t="s">
        <v>95</v>
      </c>
    </row>
    <row r="5" spans="1:57" s="101" customFormat="1" ht="10.5" customHeight="1">
      <c r="A5" s="213" t="s">
        <v>8</v>
      </c>
      <c r="B5" s="483" t="s">
        <v>8</v>
      </c>
      <c r="C5" s="1110"/>
      <c r="D5" s="937"/>
      <c r="E5" s="937"/>
      <c r="F5" s="937"/>
      <c r="G5" s="937"/>
      <c r="H5" s="937"/>
      <c r="I5" s="940"/>
      <c r="J5" s="669"/>
      <c r="K5" s="974" t="e">
        <f>((C5-D5)/D5)</f>
        <v>#DIV/0!</v>
      </c>
      <c r="L5" s="728" t="e">
        <f>((C5-G5)/G5)</f>
        <v>#DIV/0!</v>
      </c>
      <c r="M5" s="488"/>
      <c r="N5" s="489"/>
      <c r="O5" s="475"/>
      <c r="P5" s="484"/>
      <c r="Q5" s="743" t="e">
        <f>((O5-P5)/P5)</f>
        <v>#DIV/0!</v>
      </c>
      <c r="R5" s="489"/>
      <c r="T5" s="819" t="e">
        <f>((C5-D5)/D5)-K5</f>
        <v>#DIV/0!</v>
      </c>
      <c r="U5" s="819" t="e">
        <f>((C5-G5)/G5)-L5</f>
        <v>#DIV/0!</v>
      </c>
      <c r="V5" s="819" t="e">
        <f t="shared" ref="V5:V16" si="2">((O5-P5)/P5)-Q5</f>
        <v>#DIV/0!</v>
      </c>
      <c r="W5" s="819">
        <f>C5+D5+E5+F5-O5</f>
        <v>0</v>
      </c>
      <c r="X5" s="819">
        <f>H5+I5+G5+J5-P5</f>
        <v>0</v>
      </c>
      <c r="Y5" s="363"/>
      <c r="Z5" s="316"/>
      <c r="AA5" s="316"/>
      <c r="AB5" s="316"/>
      <c r="AC5" s="316"/>
      <c r="AD5" s="486"/>
      <c r="AE5" s="486"/>
      <c r="AF5" s="486"/>
      <c r="AH5" s="712"/>
      <c r="AI5" s="728"/>
      <c r="AJ5" s="488"/>
      <c r="AK5" s="489"/>
      <c r="AL5" s="475"/>
      <c r="AM5" s="484"/>
      <c r="AN5" s="743"/>
      <c r="AO5" s="489"/>
      <c r="AP5" s="802">
        <f t="shared" ref="AP5:AV30" si="3">C5-Y5</f>
        <v>0</v>
      </c>
      <c r="AQ5" s="802">
        <f t="shared" si="3"/>
        <v>0</v>
      </c>
      <c r="AR5" s="802">
        <f t="shared" si="3"/>
        <v>0</v>
      </c>
      <c r="AS5" s="802">
        <f t="shared" si="3"/>
        <v>0</v>
      </c>
      <c r="AT5" s="802">
        <f t="shared" si="3"/>
        <v>0</v>
      </c>
      <c r="AU5" s="802">
        <f>H5-AD5</f>
        <v>0</v>
      </c>
      <c r="AV5" s="802">
        <f>I5-AE5</f>
        <v>0</v>
      </c>
      <c r="AW5" s="802">
        <f>J5-AF5</f>
        <v>0</v>
      </c>
      <c r="AX5" s="802" t="e">
        <f t="shared" ref="AX5:AX30" si="4">K5-AH5</f>
        <v>#DIV/0!</v>
      </c>
      <c r="AY5" s="802" t="e">
        <f t="shared" ref="AY5:AY30" si="5">L5-AI5</f>
        <v>#DIV/0!</v>
      </c>
      <c r="AZ5" s="802">
        <f t="shared" ref="AZ5:AZ30" si="6">M5-AJ5</f>
        <v>0</v>
      </c>
      <c r="BA5" s="802">
        <f t="shared" ref="BA5:BA30" si="7">N5-AK5</f>
        <v>0</v>
      </c>
      <c r="BB5" s="802">
        <f t="shared" ref="BB5:BB30" si="8">O5-AL5</f>
        <v>0</v>
      </c>
      <c r="BC5" s="802">
        <f t="shared" ref="BC5:BC30" si="9">P5-AM5</f>
        <v>0</v>
      </c>
      <c r="BD5" s="802" t="e">
        <f t="shared" ref="BD5:BD30" si="10">Q5-AN5</f>
        <v>#DIV/0!</v>
      </c>
      <c r="BE5" s="802">
        <f t="shared" ref="BE5:BE30" si="11">R5-AO5</f>
        <v>0</v>
      </c>
    </row>
    <row r="6" spans="1:57" s="101" customFormat="1" ht="10.5" customHeight="1">
      <c r="A6" s="213" t="s">
        <v>3</v>
      </c>
      <c r="B6" s="483" t="s">
        <v>3</v>
      </c>
      <c r="C6" s="314"/>
      <c r="D6" s="323"/>
      <c r="E6" s="323"/>
      <c r="F6" s="323"/>
      <c r="G6" s="317"/>
      <c r="H6" s="317"/>
      <c r="I6" s="491"/>
      <c r="J6" s="510"/>
      <c r="K6" s="714" t="e">
        <f>((C6-D6)/D6)</f>
        <v>#DIV/0!</v>
      </c>
      <c r="L6" s="325" t="e">
        <f t="shared" ref="L6:L16" si="12">((C6-G6)/G6)</f>
        <v>#DIV/0!</v>
      </c>
      <c r="M6" s="488"/>
      <c r="N6" s="492"/>
      <c r="O6" s="475"/>
      <c r="P6" s="484"/>
      <c r="Q6" s="318" t="e">
        <f t="shared" ref="Q6:Q16" si="13">((O6-P6)/P6)</f>
        <v>#DIV/0!</v>
      </c>
      <c r="R6" s="492"/>
      <c r="T6" s="819" t="e">
        <f>((C6-D6)/D6)-K6</f>
        <v>#DIV/0!</v>
      </c>
      <c r="U6" s="819" t="e">
        <f>((C6-G6)/G6)-L6</f>
        <v>#DIV/0!</v>
      </c>
      <c r="V6" s="819" t="e">
        <f t="shared" si="2"/>
        <v>#DIV/0!</v>
      </c>
      <c r="W6" s="819">
        <f t="shared" ref="W6:W16" si="14">C6+D6+E6+F6-O6</f>
        <v>0</v>
      </c>
      <c r="X6" s="819">
        <f t="shared" ref="X6:X13" si="15">H6+I6+G6+J6-P6</f>
        <v>0</v>
      </c>
      <c r="Y6" s="314"/>
      <c r="Z6" s="323"/>
      <c r="AA6" s="323"/>
      <c r="AB6" s="317"/>
      <c r="AC6" s="317"/>
      <c r="AD6" s="491"/>
      <c r="AE6" s="491"/>
      <c r="AF6" s="491"/>
      <c r="AH6" s="324"/>
      <c r="AI6" s="325"/>
      <c r="AJ6" s="488"/>
      <c r="AK6" s="492"/>
      <c r="AL6" s="475"/>
      <c r="AM6" s="484"/>
      <c r="AN6" s="318"/>
      <c r="AO6" s="492"/>
      <c r="AP6" s="802">
        <f t="shared" si="3"/>
        <v>0</v>
      </c>
      <c r="AQ6" s="802">
        <f t="shared" si="3"/>
        <v>0</v>
      </c>
      <c r="AR6" s="802">
        <f t="shared" si="3"/>
        <v>0</v>
      </c>
      <c r="AS6" s="802">
        <f t="shared" si="3"/>
        <v>0</v>
      </c>
      <c r="AT6" s="802">
        <f t="shared" si="3"/>
        <v>0</v>
      </c>
      <c r="AU6" s="802">
        <f t="shared" si="3"/>
        <v>0</v>
      </c>
      <c r="AV6" s="802">
        <f t="shared" si="3"/>
        <v>0</v>
      </c>
      <c r="AW6" s="802">
        <f t="shared" ref="AW6:AW30" si="16">J6-AF6</f>
        <v>0</v>
      </c>
      <c r="AX6" s="802" t="e">
        <f t="shared" si="4"/>
        <v>#DIV/0!</v>
      </c>
      <c r="AY6" s="802" t="e">
        <f t="shared" si="5"/>
        <v>#DIV/0!</v>
      </c>
      <c r="AZ6" s="802">
        <f t="shared" si="6"/>
        <v>0</v>
      </c>
      <c r="BA6" s="802">
        <f t="shared" si="7"/>
        <v>0</v>
      </c>
      <c r="BB6" s="802">
        <f t="shared" si="8"/>
        <v>0</v>
      </c>
      <c r="BC6" s="802">
        <f t="shared" si="9"/>
        <v>0</v>
      </c>
      <c r="BD6" s="802" t="e">
        <f t="shared" si="10"/>
        <v>#DIV/0!</v>
      </c>
      <c r="BE6" s="802">
        <f t="shared" si="11"/>
        <v>0</v>
      </c>
    </row>
    <row r="7" spans="1:57" s="101" customFormat="1" ht="10.5" customHeight="1">
      <c r="A7" s="213" t="s">
        <v>0</v>
      </c>
      <c r="B7" s="483" t="s">
        <v>0</v>
      </c>
      <c r="C7" s="314"/>
      <c r="D7" s="323"/>
      <c r="E7" s="323"/>
      <c r="F7" s="323"/>
      <c r="G7" s="317"/>
      <c r="H7" s="317"/>
      <c r="I7" s="491"/>
      <c r="J7" s="510"/>
      <c r="K7" s="714" t="e">
        <f>((C7-D7)/D7)</f>
        <v>#DIV/0!</v>
      </c>
      <c r="L7" s="325" t="e">
        <f>((C7-G7)/G7)</f>
        <v>#DIV/0!</v>
      </c>
      <c r="M7" s="488"/>
      <c r="N7" s="492"/>
      <c r="O7" s="475"/>
      <c r="P7" s="484"/>
      <c r="Q7" s="318" t="e">
        <f t="shared" si="13"/>
        <v>#DIV/0!</v>
      </c>
      <c r="R7" s="492"/>
      <c r="T7" s="819" t="e">
        <f>((C7-D7)/D7)-K7</f>
        <v>#DIV/0!</v>
      </c>
      <c r="U7" s="819" t="e">
        <f t="shared" ref="U7:U16" si="17">((C7-G7)/G7)-L7</f>
        <v>#DIV/0!</v>
      </c>
      <c r="V7" s="819" t="e">
        <f t="shared" si="2"/>
        <v>#DIV/0!</v>
      </c>
      <c r="W7" s="819">
        <f t="shared" si="14"/>
        <v>0</v>
      </c>
      <c r="X7" s="819">
        <f t="shared" si="15"/>
        <v>0</v>
      </c>
      <c r="Y7" s="314"/>
      <c r="Z7" s="323"/>
      <c r="AA7" s="323"/>
      <c r="AB7" s="317"/>
      <c r="AC7" s="317"/>
      <c r="AD7" s="491"/>
      <c r="AE7" s="491"/>
      <c r="AF7" s="491"/>
      <c r="AH7" s="324"/>
      <c r="AI7" s="325"/>
      <c r="AJ7" s="488"/>
      <c r="AK7" s="492"/>
      <c r="AL7" s="475"/>
      <c r="AM7" s="484"/>
      <c r="AN7" s="318"/>
      <c r="AO7" s="492"/>
      <c r="AP7" s="802">
        <f t="shared" si="3"/>
        <v>0</v>
      </c>
      <c r="AQ7" s="802">
        <f t="shared" si="3"/>
        <v>0</v>
      </c>
      <c r="AR7" s="802">
        <f t="shared" si="3"/>
        <v>0</v>
      </c>
      <c r="AS7" s="802">
        <f t="shared" si="3"/>
        <v>0</v>
      </c>
      <c r="AT7" s="802">
        <f t="shared" si="3"/>
        <v>0</v>
      </c>
      <c r="AU7" s="802">
        <f t="shared" si="3"/>
        <v>0</v>
      </c>
      <c r="AV7" s="802">
        <f t="shared" si="3"/>
        <v>0</v>
      </c>
      <c r="AW7" s="802">
        <f t="shared" si="16"/>
        <v>0</v>
      </c>
      <c r="AX7" s="802" t="e">
        <f t="shared" si="4"/>
        <v>#DIV/0!</v>
      </c>
      <c r="AY7" s="802" t="e">
        <f t="shared" si="5"/>
        <v>#DIV/0!</v>
      </c>
      <c r="AZ7" s="802">
        <f t="shared" si="6"/>
        <v>0</v>
      </c>
      <c r="BA7" s="802">
        <f t="shared" si="7"/>
        <v>0</v>
      </c>
      <c r="BB7" s="802">
        <f t="shared" si="8"/>
        <v>0</v>
      </c>
      <c r="BC7" s="802">
        <f t="shared" si="9"/>
        <v>0</v>
      </c>
      <c r="BD7" s="802" t="e">
        <f t="shared" si="10"/>
        <v>#DIV/0!</v>
      </c>
      <c r="BE7" s="802">
        <f t="shared" si="11"/>
        <v>0</v>
      </c>
    </row>
    <row r="8" spans="1:57" s="101" customFormat="1" ht="10.5" customHeight="1">
      <c r="A8" s="213" t="s">
        <v>19</v>
      </c>
      <c r="B8" s="483" t="s">
        <v>19</v>
      </c>
      <c r="C8" s="314"/>
      <c r="D8" s="323"/>
      <c r="E8" s="323"/>
      <c r="F8" s="323"/>
      <c r="G8" s="317"/>
      <c r="H8" s="317"/>
      <c r="I8" s="491"/>
      <c r="J8" s="510"/>
      <c r="K8" s="714"/>
      <c r="L8" s="325"/>
      <c r="M8" s="488"/>
      <c r="N8" s="492"/>
      <c r="O8" s="475"/>
      <c r="P8" s="484"/>
      <c r="Q8" s="318"/>
      <c r="R8" s="492"/>
      <c r="T8" s="819"/>
      <c r="U8" s="819"/>
      <c r="V8" s="819"/>
      <c r="W8" s="819">
        <f t="shared" si="14"/>
        <v>0</v>
      </c>
      <c r="X8" s="819"/>
      <c r="Y8" s="314"/>
      <c r="Z8" s="323"/>
      <c r="AA8" s="323"/>
      <c r="AB8" s="317"/>
      <c r="AC8" s="317"/>
      <c r="AD8" s="491"/>
      <c r="AE8" s="491"/>
      <c r="AF8" s="491"/>
      <c r="AH8" s="324"/>
      <c r="AI8" s="325"/>
      <c r="AJ8" s="488"/>
      <c r="AK8" s="492"/>
      <c r="AL8" s="475"/>
      <c r="AM8" s="484"/>
      <c r="AN8" s="318"/>
      <c r="AO8" s="492"/>
      <c r="AP8" s="802">
        <f t="shared" si="3"/>
        <v>0</v>
      </c>
      <c r="AQ8" s="802">
        <f t="shared" si="3"/>
        <v>0</v>
      </c>
      <c r="AR8" s="802">
        <f t="shared" si="3"/>
        <v>0</v>
      </c>
      <c r="AS8" s="802">
        <f t="shared" si="3"/>
        <v>0</v>
      </c>
      <c r="AT8" s="802">
        <f t="shared" si="3"/>
        <v>0</v>
      </c>
      <c r="AU8" s="802">
        <f t="shared" si="3"/>
        <v>0</v>
      </c>
      <c r="AV8" s="802">
        <f t="shared" si="3"/>
        <v>0</v>
      </c>
      <c r="AW8" s="802">
        <f t="shared" si="16"/>
        <v>0</v>
      </c>
      <c r="AX8" s="802">
        <f t="shared" si="4"/>
        <v>0</v>
      </c>
      <c r="AY8" s="802">
        <f t="shared" si="5"/>
        <v>0</v>
      </c>
      <c r="AZ8" s="802">
        <f t="shared" si="6"/>
        <v>0</v>
      </c>
      <c r="BA8" s="802">
        <f t="shared" si="7"/>
        <v>0</v>
      </c>
      <c r="BB8" s="802">
        <f t="shared" si="8"/>
        <v>0</v>
      </c>
      <c r="BC8" s="802">
        <f t="shared" si="9"/>
        <v>0</v>
      </c>
      <c r="BD8" s="802">
        <f t="shared" si="10"/>
        <v>0</v>
      </c>
      <c r="BE8" s="802">
        <f t="shared" si="11"/>
        <v>0</v>
      </c>
    </row>
    <row r="9" spans="1:57" s="101" customFormat="1" ht="10.5" customHeight="1">
      <c r="A9" s="214" t="s">
        <v>9</v>
      </c>
      <c r="B9" s="493" t="s">
        <v>9</v>
      </c>
      <c r="C9" s="361"/>
      <c r="D9" s="326"/>
      <c r="E9" s="326"/>
      <c r="F9" s="326"/>
      <c r="G9" s="326"/>
      <c r="H9" s="326"/>
      <c r="I9" s="482"/>
      <c r="J9" s="619"/>
      <c r="K9" s="718" t="e">
        <f>((C9-D9)/D9)</f>
        <v>#DIV/0!</v>
      </c>
      <c r="L9" s="328" t="e">
        <f t="shared" si="12"/>
        <v>#DIV/0!</v>
      </c>
      <c r="M9" s="495"/>
      <c r="N9" s="496"/>
      <c r="O9" s="477"/>
      <c r="P9" s="482"/>
      <c r="Q9" s="329" t="e">
        <f t="shared" si="13"/>
        <v>#DIV/0!</v>
      </c>
      <c r="R9" s="496"/>
      <c r="T9" s="819" t="e">
        <f t="shared" ref="T9:T16" si="18">((C9-D9)/D9)-K9</f>
        <v>#DIV/0!</v>
      </c>
      <c r="U9" s="819" t="e">
        <f t="shared" si="17"/>
        <v>#DIV/0!</v>
      </c>
      <c r="V9" s="819" t="e">
        <f t="shared" si="2"/>
        <v>#DIV/0!</v>
      </c>
      <c r="W9" s="819">
        <f t="shared" si="14"/>
        <v>0</v>
      </c>
      <c r="X9" s="819">
        <f t="shared" si="15"/>
        <v>0</v>
      </c>
      <c r="Y9" s="361"/>
      <c r="Z9" s="326"/>
      <c r="AA9" s="326"/>
      <c r="AB9" s="326"/>
      <c r="AC9" s="326"/>
      <c r="AD9" s="482"/>
      <c r="AE9" s="482"/>
      <c r="AF9" s="482"/>
      <c r="AH9" s="327"/>
      <c r="AI9" s="328"/>
      <c r="AJ9" s="495"/>
      <c r="AK9" s="496"/>
      <c r="AL9" s="477"/>
      <c r="AM9" s="482"/>
      <c r="AN9" s="329"/>
      <c r="AO9" s="496"/>
      <c r="AP9" s="802">
        <f t="shared" si="3"/>
        <v>0</v>
      </c>
      <c r="AQ9" s="802">
        <f t="shared" si="3"/>
        <v>0</v>
      </c>
      <c r="AR9" s="802">
        <f t="shared" si="3"/>
        <v>0</v>
      </c>
      <c r="AS9" s="802">
        <f t="shared" si="3"/>
        <v>0</v>
      </c>
      <c r="AT9" s="802">
        <f t="shared" si="3"/>
        <v>0</v>
      </c>
      <c r="AU9" s="802">
        <f t="shared" si="3"/>
        <v>0</v>
      </c>
      <c r="AV9" s="802">
        <f t="shared" si="3"/>
        <v>0</v>
      </c>
      <c r="AW9" s="802">
        <f t="shared" si="16"/>
        <v>0</v>
      </c>
      <c r="AX9" s="802" t="e">
        <f t="shared" si="4"/>
        <v>#DIV/0!</v>
      </c>
      <c r="AY9" s="802" t="e">
        <f t="shared" si="5"/>
        <v>#DIV/0!</v>
      </c>
      <c r="AZ9" s="802">
        <f t="shared" si="6"/>
        <v>0</v>
      </c>
      <c r="BA9" s="802">
        <f t="shared" si="7"/>
        <v>0</v>
      </c>
      <c r="BB9" s="802">
        <f t="shared" si="8"/>
        <v>0</v>
      </c>
      <c r="BC9" s="802">
        <f t="shared" si="9"/>
        <v>0</v>
      </c>
      <c r="BD9" s="802" t="e">
        <f t="shared" si="10"/>
        <v>#DIV/0!</v>
      </c>
      <c r="BE9" s="802">
        <f t="shared" si="11"/>
        <v>0</v>
      </c>
    </row>
    <row r="10" spans="1:57" s="101" customFormat="1" ht="10.5" customHeight="1">
      <c r="A10" s="213" t="s">
        <v>4</v>
      </c>
      <c r="B10" s="1140" t="s">
        <v>4</v>
      </c>
      <c r="C10" s="1141"/>
      <c r="D10" s="1142"/>
      <c r="E10" s="1153"/>
      <c r="F10" s="1154"/>
      <c r="G10" s="1155"/>
      <c r="H10" s="1155"/>
      <c r="I10" s="1156"/>
      <c r="J10" s="1161"/>
      <c r="K10" s="1162"/>
      <c r="L10" s="1147"/>
      <c r="M10" s="1157"/>
      <c r="N10" s="1158"/>
      <c r="O10" s="1149"/>
      <c r="P10" s="1159"/>
      <c r="Q10" s="1160"/>
      <c r="R10" s="1158"/>
      <c r="S10" s="1151"/>
      <c r="T10" s="1152"/>
      <c r="U10" s="1152"/>
      <c r="V10" s="1152"/>
      <c r="W10" s="819"/>
      <c r="X10" s="1152"/>
      <c r="Y10" s="321"/>
      <c r="Z10" s="322"/>
      <c r="AA10" s="323"/>
      <c r="AB10" s="317"/>
      <c r="AC10" s="317"/>
      <c r="AD10" s="491"/>
      <c r="AE10" s="491"/>
      <c r="AF10" s="491"/>
      <c r="AH10" s="324"/>
      <c r="AI10" s="325"/>
      <c r="AJ10" s="488"/>
      <c r="AK10" s="492"/>
      <c r="AL10" s="475"/>
      <c r="AM10" s="484"/>
      <c r="AN10" s="318"/>
      <c r="AO10" s="492"/>
      <c r="AP10" s="802">
        <f t="shared" si="3"/>
        <v>0</v>
      </c>
      <c r="AQ10" s="802">
        <f t="shared" si="3"/>
        <v>0</v>
      </c>
      <c r="AR10" s="802">
        <f t="shared" si="3"/>
        <v>0</v>
      </c>
      <c r="AS10" s="802">
        <f t="shared" si="3"/>
        <v>0</v>
      </c>
      <c r="AT10" s="802">
        <f t="shared" si="3"/>
        <v>0</v>
      </c>
      <c r="AU10" s="802">
        <f t="shared" si="3"/>
        <v>0</v>
      </c>
      <c r="AV10" s="802">
        <f t="shared" si="3"/>
        <v>0</v>
      </c>
      <c r="AW10" s="802">
        <f t="shared" si="16"/>
        <v>0</v>
      </c>
      <c r="AX10" s="802">
        <f t="shared" si="4"/>
        <v>0</v>
      </c>
      <c r="AY10" s="802">
        <f t="shared" si="5"/>
        <v>0</v>
      </c>
      <c r="AZ10" s="802">
        <f t="shared" si="6"/>
        <v>0</v>
      </c>
      <c r="BA10" s="802">
        <f t="shared" si="7"/>
        <v>0</v>
      </c>
      <c r="BB10" s="802">
        <f t="shared" si="8"/>
        <v>0</v>
      </c>
      <c r="BC10" s="802">
        <f t="shared" si="9"/>
        <v>0</v>
      </c>
      <c r="BD10" s="802">
        <f t="shared" si="10"/>
        <v>0</v>
      </c>
      <c r="BE10" s="802">
        <f t="shared" si="11"/>
        <v>0</v>
      </c>
    </row>
    <row r="11" spans="1:57" s="101" customFormat="1" ht="10.5" customHeight="1">
      <c r="A11" s="213" t="s">
        <v>86</v>
      </c>
      <c r="B11" s="1140" t="s">
        <v>90</v>
      </c>
      <c r="C11" s="1141"/>
      <c r="D11" s="1142"/>
      <c r="E11" s="1153"/>
      <c r="F11" s="1154"/>
      <c r="G11" s="1155"/>
      <c r="H11" s="1155"/>
      <c r="I11" s="1156"/>
      <c r="J11" s="1161"/>
      <c r="K11" s="1162"/>
      <c r="L11" s="1147"/>
      <c r="M11" s="1157"/>
      <c r="N11" s="1158"/>
      <c r="O11" s="1149"/>
      <c r="P11" s="1159"/>
      <c r="Q11" s="1160"/>
      <c r="R11" s="1158"/>
      <c r="S11" s="1151"/>
      <c r="T11" s="1152"/>
      <c r="U11" s="1152"/>
      <c r="V11" s="1152"/>
      <c r="W11" s="819"/>
      <c r="X11" s="1152"/>
      <c r="Y11" s="321"/>
      <c r="Z11" s="322"/>
      <c r="AA11" s="323"/>
      <c r="AB11" s="317"/>
      <c r="AC11" s="317"/>
      <c r="AD11" s="491"/>
      <c r="AE11" s="491"/>
      <c r="AF11" s="491"/>
      <c r="AH11" s="324"/>
      <c r="AI11" s="325"/>
      <c r="AJ11" s="488"/>
      <c r="AK11" s="492"/>
      <c r="AL11" s="475"/>
      <c r="AM11" s="484"/>
      <c r="AN11" s="318"/>
      <c r="AO11" s="492"/>
      <c r="AP11" s="802">
        <f t="shared" si="3"/>
        <v>0</v>
      </c>
      <c r="AQ11" s="802">
        <f t="shared" si="3"/>
        <v>0</v>
      </c>
      <c r="AR11" s="802">
        <f t="shared" si="3"/>
        <v>0</v>
      </c>
      <c r="AS11" s="802">
        <f t="shared" si="3"/>
        <v>0</v>
      </c>
      <c r="AT11" s="802">
        <f t="shared" si="3"/>
        <v>0</v>
      </c>
      <c r="AU11" s="802">
        <f t="shared" si="3"/>
        <v>0</v>
      </c>
      <c r="AV11" s="802">
        <f t="shared" si="3"/>
        <v>0</v>
      </c>
      <c r="AW11" s="802">
        <f t="shared" si="16"/>
        <v>0</v>
      </c>
      <c r="AX11" s="802">
        <f t="shared" si="4"/>
        <v>0</v>
      </c>
      <c r="AY11" s="802">
        <f t="shared" si="5"/>
        <v>0</v>
      </c>
      <c r="AZ11" s="802">
        <f t="shared" si="6"/>
        <v>0</v>
      </c>
      <c r="BA11" s="802">
        <f t="shared" si="7"/>
        <v>0</v>
      </c>
      <c r="BB11" s="802">
        <f t="shared" si="8"/>
        <v>0</v>
      </c>
      <c r="BC11" s="802">
        <f t="shared" si="9"/>
        <v>0</v>
      </c>
      <c r="BD11" s="802">
        <f t="shared" si="10"/>
        <v>0</v>
      </c>
      <c r="BE11" s="802">
        <f t="shared" si="11"/>
        <v>0</v>
      </c>
    </row>
    <row r="12" spans="1:57" s="101" customFormat="1" ht="10.5" customHeight="1">
      <c r="A12" s="214" t="s">
        <v>25</v>
      </c>
      <c r="B12" s="493" t="s">
        <v>25</v>
      </c>
      <c r="C12" s="332"/>
      <c r="D12" s="770"/>
      <c r="E12" s="333"/>
      <c r="F12" s="334"/>
      <c r="G12" s="326"/>
      <c r="H12" s="326"/>
      <c r="I12" s="498"/>
      <c r="J12" s="662"/>
      <c r="K12" s="718" t="e">
        <f>((C12-D12)/D12)</f>
        <v>#DIV/0!</v>
      </c>
      <c r="L12" s="328" t="e">
        <f t="shared" si="12"/>
        <v>#DIV/0!</v>
      </c>
      <c r="M12" s="495"/>
      <c r="N12" s="496"/>
      <c r="O12" s="478"/>
      <c r="P12" s="479"/>
      <c r="Q12" s="329" t="e">
        <f t="shared" si="13"/>
        <v>#DIV/0!</v>
      </c>
      <c r="R12" s="496"/>
      <c r="T12" s="819" t="e">
        <f t="shared" si="18"/>
        <v>#DIV/0!</v>
      </c>
      <c r="U12" s="819" t="e">
        <f t="shared" si="17"/>
        <v>#DIV/0!</v>
      </c>
      <c r="V12" s="819" t="e">
        <f t="shared" si="2"/>
        <v>#DIV/0!</v>
      </c>
      <c r="W12" s="819">
        <f t="shared" si="14"/>
        <v>0</v>
      </c>
      <c r="X12" s="819">
        <f>H12+I12+G12+J12-P12</f>
        <v>0</v>
      </c>
      <c r="Y12" s="332"/>
      <c r="Z12" s="333"/>
      <c r="AA12" s="334"/>
      <c r="AB12" s="326"/>
      <c r="AC12" s="326"/>
      <c r="AD12" s="498"/>
      <c r="AE12" s="498"/>
      <c r="AF12" s="498"/>
      <c r="AH12" s="327"/>
      <c r="AI12" s="328"/>
      <c r="AJ12" s="495"/>
      <c r="AK12" s="496"/>
      <c r="AL12" s="478"/>
      <c r="AM12" s="479"/>
      <c r="AN12" s="329"/>
      <c r="AO12" s="496"/>
      <c r="AP12" s="802">
        <f t="shared" si="3"/>
        <v>0</v>
      </c>
      <c r="AQ12" s="802">
        <f t="shared" si="3"/>
        <v>0</v>
      </c>
      <c r="AR12" s="802">
        <f t="shared" si="3"/>
        <v>0</v>
      </c>
      <c r="AS12" s="802">
        <f t="shared" si="3"/>
        <v>0</v>
      </c>
      <c r="AT12" s="802">
        <f t="shared" si="3"/>
        <v>0</v>
      </c>
      <c r="AU12" s="802">
        <f t="shared" si="3"/>
        <v>0</v>
      </c>
      <c r="AV12" s="802">
        <f t="shared" si="3"/>
        <v>0</v>
      </c>
      <c r="AW12" s="802">
        <f t="shared" si="16"/>
        <v>0</v>
      </c>
      <c r="AX12" s="802" t="e">
        <f t="shared" si="4"/>
        <v>#DIV/0!</v>
      </c>
      <c r="AY12" s="802" t="e">
        <f t="shared" si="5"/>
        <v>#DIV/0!</v>
      </c>
      <c r="AZ12" s="802">
        <f t="shared" si="6"/>
        <v>0</v>
      </c>
      <c r="BA12" s="802">
        <f t="shared" si="7"/>
        <v>0</v>
      </c>
      <c r="BB12" s="802">
        <f t="shared" si="8"/>
        <v>0</v>
      </c>
      <c r="BC12" s="802">
        <f t="shared" si="9"/>
        <v>0</v>
      </c>
      <c r="BD12" s="802" t="e">
        <f t="shared" si="10"/>
        <v>#DIV/0!</v>
      </c>
      <c r="BE12" s="802">
        <f t="shared" si="11"/>
        <v>0</v>
      </c>
    </row>
    <row r="13" spans="1:57" s="101" customFormat="1" ht="10.5" customHeight="1">
      <c r="A13" s="214" t="s">
        <v>14</v>
      </c>
      <c r="B13" s="493" t="s">
        <v>14</v>
      </c>
      <c r="C13" s="332"/>
      <c r="D13" s="770"/>
      <c r="E13" s="333"/>
      <c r="F13" s="334"/>
      <c r="G13" s="334"/>
      <c r="H13" s="334"/>
      <c r="I13" s="498"/>
      <c r="J13" s="662"/>
      <c r="K13" s="718" t="e">
        <f>((C13-D13)/D13)</f>
        <v>#DIV/0!</v>
      </c>
      <c r="L13" s="328" t="e">
        <f t="shared" si="12"/>
        <v>#DIV/0!</v>
      </c>
      <c r="M13" s="495"/>
      <c r="N13" s="496"/>
      <c r="O13" s="478"/>
      <c r="P13" s="479"/>
      <c r="Q13" s="329" t="e">
        <f t="shared" si="13"/>
        <v>#DIV/0!</v>
      </c>
      <c r="R13" s="496"/>
      <c r="T13" s="819" t="e">
        <f t="shared" si="18"/>
        <v>#DIV/0!</v>
      </c>
      <c r="U13" s="819" t="e">
        <f t="shared" si="17"/>
        <v>#DIV/0!</v>
      </c>
      <c r="V13" s="819" t="e">
        <f t="shared" si="2"/>
        <v>#DIV/0!</v>
      </c>
      <c r="W13" s="819">
        <f t="shared" si="14"/>
        <v>0</v>
      </c>
      <c r="X13" s="819">
        <f t="shared" si="15"/>
        <v>0</v>
      </c>
      <c r="Y13" s="332"/>
      <c r="Z13" s="333"/>
      <c r="AA13" s="334"/>
      <c r="AB13" s="334"/>
      <c r="AC13" s="334"/>
      <c r="AD13" s="498"/>
      <c r="AE13" s="498"/>
      <c r="AF13" s="498"/>
      <c r="AH13" s="327"/>
      <c r="AI13" s="328"/>
      <c r="AJ13" s="495"/>
      <c r="AK13" s="496"/>
      <c r="AL13" s="478"/>
      <c r="AM13" s="479"/>
      <c r="AN13" s="329"/>
      <c r="AO13" s="496"/>
      <c r="AP13" s="802">
        <f t="shared" si="3"/>
        <v>0</v>
      </c>
      <c r="AQ13" s="802">
        <f t="shared" si="3"/>
        <v>0</v>
      </c>
      <c r="AR13" s="802">
        <f t="shared" si="3"/>
        <v>0</v>
      </c>
      <c r="AS13" s="802">
        <f t="shared" si="3"/>
        <v>0</v>
      </c>
      <c r="AT13" s="802">
        <f t="shared" si="3"/>
        <v>0</v>
      </c>
      <c r="AU13" s="802">
        <f t="shared" si="3"/>
        <v>0</v>
      </c>
      <c r="AV13" s="802">
        <f t="shared" si="3"/>
        <v>0</v>
      </c>
      <c r="AW13" s="802">
        <f t="shared" si="16"/>
        <v>0</v>
      </c>
      <c r="AX13" s="802" t="e">
        <f t="shared" si="4"/>
        <v>#DIV/0!</v>
      </c>
      <c r="AY13" s="802" t="e">
        <f t="shared" si="5"/>
        <v>#DIV/0!</v>
      </c>
      <c r="AZ13" s="802">
        <f t="shared" si="6"/>
        <v>0</v>
      </c>
      <c r="BA13" s="802">
        <f t="shared" si="7"/>
        <v>0</v>
      </c>
      <c r="BB13" s="802">
        <f t="shared" si="8"/>
        <v>0</v>
      </c>
      <c r="BC13" s="802">
        <f t="shared" si="9"/>
        <v>0</v>
      </c>
      <c r="BD13" s="802" t="e">
        <f t="shared" si="10"/>
        <v>#DIV/0!</v>
      </c>
      <c r="BE13" s="802">
        <f t="shared" si="11"/>
        <v>0</v>
      </c>
    </row>
    <row r="14" spans="1:57" s="101" customFormat="1" ht="10.5" customHeight="1">
      <c r="A14" s="213" t="s">
        <v>24</v>
      </c>
      <c r="B14" s="483" t="s">
        <v>24</v>
      </c>
      <c r="C14" s="321"/>
      <c r="D14" s="376"/>
      <c r="E14" s="322"/>
      <c r="F14" s="323"/>
      <c r="G14" s="316"/>
      <c r="H14" s="316"/>
      <c r="I14" s="491"/>
      <c r="J14" s="510"/>
      <c r="K14" s="714"/>
      <c r="L14" s="325"/>
      <c r="M14" s="499"/>
      <c r="N14" s="492"/>
      <c r="O14" s="475"/>
      <c r="P14" s="484"/>
      <c r="Q14" s="318"/>
      <c r="R14" s="492"/>
      <c r="T14" s="819"/>
      <c r="U14" s="819"/>
      <c r="V14" s="819"/>
      <c r="W14" s="819">
        <f t="shared" si="14"/>
        <v>0</v>
      </c>
      <c r="X14" s="819"/>
      <c r="Y14" s="321"/>
      <c r="Z14" s="322"/>
      <c r="AA14" s="323"/>
      <c r="AB14" s="316"/>
      <c r="AC14" s="316"/>
      <c r="AD14" s="491"/>
      <c r="AE14" s="491"/>
      <c r="AF14" s="491"/>
      <c r="AH14" s="324"/>
      <c r="AI14" s="325"/>
      <c r="AJ14" s="499"/>
      <c r="AK14" s="492"/>
      <c r="AL14" s="475"/>
      <c r="AM14" s="484"/>
      <c r="AN14" s="318"/>
      <c r="AO14" s="492"/>
      <c r="AP14" s="802">
        <f t="shared" si="3"/>
        <v>0</v>
      </c>
      <c r="AQ14" s="802">
        <f t="shared" si="3"/>
        <v>0</v>
      </c>
      <c r="AR14" s="802">
        <f t="shared" si="3"/>
        <v>0</v>
      </c>
      <c r="AS14" s="802">
        <f t="shared" si="3"/>
        <v>0</v>
      </c>
      <c r="AT14" s="802">
        <f t="shared" si="3"/>
        <v>0</v>
      </c>
      <c r="AU14" s="802">
        <f t="shared" si="3"/>
        <v>0</v>
      </c>
      <c r="AV14" s="802">
        <f t="shared" si="3"/>
        <v>0</v>
      </c>
      <c r="AW14" s="802">
        <f t="shared" si="16"/>
        <v>0</v>
      </c>
      <c r="AX14" s="802">
        <f t="shared" si="4"/>
        <v>0</v>
      </c>
      <c r="AY14" s="802">
        <f t="shared" si="5"/>
        <v>0</v>
      </c>
      <c r="AZ14" s="802">
        <f t="shared" si="6"/>
        <v>0</v>
      </c>
      <c r="BA14" s="802">
        <f t="shared" si="7"/>
        <v>0</v>
      </c>
      <c r="BB14" s="802">
        <f t="shared" si="8"/>
        <v>0</v>
      </c>
      <c r="BC14" s="802">
        <f t="shared" si="9"/>
        <v>0</v>
      </c>
      <c r="BD14" s="802">
        <f t="shared" si="10"/>
        <v>0</v>
      </c>
      <c r="BE14" s="802">
        <f t="shared" si="11"/>
        <v>0</v>
      </c>
    </row>
    <row r="15" spans="1:57" s="101" customFormat="1" ht="10.5" hidden="1" customHeight="1" outlineLevel="1">
      <c r="A15" s="213" t="s">
        <v>128</v>
      </c>
      <c r="B15" s="483" t="s">
        <v>128</v>
      </c>
      <c r="C15" s="321"/>
      <c r="D15" s="376"/>
      <c r="E15" s="322"/>
      <c r="F15" s="323"/>
      <c r="G15" s="316"/>
      <c r="H15" s="316"/>
      <c r="I15" s="491"/>
      <c r="J15" s="510"/>
      <c r="K15" s="714" t="e">
        <v>#N/A</v>
      </c>
      <c r="L15" s="325" t="e">
        <f t="shared" si="12"/>
        <v>#DIV/0!</v>
      </c>
      <c r="M15" s="499"/>
      <c r="N15" s="492"/>
      <c r="O15" s="475"/>
      <c r="P15" s="484"/>
      <c r="Q15" s="318" t="e">
        <f>((O15-P15)/P15)</f>
        <v>#DIV/0!</v>
      </c>
      <c r="R15" s="492"/>
      <c r="T15" s="819" t="e">
        <f>((C15-D15)/D15)-K15</f>
        <v>#DIV/0!</v>
      </c>
      <c r="U15" s="819" t="e">
        <f t="shared" si="17"/>
        <v>#DIV/0!</v>
      </c>
      <c r="V15" s="819" t="e">
        <f t="shared" si="2"/>
        <v>#DIV/0!</v>
      </c>
      <c r="W15" s="819">
        <f t="shared" si="14"/>
        <v>0</v>
      </c>
      <c r="X15" s="819">
        <f>H15+I15+G15-P15</f>
        <v>0</v>
      </c>
      <c r="Y15" s="321"/>
      <c r="Z15" s="322"/>
      <c r="AA15" s="323"/>
      <c r="AB15" s="316"/>
      <c r="AC15" s="316"/>
      <c r="AD15" s="491"/>
      <c r="AE15" s="491"/>
      <c r="AF15" s="491"/>
      <c r="AH15" s="324"/>
      <c r="AI15" s="325"/>
      <c r="AJ15" s="499"/>
      <c r="AK15" s="492"/>
      <c r="AL15" s="475"/>
      <c r="AM15" s="484"/>
      <c r="AN15" s="318"/>
      <c r="AO15" s="492"/>
      <c r="AP15" s="802">
        <f t="shared" si="3"/>
        <v>0</v>
      </c>
      <c r="AQ15" s="802">
        <f t="shared" si="3"/>
        <v>0</v>
      </c>
      <c r="AR15" s="802">
        <f t="shared" si="3"/>
        <v>0</v>
      </c>
      <c r="AS15" s="802">
        <f t="shared" si="3"/>
        <v>0</v>
      </c>
      <c r="AT15" s="802">
        <f t="shared" si="3"/>
        <v>0</v>
      </c>
      <c r="AU15" s="802">
        <f t="shared" si="3"/>
        <v>0</v>
      </c>
      <c r="AV15" s="802">
        <f t="shared" si="3"/>
        <v>0</v>
      </c>
      <c r="AW15" s="802">
        <f t="shared" si="16"/>
        <v>0</v>
      </c>
      <c r="AX15" s="802" t="e">
        <f t="shared" si="4"/>
        <v>#N/A</v>
      </c>
      <c r="AY15" s="802" t="e">
        <f t="shared" si="5"/>
        <v>#DIV/0!</v>
      </c>
      <c r="AZ15" s="802">
        <f t="shared" si="6"/>
        <v>0</v>
      </c>
      <c r="BA15" s="802">
        <f t="shared" si="7"/>
        <v>0</v>
      </c>
      <c r="BB15" s="802">
        <f t="shared" si="8"/>
        <v>0</v>
      </c>
      <c r="BC15" s="802">
        <f t="shared" si="9"/>
        <v>0</v>
      </c>
      <c r="BD15" s="802" t="e">
        <f t="shared" si="10"/>
        <v>#DIV/0!</v>
      </c>
      <c r="BE15" s="802">
        <f t="shared" si="11"/>
        <v>0</v>
      </c>
    </row>
    <row r="16" spans="1:57" s="101" customFormat="1" ht="10.5" customHeight="1" collapsed="1">
      <c r="A16" s="214" t="s">
        <v>5</v>
      </c>
      <c r="B16" s="500" t="s">
        <v>5</v>
      </c>
      <c r="C16" s="332"/>
      <c r="D16" s="770"/>
      <c r="E16" s="333"/>
      <c r="F16" s="334"/>
      <c r="G16" s="326"/>
      <c r="H16" s="326"/>
      <c r="I16" s="498"/>
      <c r="J16" s="662"/>
      <c r="K16" s="1028" t="e">
        <f>((C16-D16)/D16)</f>
        <v>#DIV/0!</v>
      </c>
      <c r="L16" s="740" t="e">
        <f t="shared" si="12"/>
        <v>#DIV/0!</v>
      </c>
      <c r="M16" s="506"/>
      <c r="N16" s="507"/>
      <c r="O16" s="478"/>
      <c r="P16" s="479"/>
      <c r="Q16" s="329" t="e">
        <f t="shared" si="13"/>
        <v>#DIV/0!</v>
      </c>
      <c r="R16" s="496"/>
      <c r="T16" s="819" t="e">
        <f t="shared" si="18"/>
        <v>#DIV/0!</v>
      </c>
      <c r="U16" s="819" t="e">
        <f t="shared" si="17"/>
        <v>#DIV/0!</v>
      </c>
      <c r="V16" s="819" t="e">
        <f t="shared" si="2"/>
        <v>#DIV/0!</v>
      </c>
      <c r="W16" s="819">
        <f t="shared" si="14"/>
        <v>0</v>
      </c>
      <c r="X16" s="819">
        <f>H16+I16+G16+J16-P16</f>
        <v>0</v>
      </c>
      <c r="Y16" s="336"/>
      <c r="Z16" s="337"/>
      <c r="AA16" s="305"/>
      <c r="AB16" s="338"/>
      <c r="AC16" s="338"/>
      <c r="AD16" s="503"/>
      <c r="AE16" s="503"/>
      <c r="AF16" s="503"/>
      <c r="AH16" s="339"/>
      <c r="AI16" s="740"/>
      <c r="AJ16" s="506"/>
      <c r="AK16" s="507"/>
      <c r="AL16" s="501"/>
      <c r="AM16" s="705"/>
      <c r="AN16" s="340"/>
      <c r="AO16" s="508"/>
      <c r="AP16" s="802">
        <f t="shared" si="3"/>
        <v>0</v>
      </c>
      <c r="AQ16" s="802">
        <f t="shared" si="3"/>
        <v>0</v>
      </c>
      <c r="AR16" s="802">
        <f t="shared" si="3"/>
        <v>0</v>
      </c>
      <c r="AS16" s="802">
        <f t="shared" si="3"/>
        <v>0</v>
      </c>
      <c r="AT16" s="802">
        <f t="shared" si="3"/>
        <v>0</v>
      </c>
      <c r="AU16" s="802">
        <f t="shared" si="3"/>
        <v>0</v>
      </c>
      <c r="AV16" s="802">
        <f t="shared" si="3"/>
        <v>0</v>
      </c>
      <c r="AW16" s="802">
        <f t="shared" si="16"/>
        <v>0</v>
      </c>
      <c r="AX16" s="802" t="e">
        <f t="shared" si="4"/>
        <v>#DIV/0!</v>
      </c>
      <c r="AY16" s="802" t="e">
        <f t="shared" si="5"/>
        <v>#DIV/0!</v>
      </c>
      <c r="AZ16" s="802">
        <f t="shared" si="6"/>
        <v>0</v>
      </c>
      <c r="BA16" s="802">
        <f t="shared" si="7"/>
        <v>0</v>
      </c>
      <c r="BB16" s="802">
        <f t="shared" si="8"/>
        <v>0</v>
      </c>
      <c r="BC16" s="802">
        <f t="shared" si="9"/>
        <v>0</v>
      </c>
      <c r="BD16" s="802" t="e">
        <f t="shared" si="10"/>
        <v>#DIV/0!</v>
      </c>
      <c r="BE16" s="802">
        <f t="shared" si="11"/>
        <v>0</v>
      </c>
    </row>
    <row r="17" spans="1:57" s="101" customFormat="1" ht="10.5" customHeight="1">
      <c r="A17" s="213" t="s">
        <v>10</v>
      </c>
      <c r="B17" s="483" t="s">
        <v>10</v>
      </c>
      <c r="C17" s="1058"/>
      <c r="D17" s="979"/>
      <c r="E17" s="938"/>
      <c r="F17" s="938"/>
      <c r="G17" s="938"/>
      <c r="H17" s="938"/>
      <c r="I17" s="940"/>
      <c r="J17" s="669"/>
      <c r="K17" s="778"/>
      <c r="L17" s="320"/>
      <c r="M17" s="488"/>
      <c r="N17" s="572"/>
      <c r="O17" s="830"/>
      <c r="P17" s="1131"/>
      <c r="Q17" s="1130"/>
      <c r="R17" s="1112"/>
      <c r="T17" s="819"/>
      <c r="U17" s="819"/>
      <c r="V17" s="819"/>
      <c r="W17" s="819"/>
      <c r="X17" s="209"/>
      <c r="Y17" s="343"/>
      <c r="Z17" s="317"/>
      <c r="AA17" s="317"/>
      <c r="AB17" s="317"/>
      <c r="AC17" s="317"/>
      <c r="AD17" s="486"/>
      <c r="AE17" s="486"/>
      <c r="AF17" s="486"/>
      <c r="AH17" s="318"/>
      <c r="AI17" s="320"/>
      <c r="AJ17" s="488"/>
      <c r="AK17" s="492"/>
      <c r="AL17" s="476"/>
      <c r="AM17" s="485"/>
      <c r="AN17" s="318"/>
      <c r="AO17" s="510"/>
      <c r="AP17" s="802">
        <f t="shared" si="3"/>
        <v>0</v>
      </c>
      <c r="AQ17" s="802">
        <f t="shared" si="3"/>
        <v>0</v>
      </c>
      <c r="AR17" s="802">
        <f t="shared" si="3"/>
        <v>0</v>
      </c>
      <c r="AS17" s="802">
        <f t="shared" si="3"/>
        <v>0</v>
      </c>
      <c r="AT17" s="802">
        <f t="shared" si="3"/>
        <v>0</v>
      </c>
      <c r="AU17" s="802">
        <f t="shared" si="3"/>
        <v>0</v>
      </c>
      <c r="AV17" s="802">
        <f t="shared" si="3"/>
        <v>0</v>
      </c>
      <c r="AW17" s="802">
        <f t="shared" si="16"/>
        <v>0</v>
      </c>
      <c r="AX17" s="802">
        <f t="shared" si="4"/>
        <v>0</v>
      </c>
      <c r="AY17" s="802">
        <f t="shared" si="5"/>
        <v>0</v>
      </c>
      <c r="AZ17" s="802">
        <f t="shared" si="6"/>
        <v>0</v>
      </c>
      <c r="BA17" s="802">
        <f t="shared" si="7"/>
        <v>0</v>
      </c>
      <c r="BB17" s="802">
        <f t="shared" si="8"/>
        <v>0</v>
      </c>
      <c r="BC17" s="802">
        <f t="shared" si="9"/>
        <v>0</v>
      </c>
      <c r="BD17" s="802">
        <f t="shared" si="10"/>
        <v>0</v>
      </c>
      <c r="BE17" s="802">
        <f t="shared" si="11"/>
        <v>0</v>
      </c>
    </row>
    <row r="18" spans="1:57" s="101" customFormat="1" ht="10.5" customHeight="1">
      <c r="A18" s="213" t="s">
        <v>10</v>
      </c>
      <c r="B18" s="483" t="s">
        <v>185</v>
      </c>
      <c r="C18" s="343"/>
      <c r="D18" s="721"/>
      <c r="E18" s="317"/>
      <c r="F18" s="317"/>
      <c r="G18" s="317"/>
      <c r="H18" s="317"/>
      <c r="I18" s="486"/>
      <c r="J18" s="648"/>
      <c r="K18" s="778"/>
      <c r="L18" s="320"/>
      <c r="M18" s="800"/>
      <c r="N18" s="1129"/>
      <c r="O18" s="830"/>
      <c r="P18" s="1131"/>
      <c r="Q18" s="778"/>
      <c r="R18" s="510"/>
      <c r="T18" s="819"/>
      <c r="U18" s="819"/>
      <c r="V18" s="819"/>
      <c r="W18" s="819"/>
      <c r="X18" s="209"/>
      <c r="Y18" s="343"/>
      <c r="Z18" s="317"/>
      <c r="AA18" s="317"/>
      <c r="AB18" s="317"/>
      <c r="AC18" s="317"/>
      <c r="AD18" s="486"/>
      <c r="AE18" s="486"/>
      <c r="AF18" s="486"/>
      <c r="AH18" s="318"/>
      <c r="AI18" s="320"/>
      <c r="AJ18" s="800"/>
      <c r="AK18" s="801"/>
      <c r="AL18" s="476"/>
      <c r="AM18" s="485"/>
      <c r="AN18" s="318"/>
      <c r="AO18" s="510"/>
      <c r="AP18" s="802">
        <f>C18-Y18</f>
        <v>0</v>
      </c>
      <c r="AQ18" s="802">
        <f>D18-Z18</f>
        <v>0</v>
      </c>
      <c r="AR18" s="802">
        <f>E18-AA18</f>
        <v>0</v>
      </c>
      <c r="AS18" s="802">
        <f>F18-AB18</f>
        <v>0</v>
      </c>
      <c r="AT18" s="802">
        <f>G18-AC18</f>
        <v>0</v>
      </c>
      <c r="AU18" s="802">
        <f t="shared" si="3"/>
        <v>0</v>
      </c>
      <c r="AV18" s="802">
        <f t="shared" si="3"/>
        <v>0</v>
      </c>
      <c r="AW18" s="802">
        <f t="shared" si="16"/>
        <v>0</v>
      </c>
      <c r="AX18" s="802">
        <f t="shared" si="4"/>
        <v>0</v>
      </c>
      <c r="AY18" s="802">
        <f t="shared" si="5"/>
        <v>0</v>
      </c>
      <c r="AZ18" s="802">
        <f t="shared" si="6"/>
        <v>0</v>
      </c>
      <c r="BA18" s="802">
        <f t="shared" si="7"/>
        <v>0</v>
      </c>
      <c r="BB18" s="802">
        <f t="shared" si="8"/>
        <v>0</v>
      </c>
      <c r="BC18" s="802">
        <f t="shared" si="9"/>
        <v>0</v>
      </c>
      <c r="BD18" s="802">
        <f t="shared" si="10"/>
        <v>0</v>
      </c>
      <c r="BE18" s="802">
        <f t="shared" si="11"/>
        <v>0</v>
      </c>
    </row>
    <row r="19" spans="1:57" s="101" customFormat="1" ht="10.5" customHeight="1">
      <c r="A19" s="213" t="s">
        <v>108</v>
      </c>
      <c r="B19" s="483" t="s">
        <v>108</v>
      </c>
      <c r="C19" s="343"/>
      <c r="D19" s="721"/>
      <c r="E19" s="317"/>
      <c r="F19" s="317"/>
      <c r="G19" s="317"/>
      <c r="H19" s="317"/>
      <c r="I19" s="486"/>
      <c r="J19" s="648"/>
      <c r="K19" s="778"/>
      <c r="L19" s="320"/>
      <c r="M19" s="800"/>
      <c r="N19" s="1129"/>
      <c r="O19" s="476"/>
      <c r="P19" s="615"/>
      <c r="Q19" s="778"/>
      <c r="R19" s="510"/>
      <c r="T19" s="819"/>
      <c r="U19" s="819"/>
      <c r="V19" s="819"/>
      <c r="W19" s="819"/>
      <c r="X19" s="209"/>
      <c r="Y19" s="343"/>
      <c r="Z19" s="317"/>
      <c r="AA19" s="317"/>
      <c r="AB19" s="317"/>
      <c r="AC19" s="317"/>
      <c r="AD19" s="486"/>
      <c r="AE19" s="486"/>
      <c r="AF19" s="486"/>
      <c r="AH19" s="318"/>
      <c r="AI19" s="320"/>
      <c r="AJ19" s="800"/>
      <c r="AK19" s="801"/>
      <c r="AL19" s="476"/>
      <c r="AM19" s="485"/>
      <c r="AN19" s="318"/>
      <c r="AO19" s="510"/>
      <c r="AP19" s="802">
        <f t="shared" si="3"/>
        <v>0</v>
      </c>
      <c r="AQ19" s="802">
        <f t="shared" si="3"/>
        <v>0</v>
      </c>
      <c r="AR19" s="802">
        <f t="shared" si="3"/>
        <v>0</v>
      </c>
      <c r="AS19" s="802">
        <f t="shared" si="3"/>
        <v>0</v>
      </c>
      <c r="AT19" s="802">
        <f t="shared" si="3"/>
        <v>0</v>
      </c>
      <c r="AU19" s="802">
        <f t="shared" si="3"/>
        <v>0</v>
      </c>
      <c r="AV19" s="802">
        <f t="shared" si="3"/>
        <v>0</v>
      </c>
      <c r="AW19" s="802">
        <f t="shared" si="16"/>
        <v>0</v>
      </c>
      <c r="AX19" s="802">
        <f t="shared" si="4"/>
        <v>0</v>
      </c>
      <c r="AY19" s="802">
        <f t="shared" si="5"/>
        <v>0</v>
      </c>
      <c r="AZ19" s="802">
        <f t="shared" si="6"/>
        <v>0</v>
      </c>
      <c r="BA19" s="802">
        <f t="shared" si="7"/>
        <v>0</v>
      </c>
      <c r="BB19" s="802">
        <f t="shared" si="8"/>
        <v>0</v>
      </c>
      <c r="BC19" s="802">
        <f t="shared" si="9"/>
        <v>0</v>
      </c>
      <c r="BD19" s="802">
        <f t="shared" si="10"/>
        <v>0</v>
      </c>
      <c r="BE19" s="802">
        <f t="shared" si="11"/>
        <v>0</v>
      </c>
    </row>
    <row r="20" spans="1:57" s="101" customFormat="1" ht="10.5" customHeight="1">
      <c r="A20" s="213" t="s">
        <v>29</v>
      </c>
      <c r="B20" s="483" t="s">
        <v>29</v>
      </c>
      <c r="C20" s="345"/>
      <c r="D20" s="371"/>
      <c r="E20" s="316"/>
      <c r="F20" s="316"/>
      <c r="G20" s="316"/>
      <c r="H20" s="316"/>
      <c r="I20" s="485"/>
      <c r="J20" s="615"/>
      <c r="K20" s="714" t="e">
        <f>((C20-D20)/D20)</f>
        <v>#DIV/0!</v>
      </c>
      <c r="L20" s="325" t="e">
        <f>((C20-G20)/G20)</f>
        <v>#DIV/0!</v>
      </c>
      <c r="M20" s="488"/>
      <c r="N20" s="572"/>
      <c r="O20" s="476"/>
      <c r="P20" s="615"/>
      <c r="Q20" s="778" t="e">
        <f t="shared" ref="Q20:Q30" si="19">((O20-P20)/P20)</f>
        <v>#DIV/0!</v>
      </c>
      <c r="R20" s="492"/>
      <c r="T20" s="819" t="e">
        <f>((C20-D20)/D20)-K20</f>
        <v>#DIV/0!</v>
      </c>
      <c r="U20" s="819" t="e">
        <f>((C20-G20)/G20)-L20</f>
        <v>#DIV/0!</v>
      </c>
      <c r="V20" s="819" t="e">
        <f>((O20-P20)/P20)-Q20</f>
        <v>#DIV/0!</v>
      </c>
      <c r="W20" s="819">
        <f>C20-O20</f>
        <v>0</v>
      </c>
      <c r="X20" s="819">
        <f>G20-P20</f>
        <v>0</v>
      </c>
      <c r="Y20" s="345"/>
      <c r="Z20" s="316"/>
      <c r="AA20" s="316"/>
      <c r="AB20" s="316"/>
      <c r="AC20" s="316"/>
      <c r="AD20" s="485"/>
      <c r="AE20" s="485"/>
      <c r="AF20" s="485"/>
      <c r="AH20" s="324"/>
      <c r="AI20" s="325"/>
      <c r="AJ20" s="488"/>
      <c r="AK20" s="492"/>
      <c r="AL20" s="476"/>
      <c r="AM20" s="485"/>
      <c r="AN20" s="318"/>
      <c r="AO20" s="492"/>
      <c r="AP20" s="802">
        <f t="shared" si="3"/>
        <v>0</v>
      </c>
      <c r="AQ20" s="802">
        <f t="shared" si="3"/>
        <v>0</v>
      </c>
      <c r="AR20" s="802">
        <f t="shared" si="3"/>
        <v>0</v>
      </c>
      <c r="AS20" s="802">
        <f t="shared" si="3"/>
        <v>0</v>
      </c>
      <c r="AT20" s="802">
        <f t="shared" si="3"/>
        <v>0</v>
      </c>
      <c r="AU20" s="802">
        <f t="shared" si="3"/>
        <v>0</v>
      </c>
      <c r="AV20" s="802">
        <f t="shared" si="3"/>
        <v>0</v>
      </c>
      <c r="AW20" s="802">
        <f t="shared" si="16"/>
        <v>0</v>
      </c>
      <c r="AX20" s="802" t="e">
        <f t="shared" si="4"/>
        <v>#DIV/0!</v>
      </c>
      <c r="AY20" s="802" t="e">
        <f t="shared" si="5"/>
        <v>#DIV/0!</v>
      </c>
      <c r="AZ20" s="802">
        <f t="shared" si="6"/>
        <v>0</v>
      </c>
      <c r="BA20" s="802">
        <f t="shared" si="7"/>
        <v>0</v>
      </c>
      <c r="BB20" s="802">
        <f t="shared" si="8"/>
        <v>0</v>
      </c>
      <c r="BC20" s="802">
        <f t="shared" si="9"/>
        <v>0</v>
      </c>
      <c r="BD20" s="802" t="e">
        <f t="shared" si="10"/>
        <v>#DIV/0!</v>
      </c>
      <c r="BE20" s="802">
        <f t="shared" si="11"/>
        <v>0</v>
      </c>
    </row>
    <row r="21" spans="1:57" s="101" customFormat="1" ht="10.5" customHeight="1">
      <c r="A21" s="213" t="s">
        <v>28</v>
      </c>
      <c r="B21" s="481" t="s">
        <v>92</v>
      </c>
      <c r="C21" s="345"/>
      <c r="D21" s="371"/>
      <c r="E21" s="316"/>
      <c r="F21" s="316"/>
      <c r="G21" s="316"/>
      <c r="H21" s="316"/>
      <c r="I21" s="485"/>
      <c r="J21" s="615"/>
      <c r="K21" s="714" t="e">
        <f>((C21-D21)/D21)</f>
        <v>#DIV/0!</v>
      </c>
      <c r="L21" s="325" t="e">
        <f>((C21-G21)/G21)</f>
        <v>#DIV/0!</v>
      </c>
      <c r="M21" s="488"/>
      <c r="N21" s="572"/>
      <c r="O21" s="476"/>
      <c r="P21" s="615"/>
      <c r="Q21" s="778" t="e">
        <f t="shared" si="19"/>
        <v>#DIV/0!</v>
      </c>
      <c r="R21" s="492"/>
      <c r="T21" s="819" t="e">
        <f>((C21-D21)/D21)-K21</f>
        <v>#DIV/0!</v>
      </c>
      <c r="U21" s="819" t="e">
        <f t="shared" ref="U21:U30" si="20">((C21-G21)/G21)-L21</f>
        <v>#DIV/0!</v>
      </c>
      <c r="V21" s="819" t="e">
        <f>((O21-P21)/P21)-Q21</f>
        <v>#DIV/0!</v>
      </c>
      <c r="W21" s="819">
        <f>C21-O21</f>
        <v>0</v>
      </c>
      <c r="X21" s="819">
        <f>G21-P21</f>
        <v>0</v>
      </c>
      <c r="Y21" s="345"/>
      <c r="Z21" s="316"/>
      <c r="AA21" s="316"/>
      <c r="AB21" s="316"/>
      <c r="AC21" s="316"/>
      <c r="AD21" s="485"/>
      <c r="AE21" s="485"/>
      <c r="AF21" s="485"/>
      <c r="AH21" s="324"/>
      <c r="AI21" s="325"/>
      <c r="AJ21" s="488"/>
      <c r="AK21" s="492"/>
      <c r="AL21" s="476"/>
      <c r="AM21" s="485"/>
      <c r="AN21" s="318"/>
      <c r="AO21" s="492"/>
      <c r="AP21" s="802">
        <f t="shared" si="3"/>
        <v>0</v>
      </c>
      <c r="AQ21" s="802">
        <f t="shared" si="3"/>
        <v>0</v>
      </c>
      <c r="AR21" s="802">
        <f t="shared" si="3"/>
        <v>0</v>
      </c>
      <c r="AS21" s="802">
        <f t="shared" si="3"/>
        <v>0</v>
      </c>
      <c r="AT21" s="802">
        <f t="shared" si="3"/>
        <v>0</v>
      </c>
      <c r="AU21" s="802">
        <f t="shared" si="3"/>
        <v>0</v>
      </c>
      <c r="AV21" s="802">
        <f t="shared" si="3"/>
        <v>0</v>
      </c>
      <c r="AW21" s="802">
        <f t="shared" si="16"/>
        <v>0</v>
      </c>
      <c r="AX21" s="802" t="e">
        <f t="shared" si="4"/>
        <v>#DIV/0!</v>
      </c>
      <c r="AY21" s="802" t="e">
        <f t="shared" si="5"/>
        <v>#DIV/0!</v>
      </c>
      <c r="AZ21" s="802">
        <f t="shared" si="6"/>
        <v>0</v>
      </c>
      <c r="BA21" s="802">
        <f t="shared" si="7"/>
        <v>0</v>
      </c>
      <c r="BB21" s="802">
        <f t="shared" si="8"/>
        <v>0</v>
      </c>
      <c r="BC21" s="802">
        <f t="shared" si="9"/>
        <v>0</v>
      </c>
      <c r="BD21" s="802" t="e">
        <f t="shared" si="10"/>
        <v>#DIV/0!</v>
      </c>
      <c r="BE21" s="802">
        <f t="shared" si="11"/>
        <v>0</v>
      </c>
    </row>
    <row r="22" spans="1:57" s="101" customFormat="1" ht="10.5" customHeight="1">
      <c r="A22" s="213" t="s">
        <v>15</v>
      </c>
      <c r="B22" s="513" t="s">
        <v>15</v>
      </c>
      <c r="C22" s="345"/>
      <c r="D22" s="371"/>
      <c r="E22" s="316"/>
      <c r="F22" s="316"/>
      <c r="G22" s="316"/>
      <c r="H22" s="316"/>
      <c r="I22" s="485"/>
      <c r="J22" s="615"/>
      <c r="K22" s="1045" t="e">
        <f>((C22-D22)/D22)</f>
        <v>#DIV/0!</v>
      </c>
      <c r="L22" s="737" t="e">
        <f>((C22-G22)/G22)</f>
        <v>#DIV/0!</v>
      </c>
      <c r="M22" s="516"/>
      <c r="N22" s="575"/>
      <c r="O22" s="514"/>
      <c r="P22" s="628"/>
      <c r="Q22" s="779" t="e">
        <f t="shared" si="19"/>
        <v>#DIV/0!</v>
      </c>
      <c r="R22" s="517"/>
      <c r="T22" s="819" t="e">
        <f t="shared" ref="T22:T30" si="21">((C22-D22)/D22)-K22</f>
        <v>#DIV/0!</v>
      </c>
      <c r="U22" s="819" t="e">
        <f t="shared" si="20"/>
        <v>#DIV/0!</v>
      </c>
      <c r="V22" s="819" t="e">
        <f>((O22-P22)/P22)-Q22</f>
        <v>#DIV/0!</v>
      </c>
      <c r="W22" s="819">
        <f>C22-O22</f>
        <v>0</v>
      </c>
      <c r="X22" s="819">
        <f>G22-P22</f>
        <v>0</v>
      </c>
      <c r="Y22" s="348"/>
      <c r="Z22" s="349"/>
      <c r="AA22" s="349"/>
      <c r="AB22" s="349"/>
      <c r="AC22" s="349"/>
      <c r="AD22" s="515"/>
      <c r="AE22" s="515"/>
      <c r="AF22" s="515"/>
      <c r="AH22" s="736"/>
      <c r="AI22" s="737"/>
      <c r="AJ22" s="516"/>
      <c r="AK22" s="517"/>
      <c r="AL22" s="476"/>
      <c r="AM22" s="628"/>
      <c r="AN22" s="350"/>
      <c r="AO22" s="517"/>
      <c r="AP22" s="802">
        <f t="shared" si="3"/>
        <v>0</v>
      </c>
      <c r="AQ22" s="802">
        <f t="shared" si="3"/>
        <v>0</v>
      </c>
      <c r="AR22" s="802">
        <f t="shared" si="3"/>
        <v>0</v>
      </c>
      <c r="AS22" s="802">
        <f t="shared" si="3"/>
        <v>0</v>
      </c>
      <c r="AT22" s="802">
        <f t="shared" si="3"/>
        <v>0</v>
      </c>
      <c r="AU22" s="802">
        <f t="shared" si="3"/>
        <v>0</v>
      </c>
      <c r="AV22" s="802">
        <f t="shared" si="3"/>
        <v>0</v>
      </c>
      <c r="AW22" s="802">
        <f t="shared" si="16"/>
        <v>0</v>
      </c>
      <c r="AX22" s="802" t="e">
        <f t="shared" si="4"/>
        <v>#DIV/0!</v>
      </c>
      <c r="AY22" s="802" t="e">
        <f t="shared" si="5"/>
        <v>#DIV/0!</v>
      </c>
      <c r="AZ22" s="802">
        <f t="shared" si="6"/>
        <v>0</v>
      </c>
      <c r="BA22" s="802">
        <f t="shared" si="7"/>
        <v>0</v>
      </c>
      <c r="BB22" s="802">
        <f t="shared" si="8"/>
        <v>0</v>
      </c>
      <c r="BC22" s="802">
        <f t="shared" si="9"/>
        <v>0</v>
      </c>
      <c r="BD22" s="802" t="e">
        <f t="shared" si="10"/>
        <v>#DIV/0!</v>
      </c>
      <c r="BE22" s="802">
        <f t="shared" si="11"/>
        <v>0</v>
      </c>
    </row>
    <row r="23" spans="1:57" s="101" customFormat="1" ht="10.5" customHeight="1">
      <c r="A23" s="214" t="s">
        <v>23</v>
      </c>
      <c r="B23" s="493" t="s">
        <v>23</v>
      </c>
      <c r="C23" s="445"/>
      <c r="D23" s="762"/>
      <c r="E23" s="444"/>
      <c r="F23" s="444"/>
      <c r="G23" s="444"/>
      <c r="H23" s="444"/>
      <c r="I23" s="1111"/>
      <c r="J23" s="1112"/>
      <c r="K23" s="778"/>
      <c r="L23" s="320"/>
      <c r="M23" s="488"/>
      <c r="N23" s="492"/>
      <c r="O23" s="476"/>
      <c r="P23" s="485"/>
      <c r="Q23" s="314"/>
      <c r="R23" s="510"/>
      <c r="T23" s="819"/>
      <c r="U23" s="819"/>
      <c r="V23" s="819"/>
      <c r="W23" s="819"/>
      <c r="X23" s="209"/>
      <c r="Y23" s="445"/>
      <c r="Z23" s="323"/>
      <c r="AA23" s="323"/>
      <c r="AB23" s="323"/>
      <c r="AC23" s="323"/>
      <c r="AD23" s="491"/>
      <c r="AE23" s="491"/>
      <c r="AF23" s="491"/>
      <c r="AH23" s="318"/>
      <c r="AI23" s="320"/>
      <c r="AJ23" s="488"/>
      <c r="AK23" s="492"/>
      <c r="AL23" s="830"/>
      <c r="AM23" s="485"/>
      <c r="AN23" s="314"/>
      <c r="AO23" s="510"/>
      <c r="AP23" s="802">
        <f t="shared" si="3"/>
        <v>0</v>
      </c>
      <c r="AQ23" s="802">
        <f t="shared" si="3"/>
        <v>0</v>
      </c>
      <c r="AR23" s="802">
        <f t="shared" si="3"/>
        <v>0</v>
      </c>
      <c r="AS23" s="802">
        <f t="shared" si="3"/>
        <v>0</v>
      </c>
      <c r="AT23" s="802">
        <f t="shared" si="3"/>
        <v>0</v>
      </c>
      <c r="AU23" s="802">
        <f t="shared" si="3"/>
        <v>0</v>
      </c>
      <c r="AV23" s="802">
        <f t="shared" si="3"/>
        <v>0</v>
      </c>
      <c r="AW23" s="802">
        <f t="shared" si="16"/>
        <v>0</v>
      </c>
      <c r="AX23" s="802">
        <f t="shared" si="4"/>
        <v>0</v>
      </c>
      <c r="AY23" s="802">
        <f t="shared" si="5"/>
        <v>0</v>
      </c>
      <c r="AZ23" s="802">
        <f t="shared" si="6"/>
        <v>0</v>
      </c>
      <c r="BA23" s="802">
        <f t="shared" si="7"/>
        <v>0</v>
      </c>
      <c r="BB23" s="802">
        <f t="shared" si="8"/>
        <v>0</v>
      </c>
      <c r="BC23" s="802">
        <f t="shared" si="9"/>
        <v>0</v>
      </c>
      <c r="BD23" s="802">
        <f t="shared" si="10"/>
        <v>0</v>
      </c>
      <c r="BE23" s="802">
        <f t="shared" si="11"/>
        <v>0</v>
      </c>
    </row>
    <row r="24" spans="1:57" s="101" customFormat="1" ht="10.5" customHeight="1">
      <c r="A24" s="213" t="s">
        <v>20</v>
      </c>
      <c r="B24" s="483" t="s">
        <v>186</v>
      </c>
      <c r="C24" s="353"/>
      <c r="D24" s="373"/>
      <c r="E24" s="354"/>
      <c r="F24" s="354"/>
      <c r="G24" s="354"/>
      <c r="H24" s="354"/>
      <c r="I24" s="512"/>
      <c r="J24" s="574"/>
      <c r="K24" s="714" t="e">
        <f t="shared" ref="K24:K30" si="22">((C24-D24)/D24)</f>
        <v>#DIV/0!</v>
      </c>
      <c r="L24" s="325" t="e">
        <f t="shared" ref="L24:L30" si="23">((C24-G24)/G24)</f>
        <v>#DIV/0!</v>
      </c>
      <c r="M24" s="488"/>
      <c r="N24" s="492"/>
      <c r="O24" s="794"/>
      <c r="P24" s="835"/>
      <c r="Q24" s="318" t="e">
        <f t="shared" si="19"/>
        <v>#DIV/0!</v>
      </c>
      <c r="R24" s="492"/>
      <c r="T24" s="819" t="e">
        <f>((C24-D24)/D24)-K24</f>
        <v>#DIV/0!</v>
      </c>
      <c r="U24" s="819" t="e">
        <f>((C24-G24)/G24)-L24</f>
        <v>#DIV/0!</v>
      </c>
      <c r="V24" s="819" t="e">
        <f>((O24-P24)/P24)-Q24</f>
        <v>#DIV/0!</v>
      </c>
      <c r="W24" s="819">
        <f>C24-O24</f>
        <v>0</v>
      </c>
      <c r="X24" s="819">
        <f>G24-P24</f>
        <v>0</v>
      </c>
      <c r="Y24" s="353"/>
      <c r="Z24" s="354"/>
      <c r="AA24" s="354"/>
      <c r="AB24" s="354"/>
      <c r="AC24" s="354"/>
      <c r="AD24" s="512"/>
      <c r="AE24" s="512"/>
      <c r="AF24" s="512"/>
      <c r="AH24" s="324"/>
      <c r="AI24" s="325"/>
      <c r="AJ24" s="488"/>
      <c r="AK24" s="492"/>
      <c r="AL24" s="794"/>
      <c r="AM24" s="835"/>
      <c r="AN24" s="318"/>
      <c r="AO24" s="492"/>
      <c r="AP24" s="802">
        <f t="shared" si="3"/>
        <v>0</v>
      </c>
      <c r="AQ24" s="802">
        <f t="shared" si="3"/>
        <v>0</v>
      </c>
      <c r="AR24" s="802">
        <f t="shared" si="3"/>
        <v>0</v>
      </c>
      <c r="AS24" s="802">
        <f t="shared" si="3"/>
        <v>0</v>
      </c>
      <c r="AT24" s="802">
        <f t="shared" si="3"/>
        <v>0</v>
      </c>
      <c r="AU24" s="802">
        <f t="shared" si="3"/>
        <v>0</v>
      </c>
      <c r="AV24" s="802">
        <f t="shared" si="3"/>
        <v>0</v>
      </c>
      <c r="AW24" s="802">
        <f t="shared" si="16"/>
        <v>0</v>
      </c>
      <c r="AX24" s="802" t="e">
        <f t="shared" si="4"/>
        <v>#DIV/0!</v>
      </c>
      <c r="AY24" s="802" t="e">
        <f t="shared" si="5"/>
        <v>#DIV/0!</v>
      </c>
      <c r="AZ24" s="802">
        <f t="shared" si="6"/>
        <v>0</v>
      </c>
      <c r="BA24" s="802">
        <f t="shared" si="7"/>
        <v>0</v>
      </c>
      <c r="BB24" s="802">
        <f t="shared" si="8"/>
        <v>0</v>
      </c>
      <c r="BC24" s="802">
        <f t="shared" si="9"/>
        <v>0</v>
      </c>
      <c r="BD24" s="802" t="e">
        <f t="shared" si="10"/>
        <v>#DIV/0!</v>
      </c>
      <c r="BE24" s="802">
        <f t="shared" si="11"/>
        <v>0</v>
      </c>
    </row>
    <row r="25" spans="1:57" s="101" customFormat="1" ht="10.5" customHeight="1">
      <c r="A25" s="213" t="s">
        <v>21</v>
      </c>
      <c r="B25" s="483" t="s">
        <v>21</v>
      </c>
      <c r="C25" s="353"/>
      <c r="D25" s="373"/>
      <c r="E25" s="354"/>
      <c r="F25" s="354"/>
      <c r="G25" s="354"/>
      <c r="H25" s="354"/>
      <c r="I25" s="512"/>
      <c r="J25" s="574"/>
      <c r="K25" s="714" t="e">
        <f t="shared" si="22"/>
        <v>#DIV/0!</v>
      </c>
      <c r="L25" s="325" t="e">
        <f t="shared" si="23"/>
        <v>#DIV/0!</v>
      </c>
      <c r="M25" s="488"/>
      <c r="N25" s="492"/>
      <c r="O25" s="794"/>
      <c r="P25" s="835"/>
      <c r="Q25" s="318" t="e">
        <f t="shared" si="19"/>
        <v>#DIV/0!</v>
      </c>
      <c r="R25" s="492"/>
      <c r="S25" s="101" t="s">
        <v>82</v>
      </c>
      <c r="T25" s="819" t="e">
        <f t="shared" si="21"/>
        <v>#DIV/0!</v>
      </c>
      <c r="U25" s="819" t="e">
        <f t="shared" si="20"/>
        <v>#DIV/0!</v>
      </c>
      <c r="V25" s="819" t="e">
        <f t="shared" ref="V25:V30" si="24">((O25-P25)/P25)-Q25</f>
        <v>#DIV/0!</v>
      </c>
      <c r="W25" s="819">
        <f t="shared" ref="W25:W30" si="25">C25-O25</f>
        <v>0</v>
      </c>
      <c r="X25" s="819">
        <f t="shared" ref="X25:X30" si="26">G25-P25</f>
        <v>0</v>
      </c>
      <c r="Y25" s="353"/>
      <c r="Z25" s="354"/>
      <c r="AA25" s="354"/>
      <c r="AB25" s="354"/>
      <c r="AC25" s="354"/>
      <c r="AD25" s="512"/>
      <c r="AE25" s="512"/>
      <c r="AF25" s="512"/>
      <c r="AH25" s="324"/>
      <c r="AI25" s="325"/>
      <c r="AJ25" s="488"/>
      <c r="AK25" s="492"/>
      <c r="AL25" s="794"/>
      <c r="AM25" s="835"/>
      <c r="AN25" s="318"/>
      <c r="AO25" s="492"/>
      <c r="AP25" s="802">
        <f t="shared" si="3"/>
        <v>0</v>
      </c>
      <c r="AQ25" s="802">
        <f t="shared" si="3"/>
        <v>0</v>
      </c>
      <c r="AR25" s="802">
        <f t="shared" si="3"/>
        <v>0</v>
      </c>
      <c r="AS25" s="802">
        <f t="shared" si="3"/>
        <v>0</v>
      </c>
      <c r="AT25" s="802">
        <f t="shared" si="3"/>
        <v>0</v>
      </c>
      <c r="AU25" s="802">
        <f t="shared" si="3"/>
        <v>0</v>
      </c>
      <c r="AV25" s="802">
        <f t="shared" si="3"/>
        <v>0</v>
      </c>
      <c r="AW25" s="802">
        <f t="shared" si="16"/>
        <v>0</v>
      </c>
      <c r="AX25" s="802" t="e">
        <f t="shared" si="4"/>
        <v>#DIV/0!</v>
      </c>
      <c r="AY25" s="802" t="e">
        <f t="shared" si="5"/>
        <v>#DIV/0!</v>
      </c>
      <c r="AZ25" s="802">
        <f t="shared" si="6"/>
        <v>0</v>
      </c>
      <c r="BA25" s="802">
        <f t="shared" si="7"/>
        <v>0</v>
      </c>
      <c r="BB25" s="802">
        <f t="shared" si="8"/>
        <v>0</v>
      </c>
      <c r="BC25" s="802">
        <f t="shared" si="9"/>
        <v>0</v>
      </c>
      <c r="BD25" s="802" t="e">
        <f t="shared" si="10"/>
        <v>#DIV/0!</v>
      </c>
      <c r="BE25" s="802">
        <f t="shared" si="11"/>
        <v>0</v>
      </c>
    </row>
    <row r="26" spans="1:57" s="101" customFormat="1" ht="10.5" customHeight="1">
      <c r="A26" s="213" t="s">
        <v>22</v>
      </c>
      <c r="B26" s="483" t="s">
        <v>22</v>
      </c>
      <c r="C26" s="353"/>
      <c r="D26" s="373"/>
      <c r="E26" s="354"/>
      <c r="F26" s="354"/>
      <c r="G26" s="354"/>
      <c r="H26" s="354"/>
      <c r="I26" s="512"/>
      <c r="J26" s="574"/>
      <c r="K26" s="714" t="e">
        <f t="shared" si="22"/>
        <v>#DIV/0!</v>
      </c>
      <c r="L26" s="325" t="e">
        <f t="shared" si="23"/>
        <v>#DIV/0!</v>
      </c>
      <c r="M26" s="488"/>
      <c r="N26" s="492"/>
      <c r="O26" s="794"/>
      <c r="P26" s="835"/>
      <c r="Q26" s="318" t="e">
        <f t="shared" si="19"/>
        <v>#DIV/0!</v>
      </c>
      <c r="R26" s="492"/>
      <c r="T26" s="819" t="e">
        <f t="shared" si="21"/>
        <v>#DIV/0!</v>
      </c>
      <c r="U26" s="819" t="e">
        <f t="shared" si="20"/>
        <v>#DIV/0!</v>
      </c>
      <c r="V26" s="819" t="e">
        <f t="shared" si="24"/>
        <v>#DIV/0!</v>
      </c>
      <c r="W26" s="819">
        <f t="shared" si="25"/>
        <v>0</v>
      </c>
      <c r="X26" s="819">
        <f t="shared" si="26"/>
        <v>0</v>
      </c>
      <c r="Y26" s="353"/>
      <c r="Z26" s="354"/>
      <c r="AA26" s="354"/>
      <c r="AB26" s="354"/>
      <c r="AC26" s="354"/>
      <c r="AD26" s="512"/>
      <c r="AE26" s="512"/>
      <c r="AF26" s="512"/>
      <c r="AH26" s="324"/>
      <c r="AI26" s="325"/>
      <c r="AJ26" s="488"/>
      <c r="AK26" s="492"/>
      <c r="AL26" s="794"/>
      <c r="AM26" s="835"/>
      <c r="AN26" s="318"/>
      <c r="AO26" s="492"/>
      <c r="AP26" s="802">
        <f t="shared" si="3"/>
        <v>0</v>
      </c>
      <c r="AQ26" s="802">
        <f t="shared" si="3"/>
        <v>0</v>
      </c>
      <c r="AR26" s="802">
        <f t="shared" si="3"/>
        <v>0</v>
      </c>
      <c r="AS26" s="802">
        <f t="shared" si="3"/>
        <v>0</v>
      </c>
      <c r="AT26" s="802">
        <f t="shared" si="3"/>
        <v>0</v>
      </c>
      <c r="AU26" s="802">
        <f t="shared" si="3"/>
        <v>0</v>
      </c>
      <c r="AV26" s="802">
        <f t="shared" si="3"/>
        <v>0</v>
      </c>
      <c r="AW26" s="802">
        <f t="shared" si="16"/>
        <v>0</v>
      </c>
      <c r="AX26" s="802" t="e">
        <f t="shared" si="4"/>
        <v>#DIV/0!</v>
      </c>
      <c r="AY26" s="802" t="e">
        <f t="shared" si="5"/>
        <v>#DIV/0!</v>
      </c>
      <c r="AZ26" s="802">
        <f t="shared" si="6"/>
        <v>0</v>
      </c>
      <c r="BA26" s="802">
        <f t="shared" si="7"/>
        <v>0</v>
      </c>
      <c r="BB26" s="802">
        <f t="shared" si="8"/>
        <v>0</v>
      </c>
      <c r="BC26" s="802">
        <f t="shared" si="9"/>
        <v>0</v>
      </c>
      <c r="BD26" s="802" t="e">
        <f t="shared" si="10"/>
        <v>#DIV/0!</v>
      </c>
      <c r="BE26" s="802">
        <f t="shared" si="11"/>
        <v>0</v>
      </c>
    </row>
    <row r="27" spans="1:57" s="101" customFormat="1" ht="10.5" customHeight="1">
      <c r="A27" s="214" t="s">
        <v>26</v>
      </c>
      <c r="B27" s="493" t="s">
        <v>26</v>
      </c>
      <c r="C27" s="355"/>
      <c r="D27" s="374"/>
      <c r="E27" s="356"/>
      <c r="F27" s="356"/>
      <c r="G27" s="356"/>
      <c r="H27" s="356"/>
      <c r="I27" s="521"/>
      <c r="J27" s="706"/>
      <c r="K27" s="718" t="e">
        <f t="shared" si="22"/>
        <v>#DIV/0!</v>
      </c>
      <c r="L27" s="328" t="e">
        <f t="shared" si="23"/>
        <v>#DIV/0!</v>
      </c>
      <c r="M27" s="495"/>
      <c r="N27" s="496"/>
      <c r="O27" s="529"/>
      <c r="P27" s="836"/>
      <c r="Q27" s="329" t="e">
        <f t="shared" si="19"/>
        <v>#DIV/0!</v>
      </c>
      <c r="R27" s="496"/>
      <c r="T27" s="819" t="e">
        <f t="shared" si="21"/>
        <v>#DIV/0!</v>
      </c>
      <c r="U27" s="819" t="e">
        <f t="shared" si="20"/>
        <v>#DIV/0!</v>
      </c>
      <c r="V27" s="819" t="e">
        <f t="shared" si="24"/>
        <v>#DIV/0!</v>
      </c>
      <c r="W27" s="819">
        <f t="shared" si="25"/>
        <v>0</v>
      </c>
      <c r="X27" s="819">
        <f t="shared" si="26"/>
        <v>0</v>
      </c>
      <c r="Y27" s="355"/>
      <c r="Z27" s="356"/>
      <c r="AA27" s="356"/>
      <c r="AB27" s="356"/>
      <c r="AC27" s="356"/>
      <c r="AD27" s="521"/>
      <c r="AE27" s="521"/>
      <c r="AF27" s="521"/>
      <c r="AH27" s="327"/>
      <c r="AI27" s="328"/>
      <c r="AJ27" s="495"/>
      <c r="AK27" s="496"/>
      <c r="AL27" s="529"/>
      <c r="AM27" s="836"/>
      <c r="AN27" s="329"/>
      <c r="AO27" s="496"/>
      <c r="AP27" s="802">
        <f t="shared" si="3"/>
        <v>0</v>
      </c>
      <c r="AQ27" s="802">
        <f t="shared" si="3"/>
        <v>0</v>
      </c>
      <c r="AR27" s="802">
        <f t="shared" si="3"/>
        <v>0</v>
      </c>
      <c r="AS27" s="802">
        <f t="shared" si="3"/>
        <v>0</v>
      </c>
      <c r="AT27" s="802">
        <f t="shared" si="3"/>
        <v>0</v>
      </c>
      <c r="AU27" s="802">
        <f t="shared" si="3"/>
        <v>0</v>
      </c>
      <c r="AV27" s="802">
        <f t="shared" si="3"/>
        <v>0</v>
      </c>
      <c r="AW27" s="802">
        <f t="shared" si="16"/>
        <v>0</v>
      </c>
      <c r="AX27" s="802" t="e">
        <f t="shared" si="4"/>
        <v>#DIV/0!</v>
      </c>
      <c r="AY27" s="802" t="e">
        <f t="shared" si="5"/>
        <v>#DIV/0!</v>
      </c>
      <c r="AZ27" s="802">
        <f t="shared" si="6"/>
        <v>0</v>
      </c>
      <c r="BA27" s="802">
        <f t="shared" si="7"/>
        <v>0</v>
      </c>
      <c r="BB27" s="802">
        <f t="shared" si="8"/>
        <v>0</v>
      </c>
      <c r="BC27" s="802">
        <f t="shared" si="9"/>
        <v>0</v>
      </c>
      <c r="BD27" s="802" t="e">
        <f t="shared" si="10"/>
        <v>#DIV/0!</v>
      </c>
      <c r="BE27" s="802">
        <f t="shared" si="11"/>
        <v>0</v>
      </c>
    </row>
    <row r="28" spans="1:57" s="101" customFormat="1" ht="10.5" customHeight="1">
      <c r="A28" s="213" t="s">
        <v>18</v>
      </c>
      <c r="B28" s="483" t="s">
        <v>187</v>
      </c>
      <c r="C28" s="353"/>
      <c r="D28" s="373"/>
      <c r="E28" s="354"/>
      <c r="F28" s="354"/>
      <c r="G28" s="354"/>
      <c r="H28" s="354"/>
      <c r="I28" s="512"/>
      <c r="J28" s="574"/>
      <c r="K28" s="714" t="e">
        <f t="shared" si="22"/>
        <v>#DIV/0!</v>
      </c>
      <c r="L28" s="325" t="e">
        <f t="shared" si="23"/>
        <v>#DIV/0!</v>
      </c>
      <c r="M28" s="488"/>
      <c r="N28" s="492"/>
      <c r="O28" s="794"/>
      <c r="P28" s="835"/>
      <c r="Q28" s="318" t="e">
        <f t="shared" si="19"/>
        <v>#DIV/0!</v>
      </c>
      <c r="R28" s="492"/>
      <c r="T28" s="819" t="e">
        <f t="shared" si="21"/>
        <v>#DIV/0!</v>
      </c>
      <c r="U28" s="819" t="e">
        <f t="shared" si="20"/>
        <v>#DIV/0!</v>
      </c>
      <c r="V28" s="819" t="e">
        <f t="shared" si="24"/>
        <v>#DIV/0!</v>
      </c>
      <c r="W28" s="819">
        <f t="shared" si="25"/>
        <v>0</v>
      </c>
      <c r="X28" s="819">
        <f t="shared" si="26"/>
        <v>0</v>
      </c>
      <c r="Y28" s="353"/>
      <c r="Z28" s="354"/>
      <c r="AA28" s="354"/>
      <c r="AB28" s="354"/>
      <c r="AC28" s="354"/>
      <c r="AD28" s="512"/>
      <c r="AE28" s="512"/>
      <c r="AF28" s="512"/>
      <c r="AH28" s="324"/>
      <c r="AI28" s="325"/>
      <c r="AJ28" s="488"/>
      <c r="AK28" s="492"/>
      <c r="AL28" s="794"/>
      <c r="AM28" s="835"/>
      <c r="AN28" s="318"/>
      <c r="AO28" s="492"/>
      <c r="AP28" s="802">
        <f t="shared" si="3"/>
        <v>0</v>
      </c>
      <c r="AQ28" s="802">
        <f t="shared" si="3"/>
        <v>0</v>
      </c>
      <c r="AR28" s="802">
        <f t="shared" si="3"/>
        <v>0</v>
      </c>
      <c r="AS28" s="802">
        <f t="shared" si="3"/>
        <v>0</v>
      </c>
      <c r="AT28" s="802">
        <f t="shared" si="3"/>
        <v>0</v>
      </c>
      <c r="AU28" s="802">
        <f t="shared" si="3"/>
        <v>0</v>
      </c>
      <c r="AV28" s="802">
        <f t="shared" si="3"/>
        <v>0</v>
      </c>
      <c r="AW28" s="802">
        <f t="shared" si="16"/>
        <v>0</v>
      </c>
      <c r="AX28" s="802" t="e">
        <f t="shared" si="4"/>
        <v>#DIV/0!</v>
      </c>
      <c r="AY28" s="802" t="e">
        <f t="shared" si="5"/>
        <v>#DIV/0!</v>
      </c>
      <c r="AZ28" s="802">
        <f t="shared" si="6"/>
        <v>0</v>
      </c>
      <c r="BA28" s="802">
        <f t="shared" si="7"/>
        <v>0</v>
      </c>
      <c r="BB28" s="802">
        <f t="shared" si="8"/>
        <v>0</v>
      </c>
      <c r="BC28" s="802">
        <f t="shared" si="9"/>
        <v>0</v>
      </c>
      <c r="BD28" s="802" t="e">
        <f t="shared" si="10"/>
        <v>#DIV/0!</v>
      </c>
      <c r="BE28" s="802">
        <f t="shared" si="11"/>
        <v>0</v>
      </c>
    </row>
    <row r="29" spans="1:57" s="101" customFormat="1" ht="10.5" customHeight="1">
      <c r="A29" s="213" t="s">
        <v>17</v>
      </c>
      <c r="B29" s="483" t="s">
        <v>17</v>
      </c>
      <c r="C29" s="353"/>
      <c r="D29" s="373"/>
      <c r="E29" s="354"/>
      <c r="F29" s="354"/>
      <c r="G29" s="354"/>
      <c r="H29" s="354"/>
      <c r="I29" s="512"/>
      <c r="J29" s="574"/>
      <c r="K29" s="714" t="e">
        <f t="shared" si="22"/>
        <v>#DIV/0!</v>
      </c>
      <c r="L29" s="325" t="e">
        <f t="shared" si="23"/>
        <v>#DIV/0!</v>
      </c>
      <c r="M29" s="488"/>
      <c r="N29" s="492"/>
      <c r="O29" s="794"/>
      <c r="P29" s="835"/>
      <c r="Q29" s="318" t="e">
        <f t="shared" si="19"/>
        <v>#DIV/0!</v>
      </c>
      <c r="R29" s="492"/>
      <c r="T29" s="819" t="e">
        <f t="shared" si="21"/>
        <v>#DIV/0!</v>
      </c>
      <c r="U29" s="819" t="e">
        <f t="shared" si="20"/>
        <v>#DIV/0!</v>
      </c>
      <c r="V29" s="819" t="e">
        <f t="shared" si="24"/>
        <v>#DIV/0!</v>
      </c>
      <c r="W29" s="819">
        <f t="shared" si="25"/>
        <v>0</v>
      </c>
      <c r="X29" s="819">
        <f t="shared" si="26"/>
        <v>0</v>
      </c>
      <c r="Y29" s="353"/>
      <c r="Z29" s="354"/>
      <c r="AA29" s="354"/>
      <c r="AB29" s="354"/>
      <c r="AC29" s="354"/>
      <c r="AD29" s="512"/>
      <c r="AE29" s="512"/>
      <c r="AF29" s="512"/>
      <c r="AH29" s="324"/>
      <c r="AI29" s="325"/>
      <c r="AJ29" s="488"/>
      <c r="AK29" s="492"/>
      <c r="AL29" s="794"/>
      <c r="AM29" s="835"/>
      <c r="AN29" s="318"/>
      <c r="AO29" s="492"/>
      <c r="AP29" s="802">
        <f t="shared" si="3"/>
        <v>0</v>
      </c>
      <c r="AQ29" s="802">
        <f t="shared" si="3"/>
        <v>0</v>
      </c>
      <c r="AR29" s="802">
        <f t="shared" si="3"/>
        <v>0</v>
      </c>
      <c r="AS29" s="802">
        <f t="shared" si="3"/>
        <v>0</v>
      </c>
      <c r="AT29" s="802">
        <f t="shared" si="3"/>
        <v>0</v>
      </c>
      <c r="AU29" s="802">
        <f t="shared" si="3"/>
        <v>0</v>
      </c>
      <c r="AV29" s="802">
        <f t="shared" si="3"/>
        <v>0</v>
      </c>
      <c r="AW29" s="802">
        <f t="shared" si="16"/>
        <v>0</v>
      </c>
      <c r="AX29" s="802" t="e">
        <f t="shared" si="4"/>
        <v>#DIV/0!</v>
      </c>
      <c r="AY29" s="802" t="e">
        <f t="shared" si="5"/>
        <v>#DIV/0!</v>
      </c>
      <c r="AZ29" s="802">
        <f t="shared" si="6"/>
        <v>0</v>
      </c>
      <c r="BA29" s="802">
        <f t="shared" si="7"/>
        <v>0</v>
      </c>
      <c r="BB29" s="802">
        <f t="shared" si="8"/>
        <v>0</v>
      </c>
      <c r="BC29" s="802">
        <f t="shared" si="9"/>
        <v>0</v>
      </c>
      <c r="BD29" s="802" t="e">
        <f t="shared" si="10"/>
        <v>#DIV/0!</v>
      </c>
      <c r="BE29" s="802">
        <f t="shared" si="11"/>
        <v>0</v>
      </c>
    </row>
    <row r="30" spans="1:57" s="101" customFormat="1" ht="10.5" customHeight="1">
      <c r="A30" s="214" t="s">
        <v>16</v>
      </c>
      <c r="B30" s="500" t="s">
        <v>16</v>
      </c>
      <c r="C30" s="357"/>
      <c r="D30" s="375"/>
      <c r="E30" s="358"/>
      <c r="F30" s="358"/>
      <c r="G30" s="358"/>
      <c r="H30" s="358"/>
      <c r="I30" s="523"/>
      <c r="J30" s="707"/>
      <c r="K30" s="1028" t="e">
        <f t="shared" si="22"/>
        <v>#DIV/0!</v>
      </c>
      <c r="L30" s="740" t="e">
        <f t="shared" si="23"/>
        <v>#DIV/0!</v>
      </c>
      <c r="M30" s="506"/>
      <c r="N30" s="508"/>
      <c r="O30" s="530"/>
      <c r="P30" s="634"/>
      <c r="Q30" s="340" t="e">
        <f t="shared" si="19"/>
        <v>#DIV/0!</v>
      </c>
      <c r="R30" s="508"/>
      <c r="T30" s="819" t="e">
        <f t="shared" si="21"/>
        <v>#DIV/0!</v>
      </c>
      <c r="U30" s="819" t="e">
        <f t="shared" si="20"/>
        <v>#DIV/0!</v>
      </c>
      <c r="V30" s="819" t="e">
        <f t="shared" si="24"/>
        <v>#DIV/0!</v>
      </c>
      <c r="W30" s="819">
        <f t="shared" si="25"/>
        <v>0</v>
      </c>
      <c r="X30" s="819">
        <f t="shared" si="26"/>
        <v>0</v>
      </c>
      <c r="Y30" s="357"/>
      <c r="Z30" s="358"/>
      <c r="AA30" s="358"/>
      <c r="AB30" s="358"/>
      <c r="AC30" s="358"/>
      <c r="AD30" s="523"/>
      <c r="AE30" s="523"/>
      <c r="AF30" s="523"/>
      <c r="AH30" s="339"/>
      <c r="AI30" s="740"/>
      <c r="AJ30" s="506"/>
      <c r="AK30" s="508"/>
      <c r="AL30" s="530"/>
      <c r="AM30" s="634"/>
      <c r="AN30" s="340"/>
      <c r="AO30" s="508"/>
      <c r="AP30" s="802">
        <f t="shared" si="3"/>
        <v>0</v>
      </c>
      <c r="AQ30" s="802">
        <f t="shared" si="3"/>
        <v>0</v>
      </c>
      <c r="AR30" s="802">
        <f t="shared" si="3"/>
        <v>0</v>
      </c>
      <c r="AS30" s="802">
        <f t="shared" si="3"/>
        <v>0</v>
      </c>
      <c r="AT30" s="802">
        <f t="shared" si="3"/>
        <v>0</v>
      </c>
      <c r="AU30" s="802">
        <f t="shared" si="3"/>
        <v>0</v>
      </c>
      <c r="AV30" s="802">
        <f t="shared" si="3"/>
        <v>0</v>
      </c>
      <c r="AW30" s="802">
        <f t="shared" si="16"/>
        <v>0</v>
      </c>
      <c r="AX30" s="802" t="e">
        <f t="shared" si="4"/>
        <v>#DIV/0!</v>
      </c>
      <c r="AY30" s="802" t="e">
        <f t="shared" si="5"/>
        <v>#DIV/0!</v>
      </c>
      <c r="AZ30" s="802">
        <f t="shared" si="6"/>
        <v>0</v>
      </c>
      <c r="BA30" s="802">
        <f t="shared" si="7"/>
        <v>0</v>
      </c>
      <c r="BB30" s="802">
        <f t="shared" si="8"/>
        <v>0</v>
      </c>
      <c r="BC30" s="802">
        <f t="shared" si="9"/>
        <v>0</v>
      </c>
      <c r="BD30" s="802" t="e">
        <f t="shared" si="10"/>
        <v>#DIV/0!</v>
      </c>
      <c r="BE30" s="802">
        <f t="shared" si="11"/>
        <v>0</v>
      </c>
    </row>
    <row r="31" spans="1:57" s="101" customFormat="1" ht="10.5" customHeight="1">
      <c r="A31" s="1061"/>
      <c r="B31" s="1340" t="s">
        <v>155</v>
      </c>
      <c r="C31" s="1340"/>
      <c r="D31" s="1340"/>
      <c r="E31" s="1340"/>
      <c r="F31" s="1340"/>
      <c r="G31" s="1340"/>
      <c r="H31" s="1340"/>
      <c r="I31" s="1340"/>
      <c r="J31" s="1340"/>
      <c r="K31" s="1340"/>
      <c r="L31" s="1340"/>
      <c r="M31" s="1340"/>
      <c r="N31" s="1340"/>
      <c r="O31" s="1340"/>
      <c r="P31" s="836"/>
      <c r="Q31" s="829"/>
      <c r="R31" s="578"/>
      <c r="T31" s="819"/>
      <c r="U31" s="819"/>
      <c r="V31" s="819"/>
      <c r="W31" s="819"/>
      <c r="X31" s="919"/>
      <c r="Y31" s="374"/>
      <c r="Z31" s="356"/>
      <c r="AA31" s="356"/>
      <c r="AB31" s="356"/>
      <c r="AC31" s="356"/>
      <c r="AD31" s="521"/>
      <c r="AE31" s="521"/>
      <c r="AF31" s="521"/>
      <c r="AG31" s="718"/>
      <c r="AH31" s="718"/>
      <c r="AI31" s="578"/>
      <c r="AJ31" s="578"/>
      <c r="AK31" s="1023"/>
      <c r="AL31" s="836"/>
      <c r="AM31" s="829"/>
      <c r="AN31" s="578"/>
      <c r="AO31" s="778"/>
      <c r="AP31" s="802"/>
      <c r="AQ31" s="802"/>
      <c r="AR31" s="802"/>
      <c r="AS31" s="802"/>
      <c r="AT31" s="802"/>
      <c r="AU31" s="802"/>
      <c r="AV31" s="802"/>
      <c r="AW31" s="802"/>
      <c r="AX31" s="802"/>
      <c r="AY31" s="802"/>
      <c r="AZ31" s="802"/>
      <c r="BA31" s="802"/>
      <c r="BB31" s="802"/>
      <c r="BC31" s="802"/>
      <c r="BD31" s="802"/>
      <c r="BE31" s="802"/>
    </row>
    <row r="32" spans="1:57" s="210" customFormat="1" ht="12.75" customHeight="1">
      <c r="A32" s="216" t="str">
        <f>+"FXRetailTot"&amp;$A$1</f>
        <v>FXRetailTotGroup</v>
      </c>
      <c r="B32" s="1339" t="s">
        <v>188</v>
      </c>
      <c r="C32" s="1339"/>
      <c r="D32" s="1339"/>
      <c r="E32" s="1339"/>
      <c r="F32" s="1339"/>
      <c r="G32" s="1339"/>
      <c r="H32" s="1339"/>
      <c r="I32" s="1339"/>
      <c r="J32" s="1339"/>
      <c r="K32" s="1339"/>
      <c r="L32" s="1339"/>
      <c r="M32" s="1339"/>
      <c r="N32" s="1339"/>
      <c r="O32" s="1339"/>
      <c r="P32" s="1339"/>
      <c r="Q32" s="1339"/>
      <c r="R32" s="1339"/>
      <c r="Y32" s="161"/>
    </row>
    <row r="33" spans="1:31" ht="12" customHeight="1">
      <c r="A33" s="206"/>
      <c r="B33" s="1339" t="s">
        <v>160</v>
      </c>
      <c r="C33" s="1339"/>
      <c r="D33" s="1339"/>
      <c r="E33" s="1339"/>
      <c r="F33" s="1339"/>
      <c r="G33" s="1339"/>
      <c r="H33" s="1339"/>
      <c r="I33" s="1339"/>
      <c r="J33" s="1339"/>
      <c r="K33" s="1339"/>
      <c r="L33" s="1339"/>
      <c r="M33" s="1339"/>
      <c r="N33" s="1339"/>
      <c r="O33" s="1339"/>
      <c r="P33" s="1339"/>
      <c r="Q33" s="1339"/>
      <c r="R33" s="1339"/>
      <c r="S33" s="1"/>
      <c r="T33" s="1"/>
      <c r="U33" s="1"/>
      <c r="V33" s="1"/>
      <c r="W33" s="1"/>
      <c r="X33" s="153"/>
      <c r="Y33" s="153"/>
      <c r="Z33" s="153"/>
      <c r="AA33" s="153"/>
      <c r="AB33" s="153"/>
      <c r="AC33" s="153"/>
      <c r="AD33" s="153"/>
      <c r="AE33" s="153"/>
    </row>
    <row r="34" spans="1:31" ht="27" customHeight="1">
      <c r="A34" s="50"/>
      <c r="B34" s="1332"/>
      <c r="C34" s="1332"/>
      <c r="D34" s="1332"/>
      <c r="E34" s="1332"/>
      <c r="F34" s="1332"/>
      <c r="G34" s="1332"/>
      <c r="H34" s="1332"/>
      <c r="I34" s="1332"/>
      <c r="J34" s="1332"/>
      <c r="K34" s="1332"/>
      <c r="L34" s="1332"/>
      <c r="M34" s="1332"/>
      <c r="N34" s="1332"/>
      <c r="O34" s="1332"/>
      <c r="P34" s="1332"/>
      <c r="Q34" s="1332"/>
    </row>
    <row r="35" spans="1:31" ht="12" customHeight="1">
      <c r="A35" s="181">
        <v>3</v>
      </c>
      <c r="B35" s="796" t="s">
        <v>100</v>
      </c>
      <c r="C35" s="797">
        <f>(C5+C6+C7+C8-C9)+(C9+C12-C13)+(C13+C14-C16)</f>
        <v>0</v>
      </c>
      <c r="D35" s="797">
        <f>(D5+D6+D7+D8-D9)+(D9+D12-D13)+(D13+D14-D16)</f>
        <v>0</v>
      </c>
      <c r="E35" s="797">
        <f t="shared" ref="E35:J35" si="27">(E5+E6+E7+E8-E9)+(E9+E12-E13)+(E13+E14-E16)</f>
        <v>0</v>
      </c>
      <c r="F35" s="797">
        <f t="shared" si="27"/>
        <v>0</v>
      </c>
      <c r="G35" s="797">
        <f t="shared" si="27"/>
        <v>0</v>
      </c>
      <c r="H35" s="797">
        <f t="shared" si="27"/>
        <v>0</v>
      </c>
      <c r="I35" s="797">
        <f t="shared" si="27"/>
        <v>0</v>
      </c>
      <c r="J35" s="797">
        <f t="shared" si="27"/>
        <v>0</v>
      </c>
      <c r="K35" s="796"/>
      <c r="L35" s="796"/>
      <c r="O35" s="797">
        <f>(O5+O6+O7+O8-O9)+(O9+O12-O13)+(O13+O14-O16)</f>
        <v>0</v>
      </c>
      <c r="P35" s="797">
        <f>(P5+P6+P7+P8-P9)+(P9+P12-P13)+(P13+P14-P16)</f>
        <v>0</v>
      </c>
    </row>
    <row r="36" spans="1:31">
      <c r="B36" s="796" t="s">
        <v>101</v>
      </c>
      <c r="C36" s="797">
        <f>C24+C25+C26-C27+C28+C29-C30</f>
        <v>0</v>
      </c>
      <c r="D36" s="797">
        <f t="shared" ref="D36:J36" si="28">D24+D25+D26-D27+D28+D29-D30</f>
        <v>0</v>
      </c>
      <c r="E36" s="797">
        <f t="shared" si="28"/>
        <v>0</v>
      </c>
      <c r="F36" s="797">
        <f t="shared" si="28"/>
        <v>0</v>
      </c>
      <c r="G36" s="797">
        <f t="shared" si="28"/>
        <v>0</v>
      </c>
      <c r="H36" s="797">
        <f t="shared" si="28"/>
        <v>0</v>
      </c>
      <c r="I36" s="797">
        <f t="shared" si="28"/>
        <v>0</v>
      </c>
      <c r="J36" s="797">
        <f t="shared" si="28"/>
        <v>0</v>
      </c>
      <c r="K36" s="796"/>
      <c r="L36" s="796"/>
      <c r="M36" s="798"/>
      <c r="N36" s="798"/>
      <c r="O36" s="797">
        <f>O24+O25+O26-O27+O28+O29-O30</f>
        <v>0</v>
      </c>
      <c r="P36" s="797">
        <f>P24+P25+P26-P27+P28+P29-P30</f>
        <v>0</v>
      </c>
    </row>
    <row r="37" spans="1:31">
      <c r="B37" s="796"/>
      <c r="C37" s="797"/>
      <c r="D37" s="797"/>
      <c r="E37" s="797"/>
      <c r="F37" s="797"/>
      <c r="G37" s="797"/>
      <c r="H37" s="797"/>
      <c r="I37" s="797"/>
      <c r="J37" s="797"/>
      <c r="K37" s="796"/>
      <c r="L37" s="796"/>
      <c r="M37" s="798"/>
      <c r="N37" s="798"/>
      <c r="O37" s="797"/>
      <c r="P37" s="797"/>
    </row>
    <row r="38" spans="1:31">
      <c r="B38" s="796" t="s">
        <v>104</v>
      </c>
      <c r="C38" s="849">
        <f>C24+C25+C26-C27</f>
        <v>0</v>
      </c>
      <c r="D38" s="849">
        <f>D24+D25+D26-D27</f>
        <v>0</v>
      </c>
      <c r="E38" s="849">
        <f>E24+E25+E26-E27</f>
        <v>0</v>
      </c>
      <c r="F38" s="849">
        <f>F24+F25+F26-F27</f>
        <v>0</v>
      </c>
      <c r="G38" s="849">
        <f>G24+G25+G26-G27</f>
        <v>0</v>
      </c>
      <c r="H38" s="797"/>
      <c r="I38" s="797"/>
      <c r="J38" s="797"/>
      <c r="K38" s="796"/>
      <c r="L38" s="796"/>
      <c r="M38" s="798"/>
      <c r="N38" s="798"/>
      <c r="O38" s="797"/>
      <c r="P38" s="797"/>
    </row>
    <row r="39" spans="1:31">
      <c r="B39" s="796" t="s">
        <v>105</v>
      </c>
      <c r="C39" s="849">
        <f>C28+C29-C30</f>
        <v>0</v>
      </c>
      <c r="D39" s="849">
        <f t="shared" ref="D39:J39" si="29">D28+D29-D30</f>
        <v>0</v>
      </c>
      <c r="E39" s="849">
        <f>E28+E29-E30</f>
        <v>0</v>
      </c>
      <c r="F39" s="849">
        <f t="shared" si="29"/>
        <v>0</v>
      </c>
      <c r="G39" s="849">
        <f t="shared" si="29"/>
        <v>0</v>
      </c>
      <c r="H39" s="797">
        <f t="shared" si="29"/>
        <v>0</v>
      </c>
      <c r="I39" s="797">
        <f t="shared" si="29"/>
        <v>0</v>
      </c>
      <c r="J39" s="797">
        <f t="shared" si="29"/>
        <v>0</v>
      </c>
      <c r="K39" s="796"/>
      <c r="L39" s="796"/>
      <c r="M39" s="798"/>
      <c r="N39" s="798"/>
      <c r="O39" s="797"/>
      <c r="P39" s="797"/>
    </row>
    <row r="40" spans="1:31">
      <c r="C40" s="799"/>
      <c r="D40" s="799"/>
      <c r="E40" s="799"/>
      <c r="F40" s="799"/>
      <c r="G40" s="799"/>
      <c r="H40" s="799"/>
      <c r="I40" s="799"/>
      <c r="J40" s="799"/>
      <c r="K40" s="798"/>
      <c r="L40" s="798"/>
      <c r="M40" s="798"/>
      <c r="N40" s="798"/>
      <c r="O40" s="799"/>
      <c r="P40" s="799"/>
    </row>
    <row r="42" spans="1:31" ht="12" hidden="1" customHeight="1"/>
    <row r="43" spans="1:31" ht="12" hidden="1" customHeight="1"/>
    <row r="44" spans="1:31" ht="12" hidden="1" customHeight="1"/>
    <row r="45" spans="1:31" ht="12" hidden="1" customHeight="1"/>
    <row r="46" spans="1:31" ht="12" hidden="1" customHeight="1"/>
    <row r="47" spans="1:31" ht="12" hidden="1" customHeight="1"/>
    <row r="48" spans="1:31" ht="12" hidden="1" customHeight="1"/>
    <row r="49" spans="1:44" ht="12" hidden="1" customHeight="1"/>
    <row r="50" spans="1:44" ht="12" hidden="1" customHeight="1"/>
    <row r="51" spans="1:44" ht="12" hidden="1" customHeight="1"/>
    <row r="52" spans="1:44" ht="12" hidden="1" customHeight="1"/>
    <row r="53" spans="1:44" ht="12" hidden="1" customHeight="1"/>
    <row r="54" spans="1:44" ht="12" hidden="1" customHeight="1"/>
    <row r="55" spans="1:44" ht="12" hidden="1" customHeight="1"/>
    <row r="56" spans="1:44" s="13" customFormat="1" ht="12" hidden="1" customHeight="1">
      <c r="A56" s="273"/>
    </row>
    <row r="57" spans="1:44" s="224" customFormat="1" ht="18.75" customHeight="1">
      <c r="A57" s="222"/>
      <c r="B57" s="223" t="s">
        <v>76</v>
      </c>
      <c r="C57" s="274"/>
      <c r="D57" s="274"/>
      <c r="E57" s="274"/>
      <c r="F57" s="274"/>
      <c r="G57" s="274"/>
      <c r="H57" s="274"/>
      <c r="I57" s="274"/>
      <c r="J57" s="274"/>
      <c r="K57" s="274"/>
      <c r="L57" s="274"/>
      <c r="M57" s="275"/>
      <c r="N57" s="276"/>
      <c r="T57" s="223" t="s">
        <v>88</v>
      </c>
      <c r="U57" s="223"/>
      <c r="V57" s="223"/>
      <c r="W57" s="223"/>
      <c r="X57" s="223"/>
      <c r="Y57" s="223"/>
      <c r="AE57" s="223"/>
    </row>
    <row r="58" spans="1:44" s="224" customFormat="1" ht="24" customHeight="1">
      <c r="B58" s="176" t="s">
        <v>2</v>
      </c>
      <c r="C58" s="177" t="e">
        <f t="shared" ref="C58:I58" si="30">D4</f>
        <v>#REF!</v>
      </c>
      <c r="D58" s="832" t="e">
        <f t="shared" si="30"/>
        <v>#REF!</v>
      </c>
      <c r="E58" s="832" t="e">
        <f t="shared" si="30"/>
        <v>#REF!</v>
      </c>
      <c r="F58" s="832" t="e">
        <f t="shared" si="30"/>
        <v>#REF!</v>
      </c>
      <c r="G58" s="832" t="e">
        <f t="shared" si="30"/>
        <v>#REF!</v>
      </c>
      <c r="H58" s="832" t="e">
        <f t="shared" si="30"/>
        <v>#REF!</v>
      </c>
      <c r="I58" s="832" t="e">
        <f t="shared" si="30"/>
        <v>#REF!</v>
      </c>
      <c r="J58" s="975"/>
      <c r="K58" s="1039"/>
      <c r="L58" s="1015"/>
      <c r="M58" s="222"/>
      <c r="N58" s="222" t="s">
        <v>113</v>
      </c>
      <c r="T58" s="176" t="s">
        <v>2</v>
      </c>
      <c r="U58" s="177"/>
      <c r="V58" s="832"/>
      <c r="W58" s="832"/>
      <c r="X58" s="832" t="e">
        <f t="shared" ref="X58:AD58" si="31">+C58</f>
        <v>#REF!</v>
      </c>
      <c r="Y58" s="832" t="e">
        <f t="shared" si="31"/>
        <v>#REF!</v>
      </c>
      <c r="Z58" s="832" t="e">
        <f t="shared" si="31"/>
        <v>#REF!</v>
      </c>
      <c r="AA58" s="832" t="e">
        <f t="shared" si="31"/>
        <v>#REF!</v>
      </c>
      <c r="AB58" s="832" t="e">
        <f t="shared" si="31"/>
        <v>#REF!</v>
      </c>
      <c r="AC58" s="832" t="e">
        <f t="shared" si="31"/>
        <v>#REF!</v>
      </c>
      <c r="AD58" s="832" t="e">
        <f t="shared" si="31"/>
        <v>#REF!</v>
      </c>
      <c r="AE58" s="1193"/>
      <c r="AF58" s="1191"/>
      <c r="AG58" s="1191"/>
      <c r="AH58" s="1191"/>
      <c r="AI58" s="1191"/>
      <c r="AJ58" s="1191"/>
      <c r="AK58" s="1191"/>
      <c r="AL58" s="1191"/>
      <c r="AM58" s="302"/>
      <c r="AN58" s="302"/>
      <c r="AO58" s="242"/>
      <c r="AP58" s="242"/>
      <c r="AQ58" s="242"/>
      <c r="AR58" s="242"/>
    </row>
    <row r="59" spans="1:44" s="224" customFormat="1">
      <c r="B59" s="71" t="s">
        <v>8</v>
      </c>
      <c r="C59" s="847">
        <v>534</v>
      </c>
      <c r="D59" s="69">
        <v>543</v>
      </c>
      <c r="E59" s="69">
        <v>536</v>
      </c>
      <c r="F59" s="69">
        <v>521</v>
      </c>
      <c r="G59" s="69">
        <v>525</v>
      </c>
      <c r="H59" s="62">
        <v>515</v>
      </c>
      <c r="I59" s="62">
        <v>524</v>
      </c>
      <c r="J59" s="62"/>
      <c r="K59" s="16"/>
      <c r="L59" s="1017"/>
      <c r="T59" s="71" t="s">
        <v>8</v>
      </c>
      <c r="U59" s="152"/>
      <c r="V59" s="170"/>
      <c r="W59" s="170"/>
      <c r="X59" s="116">
        <f t="shared" ref="X59:X84" si="32">+D5-C59</f>
        <v>-534</v>
      </c>
      <c r="Y59" s="69">
        <f t="shared" ref="Y59:Y84" si="33">+E5-D59</f>
        <v>-543</v>
      </c>
      <c r="Z59" s="69">
        <f t="shared" ref="Z59:Z84" si="34">+F5-E59</f>
        <v>-536</v>
      </c>
      <c r="AA59" s="69">
        <f t="shared" ref="AA59:AA84" si="35">+G5-F59</f>
        <v>-521</v>
      </c>
      <c r="AB59" s="69">
        <f t="shared" ref="AB59:AB84" si="36">+H5-G59</f>
        <v>-525</v>
      </c>
      <c r="AC59" s="69">
        <f t="shared" ref="AC59:AC84" si="37">+I5-H59</f>
        <v>-515</v>
      </c>
      <c r="AD59" s="69">
        <f t="shared" ref="AD59:AD84" si="38">+J5-I59</f>
        <v>-524</v>
      </c>
      <c r="AE59" s="152"/>
      <c r="AF59" s="116"/>
      <c r="AG59" s="69"/>
      <c r="AH59" s="69"/>
      <c r="AI59" s="69"/>
      <c r="AJ59" s="62"/>
      <c r="AK59" s="62"/>
      <c r="AL59" s="62"/>
      <c r="AM59" s="297"/>
      <c r="AN59" s="297"/>
      <c r="AO59" s="234"/>
      <c r="AP59" s="234"/>
      <c r="AQ59" s="234"/>
      <c r="AR59" s="234"/>
    </row>
    <row r="60" spans="1:44" s="224" customFormat="1">
      <c r="B60" s="71" t="s">
        <v>3</v>
      </c>
      <c r="C60" s="71">
        <v>300</v>
      </c>
      <c r="D60" s="72">
        <v>306</v>
      </c>
      <c r="E60" s="72">
        <v>286</v>
      </c>
      <c r="F60" s="62">
        <v>275</v>
      </c>
      <c r="G60" s="62">
        <v>278</v>
      </c>
      <c r="H60" s="72">
        <v>297</v>
      </c>
      <c r="I60" s="72">
        <v>297</v>
      </c>
      <c r="J60" s="72"/>
      <c r="K60" s="20"/>
      <c r="L60" s="17"/>
      <c r="T60" s="71" t="s">
        <v>3</v>
      </c>
      <c r="U60" s="18"/>
      <c r="V60" s="19"/>
      <c r="W60" s="19"/>
      <c r="X60" s="116">
        <f t="shared" si="32"/>
        <v>-300</v>
      </c>
      <c r="Y60" s="72">
        <f t="shared" si="33"/>
        <v>-306</v>
      </c>
      <c r="Z60" s="62">
        <f t="shared" si="34"/>
        <v>-286</v>
      </c>
      <c r="AA60" s="62">
        <f t="shared" si="35"/>
        <v>-275</v>
      </c>
      <c r="AB60" s="62">
        <f t="shared" si="36"/>
        <v>-278</v>
      </c>
      <c r="AC60" s="62">
        <f t="shared" si="37"/>
        <v>-297</v>
      </c>
      <c r="AD60" s="62">
        <f t="shared" si="38"/>
        <v>-297</v>
      </c>
      <c r="AE60" s="14"/>
      <c r="AF60" s="60"/>
      <c r="AG60" s="72"/>
      <c r="AH60" s="62"/>
      <c r="AI60" s="62"/>
      <c r="AJ60" s="62"/>
      <c r="AK60" s="72"/>
      <c r="AL60" s="72"/>
      <c r="AM60" s="298"/>
      <c r="AN60" s="298"/>
      <c r="AO60" s="229"/>
      <c r="AP60" s="229"/>
      <c r="AQ60" s="229"/>
      <c r="AR60" s="229"/>
    </row>
    <row r="61" spans="1:44" s="224" customFormat="1">
      <c r="B61" s="71" t="s">
        <v>0</v>
      </c>
      <c r="C61" s="71">
        <v>23</v>
      </c>
      <c r="D61" s="72">
        <v>45</v>
      </c>
      <c r="E61" s="72">
        <v>32</v>
      </c>
      <c r="F61" s="62">
        <v>72</v>
      </c>
      <c r="G61" s="62">
        <v>37</v>
      </c>
      <c r="H61" s="72">
        <v>28</v>
      </c>
      <c r="I61" s="72">
        <v>14</v>
      </c>
      <c r="J61" s="72"/>
      <c r="K61" s="20"/>
      <c r="L61" s="17"/>
      <c r="T61" s="71" t="s">
        <v>0</v>
      </c>
      <c r="U61" s="18"/>
      <c r="V61" s="19"/>
      <c r="W61" s="19"/>
      <c r="X61" s="301">
        <f t="shared" si="32"/>
        <v>-23</v>
      </c>
      <c r="Y61" s="72">
        <f t="shared" si="33"/>
        <v>-45</v>
      </c>
      <c r="Z61" s="62">
        <f t="shared" si="34"/>
        <v>-32</v>
      </c>
      <c r="AA61" s="62">
        <f t="shared" si="35"/>
        <v>-72</v>
      </c>
      <c r="AB61" s="62">
        <f t="shared" si="36"/>
        <v>-37</v>
      </c>
      <c r="AC61" s="62">
        <f t="shared" si="37"/>
        <v>-28</v>
      </c>
      <c r="AD61" s="62">
        <f t="shared" si="38"/>
        <v>-14</v>
      </c>
      <c r="AE61" s="14"/>
      <c r="AF61" s="60"/>
      <c r="AG61" s="72"/>
      <c r="AH61" s="62"/>
      <c r="AI61" s="62"/>
      <c r="AJ61" s="62"/>
      <c r="AK61" s="72"/>
      <c r="AL61" s="72"/>
      <c r="AM61" s="298"/>
      <c r="AN61" s="298"/>
      <c r="AO61" s="229"/>
      <c r="AP61" s="229"/>
      <c r="AQ61" s="229"/>
      <c r="AR61" s="229"/>
    </row>
    <row r="62" spans="1:44" s="224" customFormat="1">
      <c r="B62" s="71" t="s">
        <v>19</v>
      </c>
      <c r="C62" s="71">
        <v>-1</v>
      </c>
      <c r="D62" s="72">
        <v>4</v>
      </c>
      <c r="E62" s="72">
        <v>-1</v>
      </c>
      <c r="F62" s="62">
        <v>0</v>
      </c>
      <c r="G62" s="62">
        <v>-1</v>
      </c>
      <c r="H62" s="72">
        <v>-1</v>
      </c>
      <c r="I62" s="72">
        <v>1</v>
      </c>
      <c r="J62" s="72"/>
      <c r="K62" s="20"/>
      <c r="L62" s="17"/>
      <c r="T62" s="71" t="s">
        <v>19</v>
      </c>
      <c r="U62" s="18"/>
      <c r="V62" s="19"/>
      <c r="W62" s="19"/>
      <c r="X62" s="301">
        <f t="shared" si="32"/>
        <v>1</v>
      </c>
      <c r="Y62" s="72">
        <f t="shared" si="33"/>
        <v>-4</v>
      </c>
      <c r="Z62" s="62">
        <f t="shared" si="34"/>
        <v>1</v>
      </c>
      <c r="AA62" s="62">
        <f t="shared" si="35"/>
        <v>0</v>
      </c>
      <c r="AB62" s="62">
        <f t="shared" si="36"/>
        <v>1</v>
      </c>
      <c r="AC62" s="62">
        <f t="shared" si="37"/>
        <v>1</v>
      </c>
      <c r="AD62" s="62">
        <f t="shared" si="38"/>
        <v>-1</v>
      </c>
      <c r="AE62" s="14"/>
      <c r="AF62" s="60"/>
      <c r="AG62" s="72"/>
      <c r="AH62" s="62"/>
      <c r="AI62" s="62"/>
      <c r="AJ62" s="62"/>
      <c r="AK62" s="72"/>
      <c r="AL62" s="72"/>
      <c r="AM62" s="298"/>
      <c r="AN62" s="298"/>
      <c r="AO62" s="229"/>
      <c r="AP62" s="229"/>
      <c r="AQ62" s="229"/>
      <c r="AR62" s="229"/>
    </row>
    <row r="63" spans="1:44" s="224" customFormat="1">
      <c r="B63" s="82" t="s">
        <v>9</v>
      </c>
      <c r="C63" s="84">
        <v>856</v>
      </c>
      <c r="D63" s="81">
        <v>898</v>
      </c>
      <c r="E63" s="81">
        <v>853</v>
      </c>
      <c r="F63" s="81">
        <v>868</v>
      </c>
      <c r="G63" s="81">
        <v>839</v>
      </c>
      <c r="H63" s="81">
        <v>839</v>
      </c>
      <c r="I63" s="81">
        <v>836</v>
      </c>
      <c r="J63" s="81"/>
      <c r="K63" s="27"/>
      <c r="L63" s="28"/>
      <c r="T63" s="82" t="s">
        <v>9</v>
      </c>
      <c r="U63" s="175"/>
      <c r="V63" s="26"/>
      <c r="W63" s="26"/>
      <c r="X63" s="81">
        <f t="shared" si="32"/>
        <v>-856</v>
      </c>
      <c r="Y63" s="81">
        <f t="shared" si="33"/>
        <v>-898</v>
      </c>
      <c r="Z63" s="81">
        <f t="shared" si="34"/>
        <v>-853</v>
      </c>
      <c r="AA63" s="81">
        <f t="shared" si="35"/>
        <v>-868</v>
      </c>
      <c r="AB63" s="81">
        <f t="shared" si="36"/>
        <v>-839</v>
      </c>
      <c r="AC63" s="81">
        <f t="shared" si="37"/>
        <v>-839</v>
      </c>
      <c r="AD63" s="81">
        <f t="shared" si="38"/>
        <v>-836</v>
      </c>
      <c r="AE63" s="175"/>
      <c r="AF63" s="81"/>
      <c r="AG63" s="81"/>
      <c r="AH63" s="81"/>
      <c r="AI63" s="81"/>
      <c r="AJ63" s="81"/>
      <c r="AK63" s="81"/>
      <c r="AL63" s="81"/>
      <c r="AM63" s="299"/>
      <c r="AN63" s="299"/>
      <c r="AO63" s="248"/>
      <c r="AP63" s="248"/>
      <c r="AQ63" s="248"/>
      <c r="AR63" s="248"/>
    </row>
    <row r="64" spans="1:44" s="224" customFormat="1">
      <c r="B64" s="71" t="s">
        <v>4</v>
      </c>
      <c r="C64" s="18"/>
      <c r="D64" s="301"/>
      <c r="E64" s="72"/>
      <c r="F64" s="62"/>
      <c r="G64" s="62"/>
      <c r="H64" s="72"/>
      <c r="I64" s="72"/>
      <c r="J64" s="72"/>
      <c r="K64" s="20"/>
      <c r="L64" s="17"/>
      <c r="T64" s="71" t="s">
        <v>4</v>
      </c>
      <c r="U64" s="18"/>
      <c r="V64" s="19"/>
      <c r="W64" s="19"/>
      <c r="X64" s="301">
        <f t="shared" si="32"/>
        <v>0</v>
      </c>
      <c r="Y64" s="72">
        <f t="shared" si="33"/>
        <v>0</v>
      </c>
      <c r="Z64" s="62">
        <f t="shared" si="34"/>
        <v>0</v>
      </c>
      <c r="AA64" s="62">
        <f t="shared" si="35"/>
        <v>0</v>
      </c>
      <c r="AB64" s="62">
        <f t="shared" si="36"/>
        <v>0</v>
      </c>
      <c r="AC64" s="62">
        <f t="shared" si="37"/>
        <v>0</v>
      </c>
      <c r="AD64" s="62">
        <f t="shared" si="38"/>
        <v>0</v>
      </c>
      <c r="AE64" s="14"/>
      <c r="AF64" s="60"/>
      <c r="AG64" s="72"/>
      <c r="AH64" s="62"/>
      <c r="AI64" s="62"/>
      <c r="AJ64" s="62"/>
      <c r="AK64" s="72"/>
      <c r="AL64" s="72"/>
      <c r="AM64" s="298"/>
      <c r="AN64" s="298"/>
      <c r="AO64" s="229"/>
      <c r="AP64" s="229"/>
      <c r="AQ64" s="229"/>
      <c r="AR64" s="229"/>
    </row>
    <row r="65" spans="2:44" s="224" customFormat="1">
      <c r="B65" s="71" t="s">
        <v>90</v>
      </c>
      <c r="C65" s="18"/>
      <c r="D65" s="301"/>
      <c r="E65" s="72"/>
      <c r="F65" s="62"/>
      <c r="G65" s="62"/>
      <c r="H65" s="72"/>
      <c r="I65" s="72"/>
      <c r="J65" s="72"/>
      <c r="K65" s="20"/>
      <c r="L65" s="17"/>
      <c r="T65" s="71"/>
      <c r="U65" s="18"/>
      <c r="V65" s="19"/>
      <c r="W65" s="19"/>
      <c r="X65" s="301">
        <f t="shared" si="32"/>
        <v>0</v>
      </c>
      <c r="Y65" s="72">
        <f t="shared" si="33"/>
        <v>0</v>
      </c>
      <c r="Z65" s="62">
        <f t="shared" si="34"/>
        <v>0</v>
      </c>
      <c r="AA65" s="62">
        <f t="shared" si="35"/>
        <v>0</v>
      </c>
      <c r="AB65" s="62">
        <f t="shared" si="36"/>
        <v>0</v>
      </c>
      <c r="AC65" s="62">
        <f t="shared" si="37"/>
        <v>0</v>
      </c>
      <c r="AD65" s="62">
        <f t="shared" si="38"/>
        <v>0</v>
      </c>
      <c r="AE65" s="14"/>
      <c r="AF65" s="60"/>
      <c r="AG65" s="72"/>
      <c r="AH65" s="62"/>
      <c r="AI65" s="62"/>
      <c r="AJ65" s="62"/>
      <c r="AK65" s="72"/>
      <c r="AL65" s="72"/>
      <c r="AM65" s="298"/>
      <c r="AN65" s="298"/>
      <c r="AO65" s="229"/>
      <c r="AP65" s="229"/>
      <c r="AQ65" s="229"/>
      <c r="AR65" s="229"/>
    </row>
    <row r="66" spans="2:44" s="224" customFormat="1">
      <c r="B66" s="82" t="s">
        <v>25</v>
      </c>
      <c r="C66" s="23">
        <v>-482</v>
      </c>
      <c r="D66" s="103">
        <v>-498</v>
      </c>
      <c r="E66" s="83">
        <v>-469</v>
      </c>
      <c r="F66" s="81">
        <v>-527</v>
      </c>
      <c r="G66" s="81">
        <v>-482</v>
      </c>
      <c r="H66" s="83">
        <v>-479</v>
      </c>
      <c r="I66" s="83">
        <v>-472</v>
      </c>
      <c r="J66" s="83"/>
      <c r="K66" s="27"/>
      <c r="L66" s="28"/>
      <c r="T66" s="82" t="s">
        <v>25</v>
      </c>
      <c r="U66" s="23"/>
      <c r="V66" s="24"/>
      <c r="W66" s="24"/>
      <c r="X66" s="103">
        <f t="shared" si="32"/>
        <v>482</v>
      </c>
      <c r="Y66" s="83">
        <f t="shared" si="33"/>
        <v>498</v>
      </c>
      <c r="Z66" s="81">
        <f t="shared" si="34"/>
        <v>469</v>
      </c>
      <c r="AA66" s="81">
        <f t="shared" si="35"/>
        <v>527</v>
      </c>
      <c r="AB66" s="81">
        <f t="shared" si="36"/>
        <v>482</v>
      </c>
      <c r="AC66" s="81">
        <f t="shared" si="37"/>
        <v>479</v>
      </c>
      <c r="AD66" s="81">
        <f t="shared" si="38"/>
        <v>472</v>
      </c>
      <c r="AE66" s="45"/>
      <c r="AF66" s="64"/>
      <c r="AG66" s="83"/>
      <c r="AH66" s="81"/>
      <c r="AI66" s="81"/>
      <c r="AJ66" s="81"/>
      <c r="AK66" s="83"/>
      <c r="AL66" s="83"/>
      <c r="AM66" s="299"/>
      <c r="AN66" s="299"/>
      <c r="AO66" s="248"/>
      <c r="AP66" s="248"/>
      <c r="AQ66" s="248"/>
      <c r="AR66" s="248"/>
    </row>
    <row r="67" spans="2:44" s="224" customFormat="1">
      <c r="B67" s="82" t="s">
        <v>14</v>
      </c>
      <c r="C67" s="23">
        <v>374</v>
      </c>
      <c r="D67" s="103">
        <v>400</v>
      </c>
      <c r="E67" s="83">
        <v>384</v>
      </c>
      <c r="F67" s="83">
        <v>341</v>
      </c>
      <c r="G67" s="83">
        <v>357</v>
      </c>
      <c r="H67" s="83">
        <v>360</v>
      </c>
      <c r="I67" s="83">
        <v>364</v>
      </c>
      <c r="J67" s="83"/>
      <c r="K67" s="27"/>
      <c r="L67" s="28"/>
      <c r="T67" s="82" t="s">
        <v>14</v>
      </c>
      <c r="U67" s="23"/>
      <c r="V67" s="24"/>
      <c r="W67" s="24"/>
      <c r="X67" s="103">
        <f t="shared" si="32"/>
        <v>-374</v>
      </c>
      <c r="Y67" s="83">
        <f t="shared" si="33"/>
        <v>-400</v>
      </c>
      <c r="Z67" s="83">
        <f t="shared" si="34"/>
        <v>-384</v>
      </c>
      <c r="AA67" s="83">
        <f t="shared" si="35"/>
        <v>-341</v>
      </c>
      <c r="AB67" s="83">
        <f t="shared" si="36"/>
        <v>-357</v>
      </c>
      <c r="AC67" s="83">
        <f t="shared" si="37"/>
        <v>-360</v>
      </c>
      <c r="AD67" s="83">
        <f t="shared" si="38"/>
        <v>-364</v>
      </c>
      <c r="AE67" s="45"/>
      <c r="AF67" s="64"/>
      <c r="AG67" s="83"/>
      <c r="AH67" s="83"/>
      <c r="AI67" s="83"/>
      <c r="AJ67" s="83"/>
      <c r="AK67" s="83"/>
      <c r="AL67" s="83"/>
      <c r="AM67" s="299"/>
      <c r="AN67" s="299"/>
      <c r="AO67" s="247"/>
      <c r="AP67" s="247"/>
      <c r="AQ67" s="248"/>
      <c r="AR67" s="248"/>
    </row>
    <row r="68" spans="2:44" s="224" customFormat="1">
      <c r="B68" s="71" t="s">
        <v>24</v>
      </c>
      <c r="C68" s="18">
        <v>-29</v>
      </c>
      <c r="D68" s="301">
        <v>-28</v>
      </c>
      <c r="E68" s="72">
        <v>-25</v>
      </c>
      <c r="F68" s="69">
        <v>-51</v>
      </c>
      <c r="G68" s="69">
        <v>-20</v>
      </c>
      <c r="H68" s="72">
        <v>-7</v>
      </c>
      <c r="I68" s="72">
        <v>-30</v>
      </c>
      <c r="J68" s="72"/>
      <c r="K68" s="20"/>
      <c r="L68" s="17"/>
      <c r="T68" s="71" t="s">
        <v>24</v>
      </c>
      <c r="U68" s="18"/>
      <c r="V68" s="19"/>
      <c r="W68" s="19"/>
      <c r="X68" s="301">
        <f t="shared" si="32"/>
        <v>29</v>
      </c>
      <c r="Y68" s="72">
        <f t="shared" si="33"/>
        <v>28</v>
      </c>
      <c r="Z68" s="69">
        <f t="shared" si="34"/>
        <v>25</v>
      </c>
      <c r="AA68" s="69">
        <f t="shared" si="35"/>
        <v>51</v>
      </c>
      <c r="AB68" s="69">
        <f t="shared" si="36"/>
        <v>20</v>
      </c>
      <c r="AC68" s="69">
        <f t="shared" si="37"/>
        <v>7</v>
      </c>
      <c r="AD68" s="69">
        <f t="shared" si="38"/>
        <v>30</v>
      </c>
      <c r="AE68" s="14"/>
      <c r="AF68" s="60"/>
      <c r="AG68" s="72"/>
      <c r="AH68" s="69"/>
      <c r="AI68" s="69"/>
      <c r="AJ68" s="69"/>
      <c r="AK68" s="72"/>
      <c r="AL68" s="72"/>
      <c r="AM68" s="298"/>
      <c r="AN68" s="298"/>
      <c r="AO68" s="234"/>
      <c r="AP68" s="234"/>
      <c r="AQ68" s="234"/>
      <c r="AR68" s="234"/>
    </row>
    <row r="69" spans="2:44" s="224" customFormat="1">
      <c r="B69" s="483" t="s">
        <v>128</v>
      </c>
      <c r="C69" s="18">
        <v>0</v>
      </c>
      <c r="D69" s="301"/>
      <c r="E69" s="72"/>
      <c r="F69" s="69"/>
      <c r="G69" s="69"/>
      <c r="H69" s="72"/>
      <c r="I69" s="72"/>
      <c r="J69" s="72"/>
      <c r="K69" s="20"/>
      <c r="L69" s="17"/>
      <c r="T69" s="71" t="str">
        <f>B69</f>
        <v>Imp. of sec. fin. non-cur. ass.</v>
      </c>
      <c r="U69" s="18"/>
      <c r="V69" s="19"/>
      <c r="W69" s="19"/>
      <c r="X69" s="301">
        <f t="shared" si="32"/>
        <v>0</v>
      </c>
      <c r="Y69" s="72">
        <f t="shared" si="33"/>
        <v>0</v>
      </c>
      <c r="Z69" s="69">
        <f t="shared" si="34"/>
        <v>0</v>
      </c>
      <c r="AA69" s="69">
        <f t="shared" si="35"/>
        <v>0</v>
      </c>
      <c r="AB69" s="69">
        <f t="shared" si="36"/>
        <v>0</v>
      </c>
      <c r="AC69" s="69">
        <f t="shared" si="37"/>
        <v>0</v>
      </c>
      <c r="AD69" s="69">
        <f t="shared" si="38"/>
        <v>0</v>
      </c>
      <c r="AE69" s="14"/>
      <c r="AF69" s="60"/>
      <c r="AG69" s="72"/>
      <c r="AH69" s="69"/>
      <c r="AI69" s="69"/>
      <c r="AJ69" s="69"/>
      <c r="AK69" s="72"/>
      <c r="AL69" s="72"/>
      <c r="AM69" s="298"/>
      <c r="AN69" s="298"/>
      <c r="AO69" s="234"/>
      <c r="AP69" s="234"/>
      <c r="AQ69" s="234"/>
      <c r="AR69" s="234"/>
    </row>
    <row r="70" spans="2:44" s="224" customFormat="1">
      <c r="B70" s="88" t="s">
        <v>5</v>
      </c>
      <c r="C70" s="31">
        <v>345</v>
      </c>
      <c r="D70" s="104">
        <v>372</v>
      </c>
      <c r="E70" s="89">
        <v>359</v>
      </c>
      <c r="F70" s="87">
        <v>290</v>
      </c>
      <c r="G70" s="87">
        <v>337</v>
      </c>
      <c r="H70" s="89">
        <v>353</v>
      </c>
      <c r="I70" s="89">
        <v>334</v>
      </c>
      <c r="J70" s="89"/>
      <c r="K70" s="36"/>
      <c r="L70" s="37"/>
      <c r="T70" s="88" t="s">
        <v>5</v>
      </c>
      <c r="U70" s="31"/>
      <c r="V70" s="32"/>
      <c r="W70" s="32"/>
      <c r="X70" s="104">
        <f t="shared" si="32"/>
        <v>-345</v>
      </c>
      <c r="Y70" s="89">
        <f t="shared" si="33"/>
        <v>-372</v>
      </c>
      <c r="Z70" s="87">
        <f t="shared" si="34"/>
        <v>-359</v>
      </c>
      <c r="AA70" s="87">
        <f t="shared" si="35"/>
        <v>-290</v>
      </c>
      <c r="AB70" s="87">
        <f t="shared" si="36"/>
        <v>-337</v>
      </c>
      <c r="AC70" s="87">
        <f t="shared" si="37"/>
        <v>-353</v>
      </c>
      <c r="AD70" s="87">
        <f t="shared" si="38"/>
        <v>-334</v>
      </c>
      <c r="AE70" s="45"/>
      <c r="AF70" s="64"/>
      <c r="AG70" s="83"/>
      <c r="AH70" s="81"/>
      <c r="AI70" s="81"/>
      <c r="AJ70" s="81"/>
      <c r="AK70" s="83"/>
      <c r="AL70" s="83"/>
      <c r="AM70" s="299"/>
      <c r="AN70" s="303"/>
      <c r="AO70" s="248"/>
      <c r="AP70" s="248"/>
      <c r="AQ70" s="248"/>
      <c r="AR70" s="248"/>
    </row>
    <row r="71" spans="2:44" s="224" customFormat="1">
      <c r="B71" s="71" t="s">
        <v>10</v>
      </c>
      <c r="C71" s="91">
        <v>56.3</v>
      </c>
      <c r="D71" s="62">
        <v>55.5</v>
      </c>
      <c r="E71" s="62">
        <v>55</v>
      </c>
      <c r="F71" s="62">
        <v>60.7</v>
      </c>
      <c r="G71" s="62">
        <v>57.4</v>
      </c>
      <c r="H71" s="62">
        <v>57.1</v>
      </c>
      <c r="I71" s="62">
        <v>56.5</v>
      </c>
      <c r="J71" s="62"/>
      <c r="K71" s="164"/>
      <c r="L71" s="163"/>
      <c r="T71" s="71" t="s">
        <v>10</v>
      </c>
      <c r="U71" s="91"/>
      <c r="V71" s="22"/>
      <c r="W71" s="22"/>
      <c r="X71" s="62">
        <f t="shared" si="32"/>
        <v>-56.3</v>
      </c>
      <c r="Y71" s="62">
        <f t="shared" si="33"/>
        <v>-55.5</v>
      </c>
      <c r="Z71" s="62">
        <f t="shared" si="34"/>
        <v>-55</v>
      </c>
      <c r="AA71" s="62">
        <f t="shared" si="35"/>
        <v>-60.7</v>
      </c>
      <c r="AB71" s="62">
        <f t="shared" si="36"/>
        <v>-57.4</v>
      </c>
      <c r="AC71" s="62">
        <f t="shared" si="37"/>
        <v>-57.1</v>
      </c>
      <c r="AD71" s="62">
        <f t="shared" si="38"/>
        <v>-56.5</v>
      </c>
      <c r="AE71" s="91"/>
      <c r="AF71" s="62"/>
      <c r="AG71" s="62"/>
      <c r="AH71" s="62"/>
      <c r="AI71" s="62"/>
      <c r="AJ71" s="62"/>
      <c r="AK71" s="62"/>
      <c r="AL71" s="62"/>
      <c r="AM71" s="215"/>
      <c r="AN71" s="215"/>
      <c r="AO71" s="229"/>
      <c r="AP71" s="229"/>
      <c r="AQ71" s="229"/>
      <c r="AR71" s="229"/>
    </row>
    <row r="72" spans="2:44" s="224" customFormat="1">
      <c r="B72" s="71" t="s">
        <v>10</v>
      </c>
      <c r="C72" s="91">
        <v>58</v>
      </c>
      <c r="D72" s="62">
        <v>57</v>
      </c>
      <c r="E72" s="62">
        <v>57</v>
      </c>
      <c r="F72" s="62">
        <v>56</v>
      </c>
      <c r="G72" s="62">
        <v>59</v>
      </c>
      <c r="H72" s="62">
        <v>59</v>
      </c>
      <c r="I72" s="62">
        <v>58</v>
      </c>
      <c r="J72" s="62"/>
      <c r="K72" s="164"/>
      <c r="L72" s="163"/>
      <c r="T72" s="71" t="s">
        <v>10</v>
      </c>
      <c r="U72" s="91"/>
      <c r="V72" s="22"/>
      <c r="W72" s="22"/>
      <c r="X72" s="62">
        <f>+D18-C72</f>
        <v>-58</v>
      </c>
      <c r="Y72" s="62">
        <f t="shared" si="33"/>
        <v>-57</v>
      </c>
      <c r="Z72" s="62">
        <f t="shared" si="34"/>
        <v>-57</v>
      </c>
      <c r="AA72" s="62">
        <f t="shared" si="35"/>
        <v>-56</v>
      </c>
      <c r="AB72" s="62">
        <f t="shared" si="36"/>
        <v>-59</v>
      </c>
      <c r="AC72" s="62">
        <f t="shared" si="37"/>
        <v>-59</v>
      </c>
      <c r="AD72" s="62">
        <f t="shared" si="38"/>
        <v>-58</v>
      </c>
      <c r="AE72" s="91"/>
      <c r="AF72" s="62"/>
      <c r="AG72" s="62"/>
      <c r="AH72" s="62"/>
      <c r="AI72" s="62"/>
      <c r="AJ72" s="62"/>
      <c r="AK72" s="62"/>
      <c r="AL72" s="62"/>
      <c r="AM72" s="215"/>
      <c r="AN72" s="215"/>
      <c r="AO72" s="229"/>
      <c r="AP72" s="229"/>
      <c r="AQ72" s="229"/>
      <c r="AR72" s="229"/>
    </row>
    <row r="73" spans="2:44" s="224" customFormat="1">
      <c r="B73" s="71" t="s">
        <v>108</v>
      </c>
      <c r="C73" s="91">
        <v>12.710735651423974</v>
      </c>
      <c r="D73" s="62">
        <v>12.480052073691978</v>
      </c>
      <c r="E73" s="62">
        <v>12.000251677928114</v>
      </c>
      <c r="F73" s="62">
        <v>10.489397702738078</v>
      </c>
      <c r="G73" s="62">
        <v>12.437561066921829</v>
      </c>
      <c r="H73" s="62">
        <v>12.437561066921829</v>
      </c>
      <c r="I73" s="62">
        <v>12.502378583098114</v>
      </c>
      <c r="J73" s="62"/>
      <c r="K73" s="164"/>
      <c r="L73" s="163"/>
      <c r="T73" s="71" t="s">
        <v>108</v>
      </c>
      <c r="U73" s="91"/>
      <c r="V73" s="22"/>
      <c r="W73" s="22"/>
      <c r="X73" s="62">
        <f t="shared" si="32"/>
        <v>-12.710735651423974</v>
      </c>
      <c r="Y73" s="62">
        <f t="shared" si="33"/>
        <v>-12.480052073691978</v>
      </c>
      <c r="Z73" s="62">
        <f t="shared" si="34"/>
        <v>-12.000251677928114</v>
      </c>
      <c r="AA73" s="62">
        <f t="shared" si="35"/>
        <v>-10.489397702738078</v>
      </c>
      <c r="AB73" s="62">
        <f t="shared" si="36"/>
        <v>-12.437561066921829</v>
      </c>
      <c r="AC73" s="62">
        <f t="shared" si="37"/>
        <v>-12.437561066921829</v>
      </c>
      <c r="AD73" s="62">
        <f t="shared" si="38"/>
        <v>-12.502378583098114</v>
      </c>
      <c r="AE73" s="91"/>
      <c r="AF73" s="62"/>
      <c r="AG73" s="62"/>
      <c r="AH73" s="62"/>
      <c r="AI73" s="62"/>
      <c r="AJ73" s="62"/>
      <c r="AK73" s="62"/>
      <c r="AL73" s="62"/>
      <c r="AM73" s="215"/>
      <c r="AN73" s="215"/>
      <c r="AO73" s="229"/>
      <c r="AP73" s="229"/>
      <c r="AQ73" s="229"/>
      <c r="AR73" s="229"/>
    </row>
    <row r="74" spans="2:44" s="224" customFormat="1">
      <c r="B74" s="71" t="s">
        <v>29</v>
      </c>
      <c r="C74" s="38">
        <v>7988</v>
      </c>
      <c r="D74" s="69">
        <v>8831</v>
      </c>
      <c r="E74" s="69">
        <v>9153</v>
      </c>
      <c r="F74" s="69">
        <v>9051</v>
      </c>
      <c r="G74" s="69">
        <v>8233</v>
      </c>
      <c r="H74" s="69">
        <v>8234</v>
      </c>
      <c r="I74" s="69">
        <v>8110</v>
      </c>
      <c r="J74" s="69"/>
      <c r="K74" s="190"/>
      <c r="L74" s="163"/>
      <c r="T74" s="71" t="s">
        <v>29</v>
      </c>
      <c r="U74" s="38"/>
      <c r="V74" s="30"/>
      <c r="W74" s="30"/>
      <c r="X74" s="69">
        <f t="shared" si="32"/>
        <v>-7988</v>
      </c>
      <c r="Y74" s="69">
        <f t="shared" si="33"/>
        <v>-8831</v>
      </c>
      <c r="Z74" s="69">
        <f t="shared" si="34"/>
        <v>-9153</v>
      </c>
      <c r="AA74" s="69">
        <f t="shared" si="35"/>
        <v>-9051</v>
      </c>
      <c r="AB74" s="69">
        <f t="shared" si="36"/>
        <v>-8233</v>
      </c>
      <c r="AC74" s="69">
        <f t="shared" si="37"/>
        <v>-8234</v>
      </c>
      <c r="AD74" s="69">
        <f t="shared" si="38"/>
        <v>-8110</v>
      </c>
      <c r="AE74" s="38"/>
      <c r="AF74" s="69"/>
      <c r="AG74" s="69"/>
      <c r="AH74" s="69"/>
      <c r="AI74" s="69"/>
      <c r="AJ74" s="69"/>
      <c r="AK74" s="69"/>
      <c r="AL74" s="69"/>
      <c r="AM74" s="1192"/>
      <c r="AN74" s="215"/>
      <c r="AO74" s="234"/>
      <c r="AP74" s="234"/>
      <c r="AQ74" s="234"/>
      <c r="AR74" s="234"/>
    </row>
    <row r="75" spans="2:44" s="224" customFormat="1">
      <c r="B75" s="304" t="s">
        <v>92</v>
      </c>
      <c r="C75" s="38">
        <v>45870</v>
      </c>
      <c r="D75" s="69">
        <v>45376</v>
      </c>
      <c r="E75" s="69">
        <v>45415</v>
      </c>
      <c r="F75" s="69">
        <v>44940</v>
      </c>
      <c r="G75" s="69">
        <v>41489</v>
      </c>
      <c r="H75" s="69">
        <v>27511</v>
      </c>
      <c r="I75" s="69">
        <v>27245</v>
      </c>
      <c r="J75" s="69"/>
      <c r="K75" s="190"/>
      <c r="L75" s="163"/>
      <c r="T75" s="304" t="s">
        <v>92</v>
      </c>
      <c r="U75" s="38"/>
      <c r="V75" s="30"/>
      <c r="W75" s="30"/>
      <c r="X75" s="69">
        <f t="shared" si="32"/>
        <v>-45870</v>
      </c>
      <c r="Y75" s="69">
        <f t="shared" si="33"/>
        <v>-45376</v>
      </c>
      <c r="Z75" s="69">
        <f t="shared" si="34"/>
        <v>-45415</v>
      </c>
      <c r="AA75" s="69">
        <f t="shared" si="35"/>
        <v>-44940</v>
      </c>
      <c r="AB75" s="69">
        <f t="shared" si="36"/>
        <v>-41489</v>
      </c>
      <c r="AC75" s="69">
        <f t="shared" si="37"/>
        <v>-27511</v>
      </c>
      <c r="AD75" s="69">
        <f t="shared" si="38"/>
        <v>-27245</v>
      </c>
      <c r="AE75" s="38"/>
      <c r="AF75" s="69"/>
      <c r="AG75" s="69"/>
      <c r="AH75" s="69"/>
      <c r="AI75" s="69"/>
      <c r="AJ75" s="69"/>
      <c r="AK75" s="69"/>
      <c r="AL75" s="69"/>
      <c r="AM75" s="1192"/>
      <c r="AN75" s="215"/>
      <c r="AO75" s="234"/>
      <c r="AP75" s="234"/>
      <c r="AQ75" s="234"/>
      <c r="AR75" s="234"/>
    </row>
    <row r="76" spans="2:44" s="224" customFormat="1">
      <c r="B76" s="149" t="s">
        <v>15</v>
      </c>
      <c r="C76" s="39">
        <v>7585.1</v>
      </c>
      <c r="D76" s="70">
        <v>7810</v>
      </c>
      <c r="E76" s="70">
        <v>8034</v>
      </c>
      <c r="F76" s="70">
        <v>8024</v>
      </c>
      <c r="G76" s="70">
        <v>7749</v>
      </c>
      <c r="H76" s="70">
        <v>7776</v>
      </c>
      <c r="I76" s="70">
        <v>7960</v>
      </c>
      <c r="J76" s="70"/>
      <c r="K76" s="189"/>
      <c r="L76" s="185"/>
      <c r="T76" s="149" t="s">
        <v>15</v>
      </c>
      <c r="U76" s="39"/>
      <c r="V76" s="40"/>
      <c r="W76" s="40"/>
      <c r="X76" s="70">
        <f t="shared" si="32"/>
        <v>-7585.1</v>
      </c>
      <c r="Y76" s="70">
        <f t="shared" si="33"/>
        <v>-7810</v>
      </c>
      <c r="Z76" s="70">
        <f t="shared" si="34"/>
        <v>-8034</v>
      </c>
      <c r="AA76" s="70">
        <f t="shared" si="35"/>
        <v>-8024</v>
      </c>
      <c r="AB76" s="70">
        <f t="shared" si="36"/>
        <v>-7749</v>
      </c>
      <c r="AC76" s="70">
        <f t="shared" si="37"/>
        <v>-7776</v>
      </c>
      <c r="AD76" s="70">
        <f t="shared" si="38"/>
        <v>-7960</v>
      </c>
      <c r="AE76" s="38"/>
      <c r="AF76" s="69"/>
      <c r="AG76" s="69"/>
      <c r="AH76" s="69"/>
      <c r="AI76" s="69"/>
      <c r="AJ76" s="69"/>
      <c r="AK76" s="69"/>
      <c r="AL76" s="69"/>
      <c r="AM76" s="1192"/>
      <c r="AN76" s="1192"/>
      <c r="AO76" s="234"/>
      <c r="AP76" s="234"/>
      <c r="AQ76" s="234"/>
      <c r="AR76" s="234"/>
    </row>
    <row r="77" spans="2:44" s="224" customFormat="1">
      <c r="B77" s="82" t="s">
        <v>23</v>
      </c>
      <c r="C77" s="1002"/>
      <c r="D77" s="72"/>
      <c r="E77" s="72"/>
      <c r="F77" s="72"/>
      <c r="G77" s="72"/>
      <c r="H77" s="72"/>
      <c r="I77" s="72"/>
      <c r="J77" s="72"/>
      <c r="K77" s="164"/>
      <c r="L77" s="163"/>
      <c r="T77" s="82" t="s">
        <v>23</v>
      </c>
      <c r="U77" s="1002"/>
      <c r="V77" s="21"/>
      <c r="W77" s="21"/>
      <c r="X77" s="72">
        <f t="shared" si="32"/>
        <v>0</v>
      </c>
      <c r="Y77" s="72">
        <f t="shared" si="33"/>
        <v>0</v>
      </c>
      <c r="Z77" s="72">
        <f t="shared" si="34"/>
        <v>0</v>
      </c>
      <c r="AA77" s="72">
        <f t="shared" si="35"/>
        <v>0</v>
      </c>
      <c r="AB77" s="72">
        <f t="shared" si="36"/>
        <v>0</v>
      </c>
      <c r="AC77" s="72">
        <f t="shared" si="37"/>
        <v>0</v>
      </c>
      <c r="AD77" s="72">
        <f t="shared" si="38"/>
        <v>0</v>
      </c>
      <c r="AE77" s="146"/>
      <c r="AF77" s="72"/>
      <c r="AG77" s="72"/>
      <c r="AH77" s="72"/>
      <c r="AI77" s="72"/>
      <c r="AJ77" s="72"/>
      <c r="AK77" s="72"/>
      <c r="AL77" s="72"/>
      <c r="AM77" s="215"/>
      <c r="AN77" s="215"/>
      <c r="AO77" s="222"/>
      <c r="AP77" s="222"/>
      <c r="AQ77" s="222"/>
      <c r="AR77" s="222"/>
    </row>
    <row r="78" spans="2:44" s="224" customFormat="1">
      <c r="B78" s="71" t="s">
        <v>20</v>
      </c>
      <c r="C78" s="92">
        <v>1.1000000000000001</v>
      </c>
      <c r="D78" s="75">
        <v>1.1000000000000001</v>
      </c>
      <c r="E78" s="75">
        <v>1.1000000000000001</v>
      </c>
      <c r="F78" s="75">
        <v>1.1000000000000001</v>
      </c>
      <c r="G78" s="75">
        <v>1</v>
      </c>
      <c r="H78" s="75">
        <v>1</v>
      </c>
      <c r="I78" s="75">
        <v>0.9</v>
      </c>
      <c r="J78" s="75"/>
      <c r="K78" s="164"/>
      <c r="L78" s="163"/>
      <c r="T78" s="71" t="s">
        <v>20</v>
      </c>
      <c r="U78" s="92"/>
      <c r="V78" s="93"/>
      <c r="W78" s="93"/>
      <c r="X78" s="75">
        <f t="shared" si="32"/>
        <v>-1.1000000000000001</v>
      </c>
      <c r="Y78" s="75">
        <f t="shared" si="33"/>
        <v>-1.1000000000000001</v>
      </c>
      <c r="Z78" s="75">
        <f t="shared" si="34"/>
        <v>-1.1000000000000001</v>
      </c>
      <c r="AA78" s="75">
        <f t="shared" si="35"/>
        <v>-1.1000000000000001</v>
      </c>
      <c r="AB78" s="75">
        <f t="shared" si="36"/>
        <v>-1</v>
      </c>
      <c r="AC78" s="75">
        <f t="shared" si="37"/>
        <v>-1</v>
      </c>
      <c r="AD78" s="75">
        <f t="shared" si="38"/>
        <v>-0.9</v>
      </c>
      <c r="AE78" s="279"/>
      <c r="AF78" s="280"/>
      <c r="AG78" s="280"/>
      <c r="AH78" s="280"/>
      <c r="AI78" s="280"/>
      <c r="AJ78" s="280"/>
      <c r="AK78" s="280"/>
      <c r="AL78" s="280"/>
      <c r="AM78" s="215"/>
      <c r="AN78" s="215"/>
      <c r="AO78" s="252"/>
      <c r="AP78" s="252"/>
      <c r="AQ78" s="252"/>
      <c r="AR78" s="252"/>
    </row>
    <row r="79" spans="2:44" s="224" customFormat="1">
      <c r="B79" s="71" t="s">
        <v>21</v>
      </c>
      <c r="C79" s="92">
        <v>133.19999999999999</v>
      </c>
      <c r="D79" s="75">
        <v>130.4</v>
      </c>
      <c r="E79" s="75">
        <v>130.10000000000002</v>
      </c>
      <c r="F79" s="75">
        <v>129.4</v>
      </c>
      <c r="G79" s="75">
        <v>125</v>
      </c>
      <c r="H79" s="75">
        <v>125.39999999999999</v>
      </c>
      <c r="I79" s="75">
        <v>124.19999999999999</v>
      </c>
      <c r="J79" s="75"/>
      <c r="K79" s="164"/>
      <c r="L79" s="163"/>
      <c r="T79" s="71" t="s">
        <v>21</v>
      </c>
      <c r="U79" s="92"/>
      <c r="V79" s="93"/>
      <c r="W79" s="93"/>
      <c r="X79" s="75">
        <f t="shared" si="32"/>
        <v>-133.19999999999999</v>
      </c>
      <c r="Y79" s="75">
        <f t="shared" si="33"/>
        <v>-130.4</v>
      </c>
      <c r="Z79" s="75">
        <f t="shared" si="34"/>
        <v>-130.10000000000002</v>
      </c>
      <c r="AA79" s="75">
        <f t="shared" si="35"/>
        <v>-129.4</v>
      </c>
      <c r="AB79" s="75">
        <f t="shared" si="36"/>
        <v>-125</v>
      </c>
      <c r="AC79" s="75">
        <f t="shared" si="37"/>
        <v>-125.39999999999999</v>
      </c>
      <c r="AD79" s="75">
        <f t="shared" si="38"/>
        <v>-124.19999999999999</v>
      </c>
      <c r="AE79" s="279"/>
      <c r="AF79" s="280"/>
      <c r="AG79" s="280"/>
      <c r="AH79" s="280"/>
      <c r="AI79" s="280"/>
      <c r="AJ79" s="280"/>
      <c r="AK79" s="280"/>
      <c r="AL79" s="280"/>
      <c r="AM79" s="215"/>
      <c r="AN79" s="215"/>
      <c r="AO79" s="252"/>
      <c r="AP79" s="252"/>
      <c r="AQ79" s="252"/>
      <c r="AR79" s="252"/>
    </row>
    <row r="80" spans="2:44" s="224" customFormat="1">
      <c r="B80" s="71" t="s">
        <v>22</v>
      </c>
      <c r="C80" s="92">
        <v>21.4</v>
      </c>
      <c r="D80" s="75">
        <v>21.4</v>
      </c>
      <c r="E80" s="75">
        <v>21.6</v>
      </c>
      <c r="F80" s="75">
        <v>21.6</v>
      </c>
      <c r="G80" s="75">
        <v>20.5</v>
      </c>
      <c r="H80" s="75">
        <v>20.8</v>
      </c>
      <c r="I80" s="75">
        <v>21.1</v>
      </c>
      <c r="J80" s="75"/>
      <c r="K80" s="164"/>
      <c r="L80" s="163"/>
      <c r="T80" s="71" t="s">
        <v>22</v>
      </c>
      <c r="U80" s="92"/>
      <c r="V80" s="93"/>
      <c r="W80" s="93"/>
      <c r="X80" s="75">
        <f t="shared" si="32"/>
        <v>-21.4</v>
      </c>
      <c r="Y80" s="75">
        <f t="shared" si="33"/>
        <v>-21.4</v>
      </c>
      <c r="Z80" s="75">
        <f t="shared" si="34"/>
        <v>-21.6</v>
      </c>
      <c r="AA80" s="75">
        <f t="shared" si="35"/>
        <v>-21.6</v>
      </c>
      <c r="AB80" s="75">
        <f t="shared" si="36"/>
        <v>-20.5</v>
      </c>
      <c r="AC80" s="75">
        <f t="shared" si="37"/>
        <v>-20.8</v>
      </c>
      <c r="AD80" s="75">
        <f t="shared" si="38"/>
        <v>-21.1</v>
      </c>
      <c r="AE80" s="279"/>
      <c r="AF80" s="280"/>
      <c r="AG80" s="280"/>
      <c r="AH80" s="280"/>
      <c r="AI80" s="280"/>
      <c r="AJ80" s="280"/>
      <c r="AK80" s="280"/>
      <c r="AL80" s="280"/>
      <c r="AM80" s="215"/>
      <c r="AN80" s="215"/>
      <c r="AO80" s="252"/>
      <c r="AP80" s="252"/>
      <c r="AQ80" s="252"/>
      <c r="AR80" s="252"/>
    </row>
    <row r="81" spans="2:44" s="224" customFormat="1">
      <c r="B81" s="82" t="s">
        <v>26</v>
      </c>
      <c r="C81" s="119">
        <v>155.69999999999999</v>
      </c>
      <c r="D81" s="76">
        <v>152.9</v>
      </c>
      <c r="E81" s="76">
        <v>152.80000000000001</v>
      </c>
      <c r="F81" s="76">
        <v>152.1</v>
      </c>
      <c r="G81" s="76">
        <v>146.5</v>
      </c>
      <c r="H81" s="76">
        <v>147.19999999999999</v>
      </c>
      <c r="I81" s="76">
        <v>146.19999999999999</v>
      </c>
      <c r="J81" s="76"/>
      <c r="K81" s="187"/>
      <c r="L81" s="184"/>
      <c r="T81" s="82" t="s">
        <v>26</v>
      </c>
      <c r="U81" s="119"/>
      <c r="V81" s="143"/>
      <c r="W81" s="143"/>
      <c r="X81" s="76">
        <f t="shared" si="32"/>
        <v>-155.69999999999999</v>
      </c>
      <c r="Y81" s="76">
        <f t="shared" si="33"/>
        <v>-152.9</v>
      </c>
      <c r="Z81" s="76">
        <f t="shared" si="34"/>
        <v>-152.80000000000001</v>
      </c>
      <c r="AA81" s="76">
        <f t="shared" si="35"/>
        <v>-152.1</v>
      </c>
      <c r="AB81" s="76">
        <f t="shared" si="36"/>
        <v>-146.5</v>
      </c>
      <c r="AC81" s="76">
        <f t="shared" si="37"/>
        <v>-147.19999999999999</v>
      </c>
      <c r="AD81" s="76">
        <f t="shared" si="38"/>
        <v>-146.19999999999999</v>
      </c>
      <c r="AE81" s="281"/>
      <c r="AF81" s="282"/>
      <c r="AG81" s="282"/>
      <c r="AH81" s="282"/>
      <c r="AI81" s="282"/>
      <c r="AJ81" s="282"/>
      <c r="AK81" s="282"/>
      <c r="AL81" s="282"/>
      <c r="AM81" s="1040"/>
      <c r="AN81" s="1040"/>
      <c r="AO81" s="257"/>
      <c r="AP81" s="257"/>
      <c r="AQ81" s="257"/>
      <c r="AR81" s="257"/>
    </row>
    <row r="82" spans="2:44" s="224" customFormat="1">
      <c r="B82" s="71" t="s">
        <v>18</v>
      </c>
      <c r="C82" s="92">
        <v>2</v>
      </c>
      <c r="D82" s="75">
        <v>1.9</v>
      </c>
      <c r="E82" s="75">
        <v>2</v>
      </c>
      <c r="F82" s="75">
        <v>1.9</v>
      </c>
      <c r="G82" s="75">
        <v>1.9</v>
      </c>
      <c r="H82" s="75">
        <v>2</v>
      </c>
      <c r="I82" s="75">
        <v>2.5</v>
      </c>
      <c r="J82" s="75"/>
      <c r="K82" s="164"/>
      <c r="L82" s="163"/>
      <c r="T82" s="71" t="s">
        <v>18</v>
      </c>
      <c r="U82" s="92"/>
      <c r="V82" s="93"/>
      <c r="W82" s="93"/>
      <c r="X82" s="75">
        <f t="shared" si="32"/>
        <v>-2</v>
      </c>
      <c r="Y82" s="75">
        <f t="shared" si="33"/>
        <v>-1.9</v>
      </c>
      <c r="Z82" s="75">
        <f t="shared" si="34"/>
        <v>-2</v>
      </c>
      <c r="AA82" s="75">
        <f t="shared" si="35"/>
        <v>-1.9</v>
      </c>
      <c r="AB82" s="75">
        <f t="shared" si="36"/>
        <v>-1.9</v>
      </c>
      <c r="AC82" s="75">
        <f t="shared" si="37"/>
        <v>-2</v>
      </c>
      <c r="AD82" s="75">
        <f t="shared" si="38"/>
        <v>-2.5</v>
      </c>
      <c r="AE82" s="279"/>
      <c r="AF82" s="280"/>
      <c r="AG82" s="280"/>
      <c r="AH82" s="280"/>
      <c r="AI82" s="280"/>
      <c r="AJ82" s="280"/>
      <c r="AK82" s="280"/>
      <c r="AL82" s="280"/>
      <c r="AM82" s="215"/>
      <c r="AN82" s="215"/>
      <c r="AO82" s="252"/>
      <c r="AP82" s="252"/>
      <c r="AQ82" s="252"/>
      <c r="AR82" s="252"/>
    </row>
    <row r="83" spans="2:44" s="224" customFormat="1">
      <c r="B83" s="71" t="s">
        <v>17</v>
      </c>
      <c r="C83" s="92">
        <v>78.3</v>
      </c>
      <c r="D83" s="75">
        <v>77.699999999999989</v>
      </c>
      <c r="E83" s="75">
        <v>78.599999999999994</v>
      </c>
      <c r="F83" s="75">
        <v>76.8</v>
      </c>
      <c r="G83" s="75">
        <v>74.3</v>
      </c>
      <c r="H83" s="75">
        <v>74.900000000000006</v>
      </c>
      <c r="I83" s="75">
        <v>74.900000000000006</v>
      </c>
      <c r="J83" s="75"/>
      <c r="K83" s="164"/>
      <c r="L83" s="163"/>
      <c r="T83" s="71" t="s">
        <v>17</v>
      </c>
      <c r="U83" s="92"/>
      <c r="V83" s="93"/>
      <c r="W83" s="93"/>
      <c r="X83" s="75">
        <f t="shared" si="32"/>
        <v>-78.3</v>
      </c>
      <c r="Y83" s="75">
        <f t="shared" si="33"/>
        <v>-77.699999999999989</v>
      </c>
      <c r="Z83" s="75">
        <f t="shared" si="34"/>
        <v>-78.599999999999994</v>
      </c>
      <c r="AA83" s="75">
        <f t="shared" si="35"/>
        <v>-76.8</v>
      </c>
      <c r="AB83" s="75">
        <f t="shared" si="36"/>
        <v>-74.3</v>
      </c>
      <c r="AC83" s="75">
        <f t="shared" si="37"/>
        <v>-74.900000000000006</v>
      </c>
      <c r="AD83" s="75">
        <f t="shared" si="38"/>
        <v>-74.900000000000006</v>
      </c>
      <c r="AE83" s="279"/>
      <c r="AF83" s="280"/>
      <c r="AG83" s="280"/>
      <c r="AH83" s="280"/>
      <c r="AI83" s="280"/>
      <c r="AJ83" s="280"/>
      <c r="AK83" s="280"/>
      <c r="AL83" s="280"/>
      <c r="AM83" s="215"/>
      <c r="AN83" s="215"/>
      <c r="AO83" s="252"/>
      <c r="AP83" s="252"/>
      <c r="AQ83" s="252"/>
      <c r="AR83" s="252"/>
    </row>
    <row r="84" spans="2:44" s="224" customFormat="1">
      <c r="B84" s="88" t="s">
        <v>16</v>
      </c>
      <c r="C84" s="120">
        <v>80.3</v>
      </c>
      <c r="D84" s="77">
        <v>79.599999999999994</v>
      </c>
      <c r="E84" s="77">
        <v>80.599999999999994</v>
      </c>
      <c r="F84" s="77">
        <v>78.7</v>
      </c>
      <c r="G84" s="77">
        <v>76.2</v>
      </c>
      <c r="H84" s="77">
        <v>76.900000000000006</v>
      </c>
      <c r="I84" s="77">
        <v>77.400000000000006</v>
      </c>
      <c r="J84" s="77"/>
      <c r="K84" s="188"/>
      <c r="L84" s="186"/>
      <c r="T84" s="88" t="s">
        <v>16</v>
      </c>
      <c r="U84" s="120"/>
      <c r="V84" s="154"/>
      <c r="W84" s="154"/>
      <c r="X84" s="77">
        <f t="shared" si="32"/>
        <v>-80.3</v>
      </c>
      <c r="Y84" s="77">
        <f t="shared" si="33"/>
        <v>-79.599999999999994</v>
      </c>
      <c r="Z84" s="77">
        <f t="shared" si="34"/>
        <v>-80.599999999999994</v>
      </c>
      <c r="AA84" s="77">
        <f t="shared" si="35"/>
        <v>-78.7</v>
      </c>
      <c r="AB84" s="77">
        <f t="shared" si="36"/>
        <v>-76.2</v>
      </c>
      <c r="AC84" s="77">
        <f t="shared" si="37"/>
        <v>-76.900000000000006</v>
      </c>
      <c r="AD84" s="77">
        <f t="shared" si="38"/>
        <v>-77.400000000000006</v>
      </c>
      <c r="AE84" s="281"/>
      <c r="AF84" s="282"/>
      <c r="AG84" s="282"/>
      <c r="AH84" s="282"/>
      <c r="AI84" s="282"/>
      <c r="AJ84" s="282"/>
      <c r="AK84" s="282"/>
      <c r="AL84" s="282"/>
      <c r="AM84" s="1040"/>
      <c r="AN84" s="1040"/>
      <c r="AO84" s="257"/>
      <c r="AP84" s="257"/>
      <c r="AQ84" s="257"/>
      <c r="AR84" s="257"/>
    </row>
    <row r="85" spans="2:44" s="224" customFormat="1"/>
    <row r="86" spans="2:44" s="224" customFormat="1"/>
  </sheetData>
  <mergeCells count="9">
    <mergeCell ref="AL3:AL4"/>
    <mergeCell ref="AM3:AM4"/>
    <mergeCell ref="B34:Q34"/>
    <mergeCell ref="M3:N3"/>
    <mergeCell ref="O3:O4"/>
    <mergeCell ref="P3:P4"/>
    <mergeCell ref="B32:R32"/>
    <mergeCell ref="B33:R33"/>
    <mergeCell ref="B31:O31"/>
  </mergeCells>
  <pageMargins left="0.7" right="0.7" top="0.75" bottom="0.75" header="0.3" footer="0.3"/>
  <pageSetup paperSize="9" orientation="portrait" r:id="rId1"/>
  <headerFooter>
    <oddFooter>&amp;C&amp;1#&amp;"Calibri"&amp;10&amp;K000000Confidential</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FFAEF-77D3-4E59-B661-AC775BD26F91}">
  <dimension ref="B2:J29"/>
  <sheetViews>
    <sheetView tabSelected="1" zoomScale="90" zoomScaleNormal="90" workbookViewId="0"/>
  </sheetViews>
  <sheetFormatPr defaultColWidth="9.33203125" defaultRowHeight="13.2"/>
  <cols>
    <col min="1" max="1" width="9.33203125" style="1128"/>
    <col min="2" max="2" width="49.33203125" style="1128" customWidth="1"/>
    <col min="3" max="16384" width="9.33203125" style="1128"/>
  </cols>
  <sheetData>
    <row r="2" spans="2:10">
      <c r="B2" s="1341" t="s">
        <v>1</v>
      </c>
      <c r="C2" s="1341"/>
      <c r="D2" s="334" t="s">
        <v>81</v>
      </c>
      <c r="E2" s="334" t="s">
        <v>81</v>
      </c>
      <c r="F2" s="334" t="s">
        <v>81</v>
      </c>
      <c r="G2" s="334" t="s">
        <v>81</v>
      </c>
      <c r="H2" s="334" t="s">
        <v>81</v>
      </c>
      <c r="I2" s="334" t="s">
        <v>81</v>
      </c>
      <c r="J2" s="334" t="s">
        <v>81</v>
      </c>
    </row>
    <row r="3" spans="2:10">
      <c r="B3" s="1236" t="s">
        <v>2</v>
      </c>
      <c r="C3" s="456" t="s">
        <v>220</v>
      </c>
      <c r="D3" s="1237" t="s">
        <v>223</v>
      </c>
      <c r="E3" s="1237" t="s">
        <v>209</v>
      </c>
      <c r="F3" s="1237" t="s">
        <v>206</v>
      </c>
      <c r="G3" s="1237" t="s">
        <v>174</v>
      </c>
      <c r="H3" s="1237" t="s">
        <v>195</v>
      </c>
      <c r="I3" s="1237" t="s">
        <v>196</v>
      </c>
      <c r="J3" s="839" t="s">
        <v>197</v>
      </c>
    </row>
    <row r="4" spans="2:10">
      <c r="B4" s="1224" t="s">
        <v>8</v>
      </c>
      <c r="C4" s="1238"/>
      <c r="D4" s="1239">
        <v>1146</v>
      </c>
      <c r="E4" s="1239">
        <v>1091</v>
      </c>
      <c r="F4" s="1239">
        <v>1109</v>
      </c>
      <c r="G4" s="1239">
        <v>1108</v>
      </c>
      <c r="H4" s="1239">
        <v>1083</v>
      </c>
      <c r="I4" s="1239">
        <v>1071</v>
      </c>
      <c r="J4" s="1240">
        <v>1056</v>
      </c>
    </row>
    <row r="5" spans="2:10">
      <c r="B5" s="1225" t="s">
        <v>3</v>
      </c>
      <c r="C5" s="1230"/>
      <c r="D5" s="1220">
        <v>729</v>
      </c>
      <c r="E5" s="1220">
        <v>673</v>
      </c>
      <c r="F5" s="1220">
        <v>765</v>
      </c>
      <c r="G5" s="1220">
        <v>775</v>
      </c>
      <c r="H5" s="1220">
        <v>756</v>
      </c>
      <c r="I5" s="1220">
        <v>743</v>
      </c>
      <c r="J5" s="1231">
        <v>737</v>
      </c>
    </row>
    <row r="6" spans="2:10">
      <c r="B6" s="1226" t="s">
        <v>0</v>
      </c>
      <c r="C6" s="1230"/>
      <c r="D6" s="1300">
        <v>257</v>
      </c>
      <c r="E6" s="1300">
        <v>316</v>
      </c>
      <c r="F6" s="1300">
        <v>110</v>
      </c>
      <c r="G6" s="1300">
        <v>250</v>
      </c>
      <c r="H6" s="1300">
        <v>212</v>
      </c>
      <c r="I6" s="1300">
        <v>285</v>
      </c>
      <c r="J6" s="1301">
        <v>265</v>
      </c>
    </row>
    <row r="7" spans="2:10">
      <c r="B7" s="1226" t="s">
        <v>227</v>
      </c>
      <c r="C7" s="1230"/>
      <c r="D7" s="1220"/>
      <c r="E7" s="1220"/>
      <c r="F7" s="1220"/>
      <c r="G7" s="1220"/>
      <c r="H7" s="1220"/>
      <c r="I7" s="1220"/>
      <c r="J7" s="1231"/>
    </row>
    <row r="8" spans="2:10">
      <c r="B8" s="1226" t="s">
        <v>228</v>
      </c>
      <c r="C8" s="1230"/>
      <c r="D8" s="1220">
        <v>6</v>
      </c>
      <c r="E8" s="1220">
        <v>-10</v>
      </c>
      <c r="F8" s="1220">
        <v>-2</v>
      </c>
      <c r="G8" s="1220">
        <v>-1</v>
      </c>
      <c r="H8" s="1220">
        <v>13</v>
      </c>
      <c r="I8" s="1220">
        <v>24</v>
      </c>
      <c r="J8" s="1231">
        <v>14</v>
      </c>
    </row>
    <row r="9" spans="2:10">
      <c r="B9" s="1225" t="s">
        <v>229</v>
      </c>
      <c r="C9" s="1230"/>
      <c r="D9" s="1220">
        <v>17</v>
      </c>
      <c r="E9" s="1220">
        <v>20</v>
      </c>
      <c r="F9" s="1220">
        <v>20</v>
      </c>
      <c r="G9" s="1220">
        <v>146</v>
      </c>
      <c r="H9" s="1220">
        <v>22</v>
      </c>
      <c r="I9" s="1220">
        <v>20</v>
      </c>
      <c r="J9" s="1231">
        <v>44</v>
      </c>
    </row>
    <row r="10" spans="2:10">
      <c r="B10" s="1227" t="s">
        <v>11</v>
      </c>
      <c r="C10" s="1232"/>
      <c r="D10" s="1302">
        <v>2155</v>
      </c>
      <c r="E10" s="1302">
        <v>2090</v>
      </c>
      <c r="F10" s="1302">
        <v>2002</v>
      </c>
      <c r="G10" s="1302">
        <v>2278</v>
      </c>
      <c r="H10" s="1302">
        <v>2086</v>
      </c>
      <c r="I10" s="1302">
        <v>2143</v>
      </c>
      <c r="J10" s="1303">
        <v>2116</v>
      </c>
    </row>
    <row r="11" spans="2:10">
      <c r="B11" s="1226" t="s">
        <v>4</v>
      </c>
      <c r="C11" s="1230"/>
      <c r="D11" s="1220">
        <v>-686</v>
      </c>
      <c r="E11" s="1220">
        <v>-645</v>
      </c>
      <c r="F11" s="1220">
        <v>-699</v>
      </c>
      <c r="G11" s="1220">
        <v>-648</v>
      </c>
      <c r="H11" s="1220">
        <v>-924</v>
      </c>
      <c r="I11" s="1220">
        <v>-727</v>
      </c>
      <c r="J11" s="1231">
        <v>-718</v>
      </c>
    </row>
    <row r="12" spans="2:10">
      <c r="B12" s="1226" t="s">
        <v>230</v>
      </c>
      <c r="C12" s="1230"/>
      <c r="D12" s="1220">
        <v>-245</v>
      </c>
      <c r="E12" s="1220">
        <v>-303</v>
      </c>
      <c r="F12" s="1220">
        <v>-419</v>
      </c>
      <c r="G12" s="1220">
        <v>-375</v>
      </c>
      <c r="H12" s="1220">
        <v>-366</v>
      </c>
      <c r="I12" s="1220">
        <v>-304</v>
      </c>
      <c r="J12" s="1231">
        <v>-594</v>
      </c>
    </row>
    <row r="13" spans="2:10">
      <c r="B13" s="1225" t="s">
        <v>231</v>
      </c>
      <c r="C13" s="1230"/>
      <c r="D13" s="1220"/>
      <c r="E13" s="1220"/>
      <c r="F13" s="1220"/>
      <c r="G13" s="1220"/>
      <c r="H13" s="1220"/>
      <c r="I13" s="1220"/>
      <c r="J13" s="1231"/>
    </row>
    <row r="14" spans="2:10">
      <c r="B14" s="1225" t="s">
        <v>232</v>
      </c>
      <c r="C14" s="1230"/>
      <c r="D14" s="1220">
        <v>-158</v>
      </c>
      <c r="E14" s="1220">
        <v>-140</v>
      </c>
      <c r="F14" s="1220">
        <v>-130</v>
      </c>
      <c r="G14" s="1220">
        <v>-156</v>
      </c>
      <c r="H14" s="1220">
        <v>-885</v>
      </c>
      <c r="I14" s="1220">
        <v>-149</v>
      </c>
      <c r="J14" s="1231">
        <v>-140</v>
      </c>
    </row>
    <row r="15" spans="2:10">
      <c r="B15" s="1227" t="s">
        <v>12</v>
      </c>
      <c r="C15" s="1232"/>
      <c r="D15" s="1221">
        <v>-1089</v>
      </c>
      <c r="E15" s="1221">
        <v>-1088</v>
      </c>
      <c r="F15" s="1221">
        <v>-1248</v>
      </c>
      <c r="G15" s="1221">
        <v>-1179</v>
      </c>
      <c r="H15" s="1221">
        <v>-2175</v>
      </c>
      <c r="I15" s="1221">
        <v>-1180</v>
      </c>
      <c r="J15" s="1233">
        <v>-1452</v>
      </c>
    </row>
    <row r="16" spans="2:10">
      <c r="B16" s="1227" t="s">
        <v>14</v>
      </c>
      <c r="C16" s="1232"/>
      <c r="D16" s="1302">
        <v>1066</v>
      </c>
      <c r="E16" s="1302">
        <v>1002</v>
      </c>
      <c r="F16" s="1302">
        <v>754</v>
      </c>
      <c r="G16" s="1302">
        <v>1099</v>
      </c>
      <c r="H16" s="1302">
        <v>-89</v>
      </c>
      <c r="I16" s="1302">
        <v>963</v>
      </c>
      <c r="J16" s="1303">
        <v>664</v>
      </c>
    </row>
    <row r="17" spans="2:10">
      <c r="B17" s="1225" t="s">
        <v>225</v>
      </c>
      <c r="C17" s="1230"/>
      <c r="D17" s="1220"/>
      <c r="E17" s="1220"/>
      <c r="F17" s="1220"/>
      <c r="G17" s="1220"/>
      <c r="H17" s="1220"/>
      <c r="I17" s="1220"/>
      <c r="J17" s="1231"/>
    </row>
    <row r="18" spans="2:10">
      <c r="B18" s="1225" t="s">
        <v>226</v>
      </c>
      <c r="C18" s="1230"/>
      <c r="D18" s="1300">
        <v>17</v>
      </c>
      <c r="E18" s="1300">
        <v>2</v>
      </c>
      <c r="F18" s="1300">
        <v>-1</v>
      </c>
      <c r="G18" s="1300">
        <v>16</v>
      </c>
      <c r="H18" s="1300">
        <v>-1</v>
      </c>
      <c r="I18" s="1300">
        <v>-2</v>
      </c>
      <c r="J18" s="1301">
        <v>-1</v>
      </c>
    </row>
    <row r="19" spans="2:10">
      <c r="B19" s="1225" t="s">
        <v>24</v>
      </c>
      <c r="C19" s="1230"/>
      <c r="D19" s="1220">
        <v>2</v>
      </c>
      <c r="E19" s="1220">
        <v>-698</v>
      </c>
      <c r="F19" s="1220">
        <v>-154</v>
      </c>
      <c r="G19" s="1220">
        <v>-102</v>
      </c>
      <c r="H19" s="1220">
        <v>-331</v>
      </c>
      <c r="I19" s="1220">
        <v>-61</v>
      </c>
      <c r="J19" s="1231">
        <v>-42</v>
      </c>
    </row>
    <row r="20" spans="2:10">
      <c r="B20" s="1227" t="s">
        <v>221</v>
      </c>
      <c r="C20" s="1232"/>
      <c r="D20" s="1302">
        <f>+D18+D19</f>
        <v>19</v>
      </c>
      <c r="E20" s="1302">
        <f t="shared" ref="E20:J20" si="0">+E18+E19</f>
        <v>-696</v>
      </c>
      <c r="F20" s="1302">
        <f t="shared" si="0"/>
        <v>-155</v>
      </c>
      <c r="G20" s="1302">
        <f t="shared" si="0"/>
        <v>-86</v>
      </c>
      <c r="H20" s="1302">
        <f t="shared" si="0"/>
        <v>-332</v>
      </c>
      <c r="I20" s="1302">
        <f t="shared" si="0"/>
        <v>-63</v>
      </c>
      <c r="J20" s="1302">
        <f t="shared" si="0"/>
        <v>-43</v>
      </c>
    </row>
    <row r="21" spans="2:10">
      <c r="B21" s="1227" t="s">
        <v>5</v>
      </c>
      <c r="C21" s="1232"/>
      <c r="D21" s="1221">
        <v>1085</v>
      </c>
      <c r="E21" s="1221">
        <v>306</v>
      </c>
      <c r="F21" s="1221">
        <v>599</v>
      </c>
      <c r="G21" s="1221">
        <v>1013</v>
      </c>
      <c r="H21" s="1221">
        <v>-421</v>
      </c>
      <c r="I21" s="1221">
        <v>900</v>
      </c>
      <c r="J21" s="1233">
        <v>621</v>
      </c>
    </row>
    <row r="22" spans="2:10">
      <c r="B22" s="1225" t="s">
        <v>233</v>
      </c>
      <c r="C22" s="1230"/>
      <c r="D22" s="1220">
        <v>-248</v>
      </c>
      <c r="E22" s="1220">
        <v>-63</v>
      </c>
      <c r="F22" s="1220">
        <v>-139</v>
      </c>
      <c r="G22" s="1220">
        <v>-263</v>
      </c>
      <c r="H22" s="1220">
        <v>89</v>
      </c>
      <c r="I22" s="1220">
        <v>-219</v>
      </c>
      <c r="J22" s="1231">
        <v>-178</v>
      </c>
    </row>
    <row r="23" spans="2:10">
      <c r="B23" s="1228" t="s">
        <v>234</v>
      </c>
      <c r="C23" s="1234"/>
      <c r="D23" s="1223">
        <v>837</v>
      </c>
      <c r="E23" s="1223">
        <v>243</v>
      </c>
      <c r="F23" s="1223">
        <v>460</v>
      </c>
      <c r="G23" s="1223">
        <v>750</v>
      </c>
      <c r="H23" s="1223">
        <v>-332</v>
      </c>
      <c r="I23" s="1223">
        <v>681</v>
      </c>
      <c r="J23" s="1235">
        <v>443</v>
      </c>
    </row>
    <row r="24" spans="2:10">
      <c r="B24" s="1224" t="s">
        <v>235</v>
      </c>
      <c r="C24" s="1241"/>
      <c r="D24" s="1242">
        <v>0.20708405143261344</v>
      </c>
      <c r="E24" s="1242">
        <v>6.0103195314027316E-2</v>
      </c>
      <c r="F24" s="1242">
        <v>0.10727578728254823</v>
      </c>
      <c r="G24" s="1242">
        <v>0.18653219314484643</v>
      </c>
      <c r="H24" s="1242">
        <v>-0.08</v>
      </c>
      <c r="I24" s="1242">
        <v>0.17</v>
      </c>
      <c r="J24" s="1243">
        <v>0.1</v>
      </c>
    </row>
    <row r="25" spans="2:10">
      <c r="B25" s="1229" t="s">
        <v>236</v>
      </c>
      <c r="C25" s="1244"/>
      <c r="D25" s="1222">
        <v>0.56099522717403538</v>
      </c>
      <c r="E25" s="1222">
        <v>0.27157281649690335</v>
      </c>
      <c r="F25" s="1222">
        <v>0.38026347032643604</v>
      </c>
      <c r="G25" s="1222">
        <v>0.3765056936111546</v>
      </c>
      <c r="H25" s="1222">
        <v>0.32</v>
      </c>
      <c r="I25" s="1222">
        <v>0.57999999999999996</v>
      </c>
      <c r="J25" s="1245">
        <v>0.68</v>
      </c>
    </row>
    <row r="26" spans="2:10">
      <c r="B26" s="1314" t="s">
        <v>239</v>
      </c>
      <c r="C26" s="1315"/>
      <c r="D26" s="1315"/>
      <c r="E26" s="1315"/>
      <c r="F26" s="1315"/>
      <c r="G26" s="1315"/>
      <c r="H26" s="1315"/>
      <c r="I26" s="1315"/>
      <c r="J26" s="1243"/>
    </row>
    <row r="27" spans="2:10">
      <c r="B27" s="1226" t="s">
        <v>26</v>
      </c>
      <c r="C27" s="1316"/>
      <c r="D27" s="1319">
        <v>320.5</v>
      </c>
      <c r="E27" s="1319">
        <v>328</v>
      </c>
      <c r="F27" s="1319">
        <v>324.3</v>
      </c>
      <c r="G27" s="1319">
        <v>323.10000000000002</v>
      </c>
      <c r="H27" s="1319">
        <v>328.7</v>
      </c>
      <c r="I27" s="1319">
        <v>324.10000000000002</v>
      </c>
      <c r="J27" s="1320">
        <v>325.89999999999998</v>
      </c>
    </row>
    <row r="28" spans="2:10">
      <c r="B28" s="1229" t="s">
        <v>16</v>
      </c>
      <c r="C28" s="1222"/>
      <c r="D28" s="1317">
        <v>190</v>
      </c>
      <c r="E28" s="1317">
        <v>188.5</v>
      </c>
      <c r="F28" s="1317">
        <v>174</v>
      </c>
      <c r="G28" s="1317">
        <v>168.7</v>
      </c>
      <c r="H28" s="1317">
        <v>168.3</v>
      </c>
      <c r="I28" s="1317">
        <v>176.5</v>
      </c>
      <c r="J28" s="1318">
        <v>176.3</v>
      </c>
    </row>
    <row r="29" spans="2:10" ht="25.2" customHeight="1">
      <c r="B29" s="1381" t="s">
        <v>241</v>
      </c>
      <c r="C29" s="1381"/>
      <c r="D29" s="1381"/>
      <c r="E29" s="1381"/>
      <c r="F29" s="1381"/>
      <c r="G29" s="1381"/>
      <c r="H29" s="1381"/>
      <c r="I29" s="1381"/>
      <c r="J29" s="1381"/>
    </row>
  </sheetData>
  <mergeCells count="2">
    <mergeCell ref="B2:C2"/>
    <mergeCell ref="B29:J29"/>
  </mergeCells>
  <phoneticPr fontId="66" type="noConversion"/>
  <pageMargins left="0.7" right="0.7" top="0.75" bottom="0.75" header="0.3" footer="0.3"/>
  <pageSetup paperSize="9" orientation="portrait" r:id="rId1"/>
  <headerFooter>
    <oddFooter>&amp;C&amp;1#&amp;"Calibri"&amp;10&amp;K000000Confidential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35">
    <tabColor rgb="FF92D050"/>
    <pageSetUpPr fitToPage="1"/>
  </sheetPr>
  <dimension ref="A1:J27"/>
  <sheetViews>
    <sheetView zoomScale="90" zoomScaleNormal="90" workbookViewId="0"/>
  </sheetViews>
  <sheetFormatPr defaultColWidth="9.33203125" defaultRowHeight="12"/>
  <cols>
    <col min="1" max="1" width="23.33203125" style="53" customWidth="1"/>
    <col min="2" max="2" width="44.77734375" style="53" customWidth="1"/>
    <col min="3" max="3" width="8.33203125" style="13" bestFit="1" customWidth="1"/>
    <col min="4" max="4" width="8.109375" style="53" bestFit="1" customWidth="1"/>
    <col min="5" max="10" width="8.109375" style="53" customWidth="1"/>
    <col min="11" max="16384" width="9.33203125" style="53"/>
  </cols>
  <sheetData>
    <row r="1" spans="1:10" s="101" customFormat="1" ht="10.5" customHeight="1"/>
    <row r="2" spans="1:10" s="101" customFormat="1" ht="10.5" customHeight="1">
      <c r="B2" s="334" t="s">
        <v>131</v>
      </c>
      <c r="C2" s="378"/>
      <c r="D2" s="316"/>
      <c r="E2" s="323"/>
      <c r="F2" s="323"/>
      <c r="G2" s="323"/>
      <c r="H2" s="323"/>
      <c r="I2" s="323"/>
      <c r="J2" s="323"/>
    </row>
    <row r="3" spans="1:10" s="101" customFormat="1" ht="10.5" customHeight="1">
      <c r="B3" s="447"/>
      <c r="C3" s="445"/>
      <c r="D3" s="444"/>
      <c r="E3" s="444"/>
      <c r="F3" s="444"/>
      <c r="G3" s="444"/>
      <c r="H3" s="444"/>
      <c r="I3" s="444"/>
      <c r="J3" s="446"/>
    </row>
    <row r="4" spans="1:10" s="101" customFormat="1" ht="13.5" customHeight="1">
      <c r="A4" s="1280"/>
      <c r="B4" s="453" t="s">
        <v>2</v>
      </c>
      <c r="C4" s="1213" t="s">
        <v>220</v>
      </c>
      <c r="D4" s="1307" t="s">
        <v>223</v>
      </c>
      <c r="E4" s="1307" t="s">
        <v>209</v>
      </c>
      <c r="F4" s="1307" t="s">
        <v>206</v>
      </c>
      <c r="G4" s="1307" t="s">
        <v>174</v>
      </c>
      <c r="H4" s="1307" t="s">
        <v>195</v>
      </c>
      <c r="I4" s="1307" t="s">
        <v>196</v>
      </c>
      <c r="J4" s="1214" t="s">
        <v>197</v>
      </c>
    </row>
    <row r="5" spans="1:10" s="101" customFormat="1" ht="10.5" customHeight="1">
      <c r="A5" s="1288"/>
      <c r="B5" s="483" t="s">
        <v>8</v>
      </c>
      <c r="C5" s="1069"/>
      <c r="D5" s="978">
        <v>540</v>
      </c>
      <c r="E5" s="978">
        <v>501</v>
      </c>
      <c r="F5" s="978">
        <v>517</v>
      </c>
      <c r="G5" s="978">
        <v>523</v>
      </c>
      <c r="H5" s="978">
        <v>539</v>
      </c>
      <c r="I5" s="598">
        <v>529</v>
      </c>
      <c r="J5" s="1070">
        <v>514</v>
      </c>
    </row>
    <row r="6" spans="1:10" s="101" customFormat="1" ht="10.5" customHeight="1">
      <c r="A6" s="1288"/>
      <c r="B6" s="483" t="s">
        <v>3</v>
      </c>
      <c r="C6" s="377"/>
      <c r="D6" s="378">
        <v>278</v>
      </c>
      <c r="E6" s="378">
        <v>266</v>
      </c>
      <c r="F6" s="378">
        <v>292</v>
      </c>
      <c r="G6" s="721">
        <v>313</v>
      </c>
      <c r="H6" s="721">
        <v>314</v>
      </c>
      <c r="I6" s="556">
        <v>295</v>
      </c>
      <c r="J6" s="594">
        <v>286</v>
      </c>
    </row>
    <row r="7" spans="1:10" s="101" customFormat="1" ht="10.5" customHeight="1">
      <c r="A7" s="1288"/>
      <c r="B7" s="553" t="s">
        <v>0</v>
      </c>
      <c r="C7" s="377"/>
      <c r="D7" s="1247">
        <v>11</v>
      </c>
      <c r="E7" s="1247">
        <v>45</v>
      </c>
      <c r="F7" s="1247">
        <v>14</v>
      </c>
      <c r="G7" s="1248">
        <v>22</v>
      </c>
      <c r="H7" s="1248">
        <v>25</v>
      </c>
      <c r="I7" s="1249">
        <v>39</v>
      </c>
      <c r="J7" s="1250">
        <v>44</v>
      </c>
    </row>
    <row r="8" spans="1:10" s="101" customFormat="1" ht="10.5" customHeight="1">
      <c r="A8" s="1288"/>
      <c r="B8" s="553" t="s">
        <v>19</v>
      </c>
      <c r="C8" s="377"/>
      <c r="D8" s="378">
        <v>2</v>
      </c>
      <c r="E8" s="378">
        <v>2</v>
      </c>
      <c r="F8" s="378">
        <v>2</v>
      </c>
      <c r="G8" s="721">
        <v>-1</v>
      </c>
      <c r="H8" s="721">
        <v>4</v>
      </c>
      <c r="I8" s="556">
        <v>-1</v>
      </c>
      <c r="J8" s="594">
        <v>0</v>
      </c>
    </row>
    <row r="9" spans="1:10" s="101" customFormat="1" ht="10.5" customHeight="1">
      <c r="A9" s="1289"/>
      <c r="B9" s="557" t="s">
        <v>9</v>
      </c>
      <c r="C9" s="432"/>
      <c r="D9" s="1257">
        <v>831</v>
      </c>
      <c r="E9" s="1257">
        <v>814</v>
      </c>
      <c r="F9" s="1257">
        <v>825</v>
      </c>
      <c r="G9" s="1257">
        <v>857</v>
      </c>
      <c r="H9" s="1257">
        <v>882</v>
      </c>
      <c r="I9" s="1258">
        <v>862</v>
      </c>
      <c r="J9" s="1259">
        <v>844</v>
      </c>
    </row>
    <row r="10" spans="1:10" s="101" customFormat="1" ht="10.5" customHeight="1">
      <c r="A10" s="1289"/>
      <c r="B10" s="557" t="s">
        <v>25</v>
      </c>
      <c r="C10" s="332"/>
      <c r="D10" s="770">
        <v>-439</v>
      </c>
      <c r="E10" s="770">
        <v>-453</v>
      </c>
      <c r="F10" s="742">
        <v>-471</v>
      </c>
      <c r="G10" s="771">
        <v>-484</v>
      </c>
      <c r="H10" s="771">
        <v>-502</v>
      </c>
      <c r="I10" s="559">
        <v>-473</v>
      </c>
      <c r="J10" s="1215">
        <v>-530</v>
      </c>
    </row>
    <row r="11" spans="1:10" s="101" customFormat="1" ht="10.5" customHeight="1">
      <c r="A11" s="1289"/>
      <c r="B11" s="557" t="s">
        <v>14</v>
      </c>
      <c r="C11" s="332"/>
      <c r="D11" s="1251">
        <v>392</v>
      </c>
      <c r="E11" s="1251">
        <v>361</v>
      </c>
      <c r="F11" s="1252">
        <v>354</v>
      </c>
      <c r="G11" s="1252">
        <v>373</v>
      </c>
      <c r="H11" s="1252">
        <v>380</v>
      </c>
      <c r="I11" s="1253">
        <v>389</v>
      </c>
      <c r="J11" s="1254">
        <v>314</v>
      </c>
    </row>
    <row r="12" spans="1:10" s="101" customFormat="1" ht="10.5" customHeight="1">
      <c r="A12" s="1288"/>
      <c r="B12" s="553" t="s">
        <v>221</v>
      </c>
      <c r="C12" s="321"/>
      <c r="D12" s="1255">
        <v>5</v>
      </c>
      <c r="E12" s="1255">
        <v>-226</v>
      </c>
      <c r="F12" s="1247">
        <v>-39</v>
      </c>
      <c r="G12" s="1256">
        <v>-27</v>
      </c>
      <c r="H12" s="1256">
        <v>-8</v>
      </c>
      <c r="I12" s="1249">
        <v>-32</v>
      </c>
      <c r="J12" s="1250">
        <v>-21</v>
      </c>
    </row>
    <row r="13" spans="1:10" s="101" customFormat="1" ht="10.5" customHeight="1">
      <c r="A13" s="1289"/>
      <c r="B13" s="561" t="s">
        <v>5</v>
      </c>
      <c r="C13" s="332"/>
      <c r="D13" s="770">
        <v>397</v>
      </c>
      <c r="E13" s="770">
        <v>135</v>
      </c>
      <c r="F13" s="742">
        <v>315</v>
      </c>
      <c r="G13" s="771">
        <v>346</v>
      </c>
      <c r="H13" s="771">
        <v>372</v>
      </c>
      <c r="I13" s="559">
        <v>357</v>
      </c>
      <c r="J13" s="1215">
        <v>293</v>
      </c>
    </row>
    <row r="14" spans="1:10" s="101" customFormat="1" ht="10.5" customHeight="1">
      <c r="A14" s="1288"/>
      <c r="B14" s="553" t="s">
        <v>210</v>
      </c>
      <c r="C14" s="1058"/>
      <c r="D14" s="979">
        <v>53</v>
      </c>
      <c r="E14" s="979">
        <v>55.7</v>
      </c>
      <c r="F14" s="979">
        <v>57.1</v>
      </c>
      <c r="G14" s="1321">
        <v>56.5</v>
      </c>
      <c r="H14" s="1321">
        <v>56.9</v>
      </c>
      <c r="I14" s="598">
        <v>54.9</v>
      </c>
      <c r="J14" s="1279">
        <v>62.8</v>
      </c>
    </row>
    <row r="15" spans="1:10" s="101" customFormat="1" ht="10.5" customHeight="1">
      <c r="A15" s="1288"/>
      <c r="B15" s="553" t="s">
        <v>212</v>
      </c>
      <c r="C15" s="343"/>
      <c r="D15" s="1248">
        <v>54.512635379061372</v>
      </c>
      <c r="E15" s="721">
        <v>54.299754299754298</v>
      </c>
      <c r="F15" s="721">
        <v>55.151515151515149</v>
      </c>
      <c r="G15" s="721">
        <v>58.051341890315058</v>
      </c>
      <c r="H15" s="1248">
        <v>58.560090702947839</v>
      </c>
      <c r="I15" s="538">
        <v>56.67053364269141</v>
      </c>
      <c r="J15" s="1271">
        <v>57.642180094786731</v>
      </c>
    </row>
    <row r="16" spans="1:10" s="101" customFormat="1" ht="10.5" customHeight="1">
      <c r="A16" s="1288"/>
      <c r="B16" s="1291" t="s">
        <v>211</v>
      </c>
      <c r="C16" s="343"/>
      <c r="D16" s="721">
        <v>16.004184813868147</v>
      </c>
      <c r="E16" s="721">
        <v>5.2726939916016988</v>
      </c>
      <c r="F16" s="721">
        <v>12.22301015909237</v>
      </c>
      <c r="G16" s="721">
        <v>12.74453255040785</v>
      </c>
      <c r="H16" s="721">
        <v>12.464598998685458</v>
      </c>
      <c r="I16" s="538">
        <v>11.953988604450974</v>
      </c>
      <c r="J16" s="591">
        <v>10.575867331643758</v>
      </c>
    </row>
    <row r="17" spans="1:10" s="101" customFormat="1" ht="10.5" customHeight="1">
      <c r="A17" s="1288"/>
      <c r="B17" s="553" t="s">
        <v>29</v>
      </c>
      <c r="C17" s="345"/>
      <c r="D17" s="371">
        <v>7463</v>
      </c>
      <c r="E17" s="371">
        <v>7424</v>
      </c>
      <c r="F17" s="371">
        <v>7664</v>
      </c>
      <c r="G17" s="371">
        <v>7988</v>
      </c>
      <c r="H17" s="371">
        <v>8831</v>
      </c>
      <c r="I17" s="539">
        <v>9153</v>
      </c>
      <c r="J17" s="593">
        <v>9051</v>
      </c>
    </row>
    <row r="18" spans="1:10" s="101" customFormat="1" ht="10.5" customHeight="1">
      <c r="A18" s="1288"/>
      <c r="B18" s="1291" t="s">
        <v>92</v>
      </c>
      <c r="C18" s="345"/>
      <c r="D18" s="371">
        <v>46062</v>
      </c>
      <c r="E18" s="371">
        <v>45695</v>
      </c>
      <c r="F18" s="371">
        <v>43140</v>
      </c>
      <c r="G18" s="371">
        <v>45870</v>
      </c>
      <c r="H18" s="371">
        <v>45376</v>
      </c>
      <c r="I18" s="539">
        <v>45415</v>
      </c>
      <c r="J18" s="593">
        <v>44940</v>
      </c>
    </row>
    <row r="19" spans="1:10" s="101" customFormat="1" ht="10.5" customHeight="1">
      <c r="A19" s="1288"/>
      <c r="B19" s="565" t="s">
        <v>15</v>
      </c>
      <c r="C19" s="345"/>
      <c r="D19" s="371">
        <v>7100</v>
      </c>
      <c r="E19" s="371">
        <v>7282</v>
      </c>
      <c r="F19" s="371">
        <v>7385</v>
      </c>
      <c r="G19" s="371">
        <v>7522</v>
      </c>
      <c r="H19" s="371">
        <v>7750</v>
      </c>
      <c r="I19" s="539">
        <v>7976</v>
      </c>
      <c r="J19" s="593">
        <v>7963</v>
      </c>
    </row>
    <row r="20" spans="1:10" s="101" customFormat="1" ht="10.5" customHeight="1">
      <c r="A20" s="1289"/>
      <c r="B20" s="557" t="s">
        <v>23</v>
      </c>
      <c r="C20" s="445"/>
      <c r="D20" s="762"/>
      <c r="E20" s="762"/>
      <c r="F20" s="762"/>
      <c r="G20" s="762"/>
      <c r="H20" s="762"/>
      <c r="I20" s="577"/>
      <c r="J20" s="1081"/>
    </row>
    <row r="21" spans="1:10" s="101" customFormat="1" ht="10.5" customHeight="1">
      <c r="A21" s="1288"/>
      <c r="B21" s="553" t="s">
        <v>208</v>
      </c>
      <c r="C21" s="353"/>
      <c r="D21" s="1263">
        <v>135.5</v>
      </c>
      <c r="E21" s="1263">
        <v>134.19999999999999</v>
      </c>
      <c r="F21" s="1263">
        <v>127.79999999999998</v>
      </c>
      <c r="G21" s="1263">
        <v>133.29999999999998</v>
      </c>
      <c r="H21" s="1263">
        <v>130.6</v>
      </c>
      <c r="I21" s="1264">
        <v>130.30000000000001</v>
      </c>
      <c r="J21" s="1265">
        <v>129.6</v>
      </c>
    </row>
    <row r="22" spans="1:10" s="101" customFormat="1" ht="10.5" customHeight="1">
      <c r="A22" s="1288"/>
      <c r="B22" s="553" t="s">
        <v>207</v>
      </c>
      <c r="C22" s="353"/>
      <c r="D22" s="373">
        <v>20.6</v>
      </c>
      <c r="E22" s="373">
        <v>20.9</v>
      </c>
      <c r="F22" s="373">
        <v>20.9</v>
      </c>
      <c r="G22" s="373">
        <v>21.9</v>
      </c>
      <c r="H22" s="373">
        <v>21.9</v>
      </c>
      <c r="I22" s="546">
        <v>22</v>
      </c>
      <c r="J22" s="595">
        <v>22.1</v>
      </c>
    </row>
    <row r="23" spans="1:10" s="101" customFormat="1" ht="10.5" customHeight="1">
      <c r="A23" s="1289"/>
      <c r="B23" s="557" t="s">
        <v>26</v>
      </c>
      <c r="C23" s="355"/>
      <c r="D23" s="1260">
        <v>156.1</v>
      </c>
      <c r="E23" s="1260">
        <v>155.1</v>
      </c>
      <c r="F23" s="1260">
        <v>148.69999999999999</v>
      </c>
      <c r="G23" s="1260">
        <v>155.19999999999999</v>
      </c>
      <c r="H23" s="1260">
        <v>152.5</v>
      </c>
      <c r="I23" s="1261">
        <v>152.30000000000001</v>
      </c>
      <c r="J23" s="1262">
        <v>151.69999999999999</v>
      </c>
    </row>
    <row r="24" spans="1:10" s="101" customFormat="1" ht="10.5" customHeight="1">
      <c r="A24" s="1289"/>
      <c r="B24" s="527" t="s">
        <v>16</v>
      </c>
      <c r="C24" s="357"/>
      <c r="D24" s="375">
        <v>80.8</v>
      </c>
      <c r="E24" s="375">
        <v>80.5</v>
      </c>
      <c r="F24" s="375">
        <v>75.2</v>
      </c>
      <c r="G24" s="375">
        <v>76.5</v>
      </c>
      <c r="H24" s="375">
        <v>76.2</v>
      </c>
      <c r="I24" s="551">
        <v>77.2</v>
      </c>
      <c r="J24" s="597">
        <v>75.3</v>
      </c>
    </row>
    <row r="25" spans="1:10" s="101" customFormat="1" ht="13.5" customHeight="1">
      <c r="A25" s="83"/>
      <c r="B25" s="1246" t="s">
        <v>240</v>
      </c>
      <c r="C25" s="1287"/>
      <c r="D25" s="1287"/>
      <c r="E25" s="1287"/>
      <c r="F25" s="1287"/>
      <c r="G25" s="1287"/>
      <c r="H25" s="1287"/>
      <c r="I25" s="1287"/>
      <c r="J25" s="1287"/>
    </row>
    <row r="26" spans="1:10" s="210" customFormat="1" ht="12.75" customHeight="1">
      <c r="A26" s="1290"/>
      <c r="B26" s="1343" t="s">
        <v>193</v>
      </c>
      <c r="C26" s="1343"/>
      <c r="D26" s="1343"/>
      <c r="E26" s="1343"/>
      <c r="F26" s="1343"/>
      <c r="G26" s="1343"/>
      <c r="H26" s="1343"/>
      <c r="I26" s="1343"/>
      <c r="J26" s="1343"/>
    </row>
    <row r="27" spans="1:10">
      <c r="A27" s="72"/>
      <c r="B27" s="1342"/>
      <c r="C27" s="1342"/>
      <c r="D27" s="1342"/>
      <c r="E27" s="1342"/>
      <c r="F27" s="1342"/>
      <c r="G27" s="1342"/>
      <c r="H27" s="1342"/>
      <c r="I27" s="1342"/>
      <c r="J27" s="1342"/>
    </row>
  </sheetData>
  <mergeCells count="2">
    <mergeCell ref="B27:J27"/>
    <mergeCell ref="B26:J26"/>
  </mergeCells>
  <phoneticPr fontId="0"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31D8D-9B55-4285-B79C-3C65466C8A18}">
  <sheetPr>
    <tabColor rgb="FF92D050"/>
  </sheetPr>
  <dimension ref="A2:J62"/>
  <sheetViews>
    <sheetView zoomScale="90" zoomScaleNormal="90" workbookViewId="0"/>
  </sheetViews>
  <sheetFormatPr defaultColWidth="9.33203125" defaultRowHeight="13.2"/>
  <cols>
    <col min="1" max="1" width="9.33203125" style="1128"/>
    <col min="2" max="2" width="44.77734375" style="1128" customWidth="1"/>
    <col min="3" max="16384" width="9.33203125" style="1128"/>
  </cols>
  <sheetData>
    <row r="2" spans="1:10">
      <c r="B2" s="1105" t="s">
        <v>130</v>
      </c>
      <c r="C2" s="1106"/>
      <c r="D2" s="1106"/>
      <c r="E2" s="1106"/>
      <c r="F2" s="1106"/>
      <c r="G2" s="1106"/>
      <c r="H2" s="1106"/>
      <c r="I2" s="1106"/>
      <c r="J2" s="1106"/>
    </row>
    <row r="3" spans="1:10">
      <c r="B3" s="1088"/>
      <c r="C3" s="445"/>
      <c r="D3" s="762"/>
      <c r="E3" s="762"/>
      <c r="F3" s="762"/>
      <c r="G3" s="762"/>
      <c r="H3" s="762"/>
      <c r="I3" s="762"/>
      <c r="J3" s="1089"/>
    </row>
    <row r="4" spans="1:10">
      <c r="B4" s="1107" t="s">
        <v>91</v>
      </c>
      <c r="C4" s="1309" t="s">
        <v>220</v>
      </c>
      <c r="D4" s="1311" t="s">
        <v>223</v>
      </c>
      <c r="E4" s="1311" t="s">
        <v>209</v>
      </c>
      <c r="F4" s="1311" t="s">
        <v>206</v>
      </c>
      <c r="G4" s="1311" t="s">
        <v>174</v>
      </c>
      <c r="H4" s="1311" t="s">
        <v>195</v>
      </c>
      <c r="I4" s="1311" t="s">
        <v>196</v>
      </c>
      <c r="J4" s="1313" t="s">
        <v>197</v>
      </c>
    </row>
    <row r="5" spans="1:10">
      <c r="B5" s="1118" t="s">
        <v>175</v>
      </c>
      <c r="C5" s="1101"/>
      <c r="D5" s="1102">
        <v>140</v>
      </c>
      <c r="E5" s="1102">
        <v>138</v>
      </c>
      <c r="F5" s="1102">
        <v>140</v>
      </c>
      <c r="G5" s="1102">
        <v>143</v>
      </c>
      <c r="H5" s="1102">
        <v>141</v>
      </c>
      <c r="I5" s="1102">
        <v>144</v>
      </c>
      <c r="J5" s="1103">
        <v>139</v>
      </c>
    </row>
    <row r="6" spans="1:10">
      <c r="B6" s="1118" t="s">
        <v>176</v>
      </c>
      <c r="C6" s="1101"/>
      <c r="D6" s="1102">
        <v>88</v>
      </c>
      <c r="E6" s="1102">
        <v>88</v>
      </c>
      <c r="F6" s="1102">
        <v>92</v>
      </c>
      <c r="G6" s="1102">
        <v>91</v>
      </c>
      <c r="H6" s="1102">
        <v>100</v>
      </c>
      <c r="I6" s="1102">
        <v>99</v>
      </c>
      <c r="J6" s="1103">
        <v>99</v>
      </c>
    </row>
    <row r="7" spans="1:10">
      <c r="B7" s="1118" t="s">
        <v>177</v>
      </c>
      <c r="C7" s="1101"/>
      <c r="D7" s="1102">
        <v>118</v>
      </c>
      <c r="E7" s="1102">
        <v>106</v>
      </c>
      <c r="F7" s="1102">
        <v>112</v>
      </c>
      <c r="G7" s="1102">
        <v>123</v>
      </c>
      <c r="H7" s="1102">
        <v>129</v>
      </c>
      <c r="I7" s="1102">
        <v>122</v>
      </c>
      <c r="J7" s="1103">
        <v>104</v>
      </c>
    </row>
    <row r="8" spans="1:10">
      <c r="B8" s="1118" t="s">
        <v>178</v>
      </c>
      <c r="C8" s="1101"/>
      <c r="D8" s="1102">
        <v>193</v>
      </c>
      <c r="E8" s="1102">
        <v>171</v>
      </c>
      <c r="F8" s="1102">
        <v>174</v>
      </c>
      <c r="G8" s="1102">
        <v>171</v>
      </c>
      <c r="H8" s="1102">
        <v>170</v>
      </c>
      <c r="I8" s="1102">
        <v>169</v>
      </c>
      <c r="J8" s="1103">
        <v>172</v>
      </c>
    </row>
    <row r="9" spans="1:10">
      <c r="B9" s="1119" t="s">
        <v>153</v>
      </c>
      <c r="C9" s="1125"/>
      <c r="D9" s="1126">
        <v>1</v>
      </c>
      <c r="E9" s="1126">
        <v>-2</v>
      </c>
      <c r="F9" s="1126">
        <v>-1</v>
      </c>
      <c r="G9" s="1126">
        <v>-5</v>
      </c>
      <c r="H9" s="1126">
        <v>-1</v>
      </c>
      <c r="I9" s="1126">
        <v>-5</v>
      </c>
      <c r="J9" s="1127">
        <v>0</v>
      </c>
    </row>
    <row r="10" spans="1:10" ht="12.75" customHeight="1">
      <c r="A10" s="1199"/>
      <c r="B10" s="1196"/>
      <c r="C10" s="1197"/>
      <c r="D10" s="1197"/>
      <c r="E10" s="1197"/>
      <c r="F10" s="1197"/>
      <c r="G10" s="1197"/>
      <c r="H10" s="1197"/>
      <c r="I10" s="1197"/>
      <c r="J10" s="1197"/>
    </row>
    <row r="11" spans="1:10">
      <c r="B11" s="377"/>
      <c r="C11" s="377"/>
      <c r="D11" s="378"/>
      <c r="E11" s="378"/>
      <c r="F11" s="378"/>
      <c r="G11" s="378"/>
      <c r="H11" s="378"/>
      <c r="I11" s="378"/>
      <c r="J11" s="397"/>
    </row>
    <row r="12" spans="1:10">
      <c r="B12" s="1107" t="s">
        <v>216</v>
      </c>
      <c r="C12" s="1213" t="s">
        <v>220</v>
      </c>
      <c r="D12" s="1307" t="s">
        <v>223</v>
      </c>
      <c r="E12" s="1307" t="s">
        <v>209</v>
      </c>
      <c r="F12" s="1307" t="s">
        <v>206</v>
      </c>
      <c r="G12" s="1307" t="s">
        <v>174</v>
      </c>
      <c r="H12" s="1307" t="s">
        <v>195</v>
      </c>
      <c r="I12" s="1307" t="s">
        <v>196</v>
      </c>
      <c r="J12" s="1214" t="s">
        <v>197</v>
      </c>
    </row>
    <row r="13" spans="1:10">
      <c r="B13" s="1209" t="s">
        <v>175</v>
      </c>
      <c r="C13" s="1098"/>
      <c r="D13" s="1099">
        <v>69</v>
      </c>
      <c r="E13" s="1099">
        <v>67</v>
      </c>
      <c r="F13" s="1099">
        <v>76</v>
      </c>
      <c r="G13" s="1099">
        <v>89</v>
      </c>
      <c r="H13" s="1099">
        <v>87</v>
      </c>
      <c r="I13" s="1099">
        <v>72</v>
      </c>
      <c r="J13" s="1100">
        <v>73</v>
      </c>
    </row>
    <row r="14" spans="1:10">
      <c r="B14" s="1210" t="s">
        <v>176</v>
      </c>
      <c r="C14" s="1101"/>
      <c r="D14" s="1102">
        <v>89</v>
      </c>
      <c r="E14" s="1102">
        <v>85</v>
      </c>
      <c r="F14" s="1102">
        <v>91</v>
      </c>
      <c r="G14" s="1102">
        <v>95</v>
      </c>
      <c r="H14" s="1102">
        <v>98</v>
      </c>
      <c r="I14" s="1102">
        <v>98</v>
      </c>
      <c r="J14" s="1103">
        <v>91</v>
      </c>
    </row>
    <row r="15" spans="1:10">
      <c r="B15" s="1210" t="s">
        <v>177</v>
      </c>
      <c r="C15" s="1101"/>
      <c r="D15" s="1102">
        <v>24</v>
      </c>
      <c r="E15" s="1102">
        <v>24</v>
      </c>
      <c r="F15" s="1102">
        <v>27</v>
      </c>
      <c r="G15" s="1102">
        <v>26</v>
      </c>
      <c r="H15" s="1102">
        <v>27</v>
      </c>
      <c r="I15" s="1102">
        <v>31</v>
      </c>
      <c r="J15" s="1103">
        <v>27</v>
      </c>
    </row>
    <row r="16" spans="1:10">
      <c r="B16" s="1210" t="s">
        <v>178</v>
      </c>
      <c r="C16" s="1101"/>
      <c r="D16" s="1102">
        <v>96</v>
      </c>
      <c r="E16" s="1102">
        <v>89</v>
      </c>
      <c r="F16" s="1102">
        <v>99</v>
      </c>
      <c r="G16" s="1102">
        <v>102</v>
      </c>
      <c r="H16" s="1102">
        <v>100</v>
      </c>
      <c r="I16" s="1102">
        <v>99</v>
      </c>
      <c r="J16" s="1103">
        <v>98</v>
      </c>
    </row>
    <row r="17" spans="2:10" ht="12.75" customHeight="1">
      <c r="B17" s="1211" t="s">
        <v>153</v>
      </c>
      <c r="C17" s="1125"/>
      <c r="D17" s="1126">
        <v>0</v>
      </c>
      <c r="E17" s="1126">
        <v>1</v>
      </c>
      <c r="F17" s="1126">
        <v>-1</v>
      </c>
      <c r="G17" s="1126">
        <v>1</v>
      </c>
      <c r="H17" s="1126">
        <v>2</v>
      </c>
      <c r="I17" s="1126">
        <v>-5</v>
      </c>
      <c r="J17" s="1127">
        <v>-3</v>
      </c>
    </row>
    <row r="18" spans="2:10">
      <c r="B18" s="1106"/>
      <c r="C18" s="1106"/>
      <c r="D18" s="1106"/>
      <c r="E18" s="1106"/>
      <c r="F18" s="1106"/>
      <c r="G18" s="1106"/>
      <c r="H18" s="1106"/>
      <c r="I18" s="1106"/>
      <c r="J18" s="1106"/>
    </row>
    <row r="19" spans="2:10">
      <c r="B19" s="445"/>
      <c r="C19" s="445"/>
      <c r="D19" s="762"/>
      <c r="E19" s="762"/>
      <c r="F19" s="762"/>
      <c r="G19" s="762"/>
      <c r="H19" s="762"/>
      <c r="I19" s="762"/>
      <c r="J19" s="1089"/>
    </row>
    <row r="20" spans="2:10" ht="13.5" customHeight="1">
      <c r="B20" s="1107" t="s">
        <v>222</v>
      </c>
      <c r="C20" s="1213" t="s">
        <v>220</v>
      </c>
      <c r="D20" s="1307" t="s">
        <v>223</v>
      </c>
      <c r="E20" s="1307" t="s">
        <v>209</v>
      </c>
      <c r="F20" s="1307" t="s">
        <v>206</v>
      </c>
      <c r="G20" s="1307" t="s">
        <v>174</v>
      </c>
      <c r="H20" s="1307" t="s">
        <v>195</v>
      </c>
      <c r="I20" s="1307" t="s">
        <v>196</v>
      </c>
      <c r="J20" s="1214" t="s">
        <v>197</v>
      </c>
    </row>
    <row r="21" spans="2:10">
      <c r="B21" s="1209" t="s">
        <v>175</v>
      </c>
      <c r="C21" s="1098"/>
      <c r="D21" s="1266">
        <v>3</v>
      </c>
      <c r="E21" s="1266">
        <v>-51</v>
      </c>
      <c r="F21" s="1266">
        <v>-13</v>
      </c>
      <c r="G21" s="1266">
        <v>-8</v>
      </c>
      <c r="H21" s="1266">
        <v>-20</v>
      </c>
      <c r="I21" s="1266">
        <v>-12</v>
      </c>
      <c r="J21" s="1267">
        <v>31</v>
      </c>
    </row>
    <row r="22" spans="2:10">
      <c r="B22" s="1210" t="s">
        <v>176</v>
      </c>
      <c r="C22" s="1101"/>
      <c r="D22" s="1102">
        <v>-4</v>
      </c>
      <c r="E22" s="1102">
        <v>-91</v>
      </c>
      <c r="F22" s="1102">
        <v>-8</v>
      </c>
      <c r="G22" s="1102">
        <v>-1</v>
      </c>
      <c r="H22" s="1102">
        <v>45</v>
      </c>
      <c r="I22" s="1102">
        <v>-9</v>
      </c>
      <c r="J22" s="1103">
        <v>-31</v>
      </c>
    </row>
    <row r="23" spans="2:10">
      <c r="B23" s="1210" t="s">
        <v>177</v>
      </c>
      <c r="C23" s="1101"/>
      <c r="D23" s="1102">
        <v>9</v>
      </c>
      <c r="E23" s="1102">
        <v>-53</v>
      </c>
      <c r="F23" s="1102">
        <v>-3</v>
      </c>
      <c r="G23" s="1102">
        <v>-9</v>
      </c>
      <c r="H23" s="1102">
        <v>-19</v>
      </c>
      <c r="I23" s="1102">
        <v>-6</v>
      </c>
      <c r="J23" s="1103">
        <v>-10</v>
      </c>
    </row>
    <row r="24" spans="2:10">
      <c r="B24" s="1210" t="s">
        <v>178</v>
      </c>
      <c r="C24" s="1101"/>
      <c r="D24" s="1102">
        <v>-3</v>
      </c>
      <c r="E24" s="1102">
        <v>-30</v>
      </c>
      <c r="F24" s="1102">
        <v>-16</v>
      </c>
      <c r="G24" s="1102">
        <v>-6</v>
      </c>
      <c r="H24" s="1102">
        <v>-16</v>
      </c>
      <c r="I24" s="1102">
        <v>-5</v>
      </c>
      <c r="J24" s="1103">
        <v>-11</v>
      </c>
    </row>
    <row r="25" spans="2:10" ht="12.75" customHeight="1">
      <c r="B25" s="1211" t="s">
        <v>153</v>
      </c>
      <c r="C25" s="1125"/>
      <c r="D25" s="1126">
        <v>0</v>
      </c>
      <c r="E25" s="1126">
        <v>-1</v>
      </c>
      <c r="F25" s="1126">
        <v>1</v>
      </c>
      <c r="G25" s="1268">
        <v>-3</v>
      </c>
      <c r="H25" s="1126">
        <v>2</v>
      </c>
      <c r="I25" s="1126">
        <v>0</v>
      </c>
      <c r="J25" s="1127">
        <v>0</v>
      </c>
    </row>
    <row r="26" spans="2:10">
      <c r="B26" s="1106"/>
      <c r="C26" s="1106"/>
      <c r="D26" s="1106"/>
      <c r="E26" s="1106"/>
      <c r="F26" s="1106"/>
      <c r="G26" s="1106"/>
      <c r="H26" s="1106"/>
      <c r="I26" s="1106"/>
      <c r="J26" s="1106"/>
    </row>
    <row r="27" spans="2:10" s="1199" customFormat="1">
      <c r="B27" s="378"/>
      <c r="C27" s="378"/>
      <c r="D27" s="378"/>
      <c r="E27" s="378"/>
      <c r="F27" s="378"/>
      <c r="G27" s="378"/>
      <c r="H27" s="378"/>
      <c r="I27" s="378"/>
      <c r="J27" s="378"/>
    </row>
    <row r="28" spans="2:10" s="1199" customFormat="1">
      <c r="B28" s="1105" t="s">
        <v>183</v>
      </c>
      <c r="C28" s="1307"/>
      <c r="D28" s="1307"/>
      <c r="E28" s="1307"/>
      <c r="F28" s="1307"/>
      <c r="G28" s="1307"/>
      <c r="H28" s="1307"/>
      <c r="I28" s="1307"/>
      <c r="J28" s="1307"/>
    </row>
    <row r="29" spans="2:10" s="1199" customFormat="1">
      <c r="B29" s="334" t="s">
        <v>141</v>
      </c>
      <c r="C29" s="1091"/>
      <c r="D29" s="1091"/>
      <c r="E29" s="1091"/>
      <c r="F29" s="1091"/>
      <c r="G29" s="1091"/>
      <c r="H29" s="1091"/>
      <c r="I29" s="1091"/>
      <c r="J29" s="1091"/>
    </row>
    <row r="30" spans="2:10" s="1199" customFormat="1">
      <c r="B30" s="1202"/>
      <c r="C30" s="831"/>
      <c r="D30" s="1113"/>
      <c r="E30" s="1113"/>
      <c r="F30" s="1113"/>
      <c r="G30" s="1113"/>
      <c r="H30" s="1113"/>
      <c r="I30" s="1113"/>
      <c r="J30" s="1203"/>
    </row>
    <row r="31" spans="2:10" s="1199" customFormat="1">
      <c r="B31" s="1202" t="s">
        <v>208</v>
      </c>
      <c r="C31" s="831"/>
      <c r="D31" s="1113">
        <v>32.9</v>
      </c>
      <c r="E31" s="1113">
        <v>32.299999999999997</v>
      </c>
      <c r="F31" s="1113">
        <v>31.800000000000004</v>
      </c>
      <c r="G31" s="1113">
        <v>31.6</v>
      </c>
      <c r="H31" s="1113">
        <v>31.000000000000004</v>
      </c>
      <c r="I31" s="1113">
        <v>30.8</v>
      </c>
      <c r="J31" s="1203">
        <v>30.599999999999998</v>
      </c>
    </row>
    <row r="32" spans="2:10" s="1199" customFormat="1">
      <c r="B32" s="525" t="s">
        <v>207</v>
      </c>
      <c r="C32" s="511"/>
      <c r="D32" s="546">
        <v>8.4</v>
      </c>
      <c r="E32" s="546">
        <v>8.8000000000000007</v>
      </c>
      <c r="F32" s="546">
        <v>8.9</v>
      </c>
      <c r="G32" s="546">
        <v>9</v>
      </c>
      <c r="H32" s="546">
        <v>9.1999999999999993</v>
      </c>
      <c r="I32" s="546">
        <v>9.1999999999999993</v>
      </c>
      <c r="J32" s="595">
        <v>9.3000000000000007</v>
      </c>
    </row>
    <row r="33" spans="2:10" s="1199" customFormat="1">
      <c r="B33" s="526" t="s">
        <v>26</v>
      </c>
      <c r="C33" s="520"/>
      <c r="D33" s="549">
        <v>41.3</v>
      </c>
      <c r="E33" s="549">
        <v>41.1</v>
      </c>
      <c r="F33" s="549">
        <v>40.700000000000003</v>
      </c>
      <c r="G33" s="549">
        <v>40.6</v>
      </c>
      <c r="H33" s="549">
        <v>40.200000000000003</v>
      </c>
      <c r="I33" s="549">
        <v>40</v>
      </c>
      <c r="J33" s="596">
        <v>39.9</v>
      </c>
    </row>
    <row r="34" spans="2:10" s="1199" customFormat="1">
      <c r="B34" s="527" t="s">
        <v>16</v>
      </c>
      <c r="C34" s="522"/>
      <c r="D34" s="551">
        <v>22</v>
      </c>
      <c r="E34" s="551">
        <v>22</v>
      </c>
      <c r="F34" s="551">
        <v>20.9</v>
      </c>
      <c r="G34" s="551">
        <v>21.5</v>
      </c>
      <c r="H34" s="551">
        <v>21.3</v>
      </c>
      <c r="I34" s="551">
        <v>21.5</v>
      </c>
      <c r="J34" s="597">
        <v>21</v>
      </c>
    </row>
    <row r="35" spans="2:10" s="1199" customFormat="1">
      <c r="B35" s="1200"/>
      <c r="C35" s="1091"/>
      <c r="D35" s="1091"/>
      <c r="E35" s="1091"/>
      <c r="F35" s="1091"/>
      <c r="G35" s="1091"/>
      <c r="H35" s="1091"/>
      <c r="I35" s="1091"/>
      <c r="J35" s="1091"/>
    </row>
    <row r="36" spans="2:10" s="1199" customFormat="1">
      <c r="B36" s="334" t="s">
        <v>142</v>
      </c>
      <c r="C36" s="1091"/>
      <c r="D36" s="1091"/>
      <c r="E36" s="1091"/>
      <c r="F36" s="1091"/>
      <c r="G36" s="1091"/>
      <c r="H36" s="1091"/>
      <c r="I36" s="1091"/>
      <c r="J36" s="1091"/>
    </row>
    <row r="37" spans="2:10" s="1199" customFormat="1">
      <c r="B37" s="1202"/>
      <c r="C37" s="831"/>
      <c r="D37" s="1113"/>
      <c r="E37" s="1113"/>
      <c r="F37" s="1113"/>
      <c r="G37" s="1113"/>
      <c r="H37" s="1113"/>
      <c r="I37" s="1113"/>
      <c r="J37" s="1203"/>
    </row>
    <row r="38" spans="2:10" s="1199" customFormat="1">
      <c r="B38" s="1202" t="s">
        <v>208</v>
      </c>
      <c r="C38" s="831"/>
      <c r="D38" s="1113">
        <v>28.2</v>
      </c>
      <c r="E38" s="1113">
        <v>27.8</v>
      </c>
      <c r="F38" s="1113">
        <v>27.300000000000004</v>
      </c>
      <c r="G38" s="1113">
        <v>27.1</v>
      </c>
      <c r="H38" s="1113">
        <v>26.800000000000004</v>
      </c>
      <c r="I38" s="1113">
        <v>26.5</v>
      </c>
      <c r="J38" s="1203">
        <v>26.4</v>
      </c>
    </row>
    <row r="39" spans="2:10" s="1199" customFormat="1">
      <c r="B39" s="525" t="s">
        <v>207</v>
      </c>
      <c r="C39" s="511"/>
      <c r="D39" s="546">
        <v>6.3</v>
      </c>
      <c r="E39" s="546">
        <v>6.3</v>
      </c>
      <c r="F39" s="546">
        <v>6.4</v>
      </c>
      <c r="G39" s="546">
        <v>6.4</v>
      </c>
      <c r="H39" s="546">
        <v>6.4</v>
      </c>
      <c r="I39" s="546">
        <v>6.4</v>
      </c>
      <c r="J39" s="595">
        <v>6.4</v>
      </c>
    </row>
    <row r="40" spans="2:10" s="1199" customFormat="1">
      <c r="B40" s="526" t="s">
        <v>26</v>
      </c>
      <c r="C40" s="520"/>
      <c r="D40" s="549">
        <v>34.5</v>
      </c>
      <c r="E40" s="549">
        <v>34.1</v>
      </c>
      <c r="F40" s="549">
        <v>33.700000000000003</v>
      </c>
      <c r="G40" s="549">
        <v>33.5</v>
      </c>
      <c r="H40" s="549">
        <v>33.200000000000003</v>
      </c>
      <c r="I40" s="549">
        <v>32.9</v>
      </c>
      <c r="J40" s="596">
        <v>32.799999999999997</v>
      </c>
    </row>
    <row r="41" spans="2:10" s="1199" customFormat="1">
      <c r="B41" s="527" t="s">
        <v>16</v>
      </c>
      <c r="C41" s="522"/>
      <c r="D41" s="551">
        <v>24.4</v>
      </c>
      <c r="E41" s="551">
        <v>23.8</v>
      </c>
      <c r="F41" s="551">
        <v>22.9</v>
      </c>
      <c r="G41" s="551">
        <v>22.4</v>
      </c>
      <c r="H41" s="551">
        <v>22.5</v>
      </c>
      <c r="I41" s="551">
        <v>22.3</v>
      </c>
      <c r="J41" s="597">
        <v>21.8</v>
      </c>
    </row>
    <row r="42" spans="2:10" s="1199" customFormat="1">
      <c r="B42" s="1200"/>
      <c r="C42" s="1091"/>
      <c r="D42" s="1091"/>
      <c r="E42" s="1091"/>
      <c r="F42" s="1091"/>
      <c r="G42" s="1091"/>
      <c r="H42" s="1091"/>
      <c r="I42" s="1091"/>
      <c r="J42" s="1091"/>
    </row>
    <row r="43" spans="2:10" s="1199" customFormat="1" ht="12.75" customHeight="1">
      <c r="B43" s="334" t="s">
        <v>143</v>
      </c>
      <c r="C43" s="1091"/>
      <c r="D43" s="1091"/>
      <c r="E43" s="1091"/>
      <c r="F43" s="1091"/>
      <c r="G43" s="1091"/>
      <c r="H43" s="1091"/>
      <c r="I43" s="1091"/>
      <c r="J43" s="1091"/>
    </row>
    <row r="44" spans="2:10" s="1199" customFormat="1">
      <c r="B44" s="1202"/>
      <c r="C44" s="831"/>
      <c r="D44" s="1113"/>
      <c r="E44" s="1135"/>
      <c r="F44" s="1135"/>
      <c r="G44" s="1135"/>
      <c r="H44" s="1135"/>
      <c r="I44" s="1135"/>
      <c r="J44" s="1204"/>
    </row>
    <row r="45" spans="2:10" s="1199" customFormat="1">
      <c r="B45" s="1202" t="s">
        <v>208</v>
      </c>
      <c r="C45" s="831"/>
      <c r="D45" s="1113">
        <v>30.799999999999997</v>
      </c>
      <c r="E45" s="1135">
        <v>30.799999999999997</v>
      </c>
      <c r="F45" s="1135">
        <v>28.1</v>
      </c>
      <c r="G45" s="1135">
        <v>32.4</v>
      </c>
      <c r="H45" s="1135">
        <v>32.1</v>
      </c>
      <c r="I45" s="1135">
        <v>32.199999999999996</v>
      </c>
      <c r="J45" s="1204">
        <v>31.9</v>
      </c>
    </row>
    <row r="46" spans="2:10" s="1199" customFormat="1">
      <c r="B46" s="525" t="s">
        <v>207</v>
      </c>
      <c r="C46" s="511"/>
      <c r="D46" s="546">
        <v>2.6</v>
      </c>
      <c r="E46" s="512">
        <v>2.6</v>
      </c>
      <c r="F46" s="512">
        <v>2.4</v>
      </c>
      <c r="G46" s="512">
        <v>3.1</v>
      </c>
      <c r="H46" s="512">
        <v>3</v>
      </c>
      <c r="I46" s="512">
        <v>3.1</v>
      </c>
      <c r="J46" s="574">
        <v>3</v>
      </c>
    </row>
    <row r="47" spans="2:10" s="1199" customFormat="1">
      <c r="B47" s="526" t="s">
        <v>26</v>
      </c>
      <c r="C47" s="520"/>
      <c r="D47" s="549">
        <v>33.4</v>
      </c>
      <c r="E47" s="521">
        <v>33.4</v>
      </c>
      <c r="F47" s="521">
        <v>30.5</v>
      </c>
      <c r="G47" s="521">
        <v>35.5</v>
      </c>
      <c r="H47" s="521">
        <v>35.1</v>
      </c>
      <c r="I47" s="521">
        <v>35.299999999999997</v>
      </c>
      <c r="J47" s="706">
        <v>34.9</v>
      </c>
    </row>
    <row r="48" spans="2:10" s="1199" customFormat="1">
      <c r="B48" s="527" t="s">
        <v>16</v>
      </c>
      <c r="C48" s="522"/>
      <c r="D48" s="551">
        <v>9.5</v>
      </c>
      <c r="E48" s="523">
        <v>9.9</v>
      </c>
      <c r="F48" s="523">
        <v>8.6999999999999993</v>
      </c>
      <c r="G48" s="523">
        <v>10</v>
      </c>
      <c r="H48" s="523">
        <v>10.3</v>
      </c>
      <c r="I48" s="523">
        <v>11</v>
      </c>
      <c r="J48" s="707">
        <v>10.6</v>
      </c>
    </row>
    <row r="49" spans="2:10" s="1199" customFormat="1" ht="12.75" customHeight="1">
      <c r="B49" s="1200"/>
      <c r="C49" s="1091"/>
      <c r="D49" s="1091"/>
      <c r="E49" s="1091"/>
      <c r="F49" s="1091"/>
      <c r="G49" s="1091"/>
      <c r="H49" s="1091"/>
      <c r="I49" s="1091"/>
      <c r="J49" s="1091"/>
    </row>
    <row r="50" spans="2:10" s="1199" customFormat="1">
      <c r="B50" s="334" t="s">
        <v>144</v>
      </c>
      <c r="C50" s="1091"/>
      <c r="D50" s="1091"/>
      <c r="E50" s="1091"/>
      <c r="F50" s="1091"/>
      <c r="G50" s="1091"/>
      <c r="H50" s="1091"/>
      <c r="I50" s="1091"/>
      <c r="J50" s="1091"/>
    </row>
    <row r="51" spans="2:10" s="1199" customFormat="1">
      <c r="B51" s="1202"/>
      <c r="C51" s="831"/>
      <c r="D51" s="1113"/>
      <c r="E51" s="1135"/>
      <c r="F51" s="1135"/>
      <c r="G51" s="1135"/>
      <c r="H51" s="1135"/>
      <c r="I51" s="1135"/>
      <c r="J51" s="1204"/>
    </row>
    <row r="52" spans="2:10" s="1199" customFormat="1">
      <c r="B52" s="1202" t="s">
        <v>208</v>
      </c>
      <c r="C52" s="831"/>
      <c r="D52" s="1113">
        <v>43.6</v>
      </c>
      <c r="E52" s="1135">
        <v>43.300000000000004</v>
      </c>
      <c r="F52" s="1135">
        <v>40.599999999999994</v>
      </c>
      <c r="G52" s="1135">
        <v>42.2</v>
      </c>
      <c r="H52" s="1135">
        <v>40.700000000000003</v>
      </c>
      <c r="I52" s="1135">
        <v>40.700000000000003</v>
      </c>
      <c r="J52" s="1204">
        <v>40.800000000000004</v>
      </c>
    </row>
    <row r="53" spans="2:10" s="1201" customFormat="1">
      <c r="B53" s="525" t="s">
        <v>207</v>
      </c>
      <c r="C53" s="511"/>
      <c r="D53" s="546">
        <v>3.3</v>
      </c>
      <c r="E53" s="512">
        <v>3.3</v>
      </c>
      <c r="F53" s="512">
        <v>3.2</v>
      </c>
      <c r="G53" s="512">
        <v>3.4</v>
      </c>
      <c r="H53" s="512">
        <v>3.4</v>
      </c>
      <c r="I53" s="512">
        <v>3.4</v>
      </c>
      <c r="J53" s="574">
        <v>3.4</v>
      </c>
    </row>
    <row r="54" spans="2:10" s="1199" customFormat="1">
      <c r="B54" s="526" t="s">
        <v>26</v>
      </c>
      <c r="C54" s="520"/>
      <c r="D54" s="549">
        <v>46.9</v>
      </c>
      <c r="E54" s="521">
        <v>46.6</v>
      </c>
      <c r="F54" s="521">
        <v>43.8</v>
      </c>
      <c r="G54" s="521">
        <v>45.6</v>
      </c>
      <c r="H54" s="521">
        <v>44.1</v>
      </c>
      <c r="I54" s="521">
        <v>44.1</v>
      </c>
      <c r="J54" s="706">
        <v>44.2</v>
      </c>
    </row>
    <row r="55" spans="2:10">
      <c r="B55" s="527" t="s">
        <v>16</v>
      </c>
      <c r="C55" s="522"/>
      <c r="D55" s="551">
        <v>24.8</v>
      </c>
      <c r="E55" s="523">
        <v>24.9</v>
      </c>
      <c r="F55" s="523">
        <v>22.7</v>
      </c>
      <c r="G55" s="523">
        <v>22.6</v>
      </c>
      <c r="H55" s="523">
        <v>22.1</v>
      </c>
      <c r="I55" s="523">
        <v>22.4</v>
      </c>
      <c r="J55" s="707">
        <v>22</v>
      </c>
    </row>
    <row r="56" spans="2:10">
      <c r="B56" s="1246" t="s">
        <v>240</v>
      </c>
      <c r="C56" s="1046"/>
      <c r="D56" s="1046"/>
      <c r="E56" s="1046"/>
      <c r="F56" s="1046"/>
      <c r="G56" s="1046"/>
      <c r="H56" s="1046"/>
      <c r="I56" s="1046"/>
      <c r="J56" s="1046"/>
    </row>
    <row r="57" spans="2:10">
      <c r="B57" s="1292"/>
      <c r="C57" s="1292"/>
      <c r="D57" s="1292"/>
      <c r="E57" s="1292"/>
      <c r="F57" s="1292"/>
      <c r="G57" s="1292"/>
      <c r="H57" s="1292"/>
      <c r="I57" s="1292"/>
      <c r="J57" s="1292"/>
    </row>
    <row r="58" spans="2:10">
      <c r="B58" s="1292"/>
      <c r="C58" s="1292"/>
      <c r="D58" s="1292"/>
      <c r="E58" s="1292"/>
      <c r="F58" s="1292"/>
      <c r="G58" s="1292"/>
      <c r="H58" s="1292"/>
      <c r="I58" s="1292"/>
      <c r="J58" s="1292"/>
    </row>
    <row r="59" spans="2:10">
      <c r="J59" s="1199"/>
    </row>
    <row r="60" spans="2:10">
      <c r="J60" s="1199"/>
    </row>
    <row r="61" spans="2:10">
      <c r="J61" s="1199"/>
    </row>
    <row r="62" spans="2:10">
      <c r="J62" s="1199"/>
    </row>
  </sheetData>
  <pageMargins left="0.7" right="0.7" top="0.75" bottom="0.75" header="0.3" footer="0.3"/>
  <pageSetup paperSize="9" orientation="portrait" r:id="rId1"/>
  <headerFooter>
    <oddFooter>&amp;C&amp;1#&amp;"Calibri"&amp;10&amp;K000000Confidential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6">
    <tabColor rgb="FF92D050"/>
    <pageSetUpPr fitToPage="1"/>
  </sheetPr>
  <dimension ref="A1:AV107"/>
  <sheetViews>
    <sheetView topLeftCell="B1" zoomScale="90" zoomScaleNormal="90" workbookViewId="0">
      <selection activeCell="B23" sqref="B23:O29"/>
    </sheetView>
  </sheetViews>
  <sheetFormatPr defaultColWidth="9.33203125" defaultRowHeight="12" outlineLevelRow="1" outlineLevelCol="1"/>
  <cols>
    <col min="1" max="1" width="23.33203125" style="53" customWidth="1"/>
    <col min="2" max="2" width="33.33203125" style="53" customWidth="1"/>
    <col min="3" max="3" width="7.6640625" style="13" bestFit="1" customWidth="1"/>
    <col min="4" max="7" width="7.6640625" style="53" bestFit="1" customWidth="1"/>
    <col min="8" max="8" width="7.33203125" style="53" customWidth="1" outlineLevel="1"/>
    <col min="9" max="10" width="6.6640625" style="53" customWidth="1" outlineLevel="1"/>
    <col min="11" max="12" width="7.44140625" style="53" customWidth="1"/>
    <col min="13" max="15" width="8.44140625" style="53" customWidth="1" outlineLevel="1"/>
    <col min="16" max="16" width="9.33203125" style="53"/>
    <col min="17" max="17" width="13.6640625" style="53" bestFit="1" customWidth="1"/>
    <col min="18" max="20" width="8.6640625" style="53" customWidth="1"/>
    <col min="21" max="22" width="9.33203125" style="53"/>
    <col min="23" max="23" width="9.6640625" style="53" customWidth="1"/>
    <col min="24" max="24" width="8.109375" style="53" customWidth="1"/>
    <col min="25" max="16384" width="9.33203125" style="53"/>
  </cols>
  <sheetData>
    <row r="1" spans="1:48" s="101" customFormat="1" ht="10.5" customHeight="1">
      <c r="A1" s="199" t="s">
        <v>84</v>
      </c>
      <c r="B1" s="200">
        <v>2</v>
      </c>
      <c r="C1" s="200">
        <f t="shared" ref="C1:O1" si="0">+B1+1</f>
        <v>3</v>
      </c>
      <c r="D1" s="200">
        <f t="shared" si="0"/>
        <v>4</v>
      </c>
      <c r="E1" s="200">
        <f t="shared" si="0"/>
        <v>5</v>
      </c>
      <c r="F1" s="200">
        <f t="shared" si="0"/>
        <v>6</v>
      </c>
      <c r="G1" s="200">
        <f t="shared" si="0"/>
        <v>7</v>
      </c>
      <c r="H1" s="200">
        <f t="shared" si="0"/>
        <v>8</v>
      </c>
      <c r="I1" s="200">
        <f t="shared" si="0"/>
        <v>9</v>
      </c>
      <c r="J1" s="200">
        <f t="shared" si="0"/>
        <v>10</v>
      </c>
      <c r="K1" s="200">
        <f t="shared" si="0"/>
        <v>11</v>
      </c>
      <c r="L1" s="200">
        <f t="shared" si="0"/>
        <v>12</v>
      </c>
      <c r="M1" s="200">
        <f t="shared" si="0"/>
        <v>13</v>
      </c>
      <c r="N1" s="200">
        <f t="shared" si="0"/>
        <v>14</v>
      </c>
      <c r="O1" s="200">
        <f t="shared" si="0"/>
        <v>15</v>
      </c>
      <c r="P1" s="200"/>
      <c r="Q1" s="200"/>
      <c r="R1" s="200"/>
      <c r="S1" s="200"/>
      <c r="T1" s="200"/>
      <c r="U1" s="200"/>
      <c r="V1" s="200"/>
      <c r="W1" s="200"/>
      <c r="X1" s="200"/>
      <c r="Y1" s="200"/>
      <c r="Z1" s="200"/>
      <c r="AA1" s="200"/>
      <c r="AB1" s="200"/>
      <c r="AC1" s="200"/>
      <c r="AD1" s="200"/>
      <c r="AE1" s="200">
        <v>33</v>
      </c>
      <c r="AF1" s="200">
        <v>34</v>
      </c>
      <c r="AG1" s="200">
        <v>35</v>
      </c>
      <c r="AH1" s="200">
        <v>36</v>
      </c>
      <c r="AI1" s="200">
        <v>37</v>
      </c>
      <c r="AJ1" s="200">
        <v>38</v>
      </c>
    </row>
    <row r="2" spans="1:48" s="101" customFormat="1" ht="10.5" customHeight="1">
      <c r="A2" s="199"/>
      <c r="B2" s="305" t="s">
        <v>141</v>
      </c>
      <c r="C2" s="306"/>
      <c r="D2" s="307"/>
      <c r="E2" s="307"/>
      <c r="F2" s="307"/>
      <c r="G2" s="307"/>
      <c r="H2" s="307"/>
      <c r="I2" s="307"/>
      <c r="J2" s="307"/>
      <c r="K2" s="307"/>
      <c r="L2" s="307"/>
      <c r="M2" s="309"/>
      <c r="N2" s="309"/>
      <c r="O2" s="309"/>
      <c r="V2" s="101" t="s">
        <v>151</v>
      </c>
    </row>
    <row r="3" spans="1:48" s="101" customFormat="1" ht="24"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8" t="e">
        <f>+VLOOKUP($A3,#REF!,M$1+1,FALSE)</f>
        <v>#REF!</v>
      </c>
      <c r="N3" s="459" t="e">
        <f>+VLOOKUP($A3,#REF!,N$1+1,FALSE)</f>
        <v>#REF!</v>
      </c>
      <c r="O3" s="781" t="s">
        <v>173</v>
      </c>
      <c r="P3" s="201"/>
      <c r="Q3" s="75"/>
      <c r="V3" s="456" t="e">
        <f t="shared" ref="V3:AH3" si="1">C3</f>
        <v>#REF!</v>
      </c>
      <c r="W3" s="885" t="e">
        <f t="shared" si="1"/>
        <v>#REF!</v>
      </c>
      <c r="X3" s="885" t="e">
        <f t="shared" si="1"/>
        <v>#REF!</v>
      </c>
      <c r="Y3" s="885" t="e">
        <f t="shared" si="1"/>
        <v>#REF!</v>
      </c>
      <c r="Z3" s="885" t="e">
        <f t="shared" si="1"/>
        <v>#REF!</v>
      </c>
      <c r="AA3" s="885" t="e">
        <f t="shared" si="1"/>
        <v>#REF!</v>
      </c>
      <c r="AB3" s="885" t="e">
        <f t="shared" si="1"/>
        <v>#REF!</v>
      </c>
      <c r="AC3" s="885" t="e">
        <f t="shared" si="1"/>
        <v>#REF!</v>
      </c>
      <c r="AD3" s="456" t="e">
        <f t="shared" si="1"/>
        <v>#REF!</v>
      </c>
      <c r="AE3" s="885" t="e">
        <f t="shared" si="1"/>
        <v>#REF!</v>
      </c>
      <c r="AF3" s="456" t="e">
        <f t="shared" si="1"/>
        <v>#REF!</v>
      </c>
      <c r="AG3" s="839" t="e">
        <f t="shared" si="1"/>
        <v>#REF!</v>
      </c>
      <c r="AH3" s="934" t="str">
        <f t="shared" si="1"/>
        <v>Jan/Dec 19/18</v>
      </c>
    </row>
    <row r="4" spans="1:48" s="101" customFormat="1" ht="10.5" customHeight="1">
      <c r="A4" s="202" t="s">
        <v>8</v>
      </c>
      <c r="B4" s="525" t="s">
        <v>8</v>
      </c>
      <c r="C4" s="524"/>
      <c r="D4" s="554">
        <v>140</v>
      </c>
      <c r="E4" s="539">
        <v>145</v>
      </c>
      <c r="F4" s="539">
        <v>140</v>
      </c>
      <c r="G4" s="539">
        <v>144</v>
      </c>
      <c r="H4" s="538">
        <v>145</v>
      </c>
      <c r="I4" s="538">
        <v>143</v>
      </c>
      <c r="J4" s="538">
        <v>143</v>
      </c>
      <c r="K4" s="712">
        <f>((C4-D4)/D4)</f>
        <v>-1</v>
      </c>
      <c r="L4" s="728">
        <f>((C4-G4)/G4)</f>
        <v>-1</v>
      </c>
      <c r="M4" s="475"/>
      <c r="N4" s="554"/>
      <c r="O4" s="1018" t="e">
        <f>((M4-N4)/N4)</f>
        <v>#DIV/0!</v>
      </c>
      <c r="P4" s="201"/>
      <c r="Q4" s="819">
        <f>((C4-D4)/D4)-K4</f>
        <v>0</v>
      </c>
      <c r="R4" s="819">
        <f>((C4-G4)/G4)-L4</f>
        <v>0</v>
      </c>
      <c r="S4" s="819" t="e">
        <f>((M4-N4)/N4)-O4</f>
        <v>#DIV/0!</v>
      </c>
      <c r="T4" s="819">
        <f>C4+D4+E4+F4-M4</f>
        <v>425</v>
      </c>
      <c r="U4" s="819">
        <f>G4+H4+I4+J4-N4</f>
        <v>575</v>
      </c>
      <c r="V4" s="431"/>
      <c r="W4" s="315"/>
      <c r="X4" s="316"/>
      <c r="Y4" s="316"/>
      <c r="Z4" s="316"/>
      <c r="AA4" s="317"/>
      <c r="AB4" s="317"/>
      <c r="AC4" s="317"/>
      <c r="AD4" s="324"/>
      <c r="AE4" s="325"/>
      <c r="AF4" s="431"/>
      <c r="AG4" s="315"/>
      <c r="AH4" s="750"/>
      <c r="AJ4" s="207">
        <f t="shared" ref="AJ4:AJ29" si="2">C4-V4</f>
        <v>0</v>
      </c>
      <c r="AK4" s="207">
        <f t="shared" ref="AK4:AK29" si="3">D4-W4</f>
        <v>140</v>
      </c>
      <c r="AL4" s="207">
        <f t="shared" ref="AL4:AL29" si="4">E4-X4</f>
        <v>145</v>
      </c>
      <c r="AM4" s="207">
        <f t="shared" ref="AM4:AM29" si="5">F4-Y4</f>
        <v>140</v>
      </c>
      <c r="AN4" s="207">
        <f t="shared" ref="AN4:AN29" si="6">G4-Z4</f>
        <v>144</v>
      </c>
      <c r="AO4" s="207">
        <f t="shared" ref="AO4:AO29" si="7">H4-AA4</f>
        <v>145</v>
      </c>
      <c r="AP4" s="207">
        <f t="shared" ref="AP4:AP29" si="8">I4-AB4</f>
        <v>143</v>
      </c>
      <c r="AQ4" s="207">
        <f t="shared" ref="AQ4:AQ29" si="9">J4-AC4</f>
        <v>143</v>
      </c>
      <c r="AR4" s="207">
        <f t="shared" ref="AR4:AR29" si="10">K4-AD4</f>
        <v>-1</v>
      </c>
      <c r="AS4" s="207">
        <f t="shared" ref="AS4:AS29" si="11">L4-AE4</f>
        <v>-1</v>
      </c>
      <c r="AT4" s="207">
        <f t="shared" ref="AT4:AT29" si="12">M4-AF4</f>
        <v>0</v>
      </c>
      <c r="AU4" s="207">
        <f t="shared" ref="AU4:AU29" si="13">N4-AG4</f>
        <v>0</v>
      </c>
      <c r="AV4" s="207" t="e">
        <f t="shared" ref="AV4:AV29" si="14">O4-AH4</f>
        <v>#DIV/0!</v>
      </c>
    </row>
    <row r="5" spans="1:48" s="101" customFormat="1" ht="10.5" customHeight="1">
      <c r="A5" s="202" t="s">
        <v>3</v>
      </c>
      <c r="B5" s="525" t="s">
        <v>3</v>
      </c>
      <c r="C5" s="475"/>
      <c r="D5" s="555">
        <v>65</v>
      </c>
      <c r="E5" s="556">
        <v>49</v>
      </c>
      <c r="F5" s="538">
        <v>51</v>
      </c>
      <c r="G5" s="538">
        <v>47</v>
      </c>
      <c r="H5" s="556">
        <v>50</v>
      </c>
      <c r="I5" s="556">
        <v>51</v>
      </c>
      <c r="J5" s="556">
        <v>56</v>
      </c>
      <c r="K5" s="324">
        <f>((C5-D5)/D5)</f>
        <v>-1</v>
      </c>
      <c r="L5" s="325">
        <f t="shared" ref="L5:L15" si="15">((C5-G5)/G5)</f>
        <v>-1</v>
      </c>
      <c r="M5" s="475"/>
      <c r="N5" s="555"/>
      <c r="O5" s="1019" t="e">
        <f t="shared" ref="O5:O15" si="16">((M5-N5)/N5)</f>
        <v>#DIV/0!</v>
      </c>
      <c r="P5" s="201"/>
      <c r="Q5" s="819">
        <f t="shared" ref="Q5:Q15" si="17">((C5-D5)/D5)-K5</f>
        <v>0</v>
      </c>
      <c r="R5" s="819">
        <f t="shared" ref="R5:R15" si="18">((C5-G5)/G5)-L5</f>
        <v>0</v>
      </c>
      <c r="S5" s="819" t="e">
        <f t="shared" ref="S5:S15" si="19">((M5-N5)/N5)-O5</f>
        <v>#DIV/0!</v>
      </c>
      <c r="T5" s="819">
        <f t="shared" ref="T5:T15" si="20">C5+D5+E5+F5-M5</f>
        <v>165</v>
      </c>
      <c r="U5" s="819">
        <f t="shared" ref="U5:U15" si="21">G5+H5+I5+J5-N5</f>
        <v>204</v>
      </c>
      <c r="V5" s="321"/>
      <c r="W5" s="322"/>
      <c r="X5" s="323"/>
      <c r="Y5" s="317"/>
      <c r="Z5" s="317"/>
      <c r="AA5" s="323"/>
      <c r="AB5" s="323"/>
      <c r="AC5" s="323"/>
      <c r="AD5" s="324"/>
      <c r="AE5" s="325"/>
      <c r="AF5" s="321"/>
      <c r="AG5" s="322"/>
      <c r="AH5" s="751"/>
      <c r="AJ5" s="207">
        <f t="shared" si="2"/>
        <v>0</v>
      </c>
      <c r="AK5" s="207">
        <f t="shared" si="3"/>
        <v>65</v>
      </c>
      <c r="AL5" s="207">
        <f t="shared" si="4"/>
        <v>49</v>
      </c>
      <c r="AM5" s="207">
        <f t="shared" si="5"/>
        <v>51</v>
      </c>
      <c r="AN5" s="207">
        <f t="shared" si="6"/>
        <v>47</v>
      </c>
      <c r="AO5" s="207">
        <f t="shared" si="7"/>
        <v>50</v>
      </c>
      <c r="AP5" s="207">
        <f t="shared" si="8"/>
        <v>51</v>
      </c>
      <c r="AQ5" s="207">
        <f t="shared" si="9"/>
        <v>56</v>
      </c>
      <c r="AR5" s="207">
        <f t="shared" si="10"/>
        <v>-1</v>
      </c>
      <c r="AS5" s="207">
        <f t="shared" si="11"/>
        <v>-1</v>
      </c>
      <c r="AT5" s="207">
        <f t="shared" si="12"/>
        <v>0</v>
      </c>
      <c r="AU5" s="207">
        <f t="shared" si="13"/>
        <v>0</v>
      </c>
      <c r="AV5" s="207" t="e">
        <f t="shared" si="14"/>
        <v>#DIV/0!</v>
      </c>
    </row>
    <row r="6" spans="1:48" s="101" customFormat="1" ht="10.5" customHeight="1">
      <c r="A6" s="202" t="s">
        <v>0</v>
      </c>
      <c r="B6" s="525" t="s">
        <v>0</v>
      </c>
      <c r="C6" s="475"/>
      <c r="D6" s="555">
        <v>27</v>
      </c>
      <c r="E6" s="556">
        <v>13</v>
      </c>
      <c r="F6" s="538">
        <v>54</v>
      </c>
      <c r="G6" s="538">
        <v>16</v>
      </c>
      <c r="H6" s="556">
        <v>15</v>
      </c>
      <c r="I6" s="556">
        <v>1</v>
      </c>
      <c r="J6" s="556">
        <v>80</v>
      </c>
      <c r="K6" s="324"/>
      <c r="L6" s="325"/>
      <c r="M6" s="475"/>
      <c r="N6" s="555"/>
      <c r="O6" s="1019" t="e">
        <f t="shared" si="16"/>
        <v>#DIV/0!</v>
      </c>
      <c r="P6" s="201"/>
      <c r="Q6" s="819">
        <f>((C6-D6)/D6)-K6</f>
        <v>-1</v>
      </c>
      <c r="R6" s="819">
        <f>((C6-G6)/G6)-L6</f>
        <v>-1</v>
      </c>
      <c r="S6" s="819" t="e">
        <f t="shared" si="19"/>
        <v>#DIV/0!</v>
      </c>
      <c r="T6" s="819">
        <f t="shared" si="20"/>
        <v>94</v>
      </c>
      <c r="U6" s="819">
        <f t="shared" si="21"/>
        <v>112</v>
      </c>
      <c r="V6" s="321"/>
      <c r="W6" s="322"/>
      <c r="X6" s="323"/>
      <c r="Y6" s="317"/>
      <c r="Z6" s="317"/>
      <c r="AA6" s="323"/>
      <c r="AB6" s="323"/>
      <c r="AC6" s="323"/>
      <c r="AD6" s="324"/>
      <c r="AE6" s="325"/>
      <c r="AF6" s="321"/>
      <c r="AG6" s="322"/>
      <c r="AH6" s="751"/>
      <c r="AJ6" s="207">
        <f t="shared" si="2"/>
        <v>0</v>
      </c>
      <c r="AK6" s="207">
        <f t="shared" si="3"/>
        <v>27</v>
      </c>
      <c r="AL6" s="207">
        <f t="shared" si="4"/>
        <v>13</v>
      </c>
      <c r="AM6" s="207">
        <f t="shared" si="5"/>
        <v>54</v>
      </c>
      <c r="AN6" s="207">
        <f t="shared" si="6"/>
        <v>16</v>
      </c>
      <c r="AO6" s="207">
        <f t="shared" si="7"/>
        <v>15</v>
      </c>
      <c r="AP6" s="207">
        <f t="shared" si="8"/>
        <v>1</v>
      </c>
      <c r="AQ6" s="207">
        <f t="shared" si="9"/>
        <v>80</v>
      </c>
      <c r="AR6" s="207">
        <f t="shared" si="10"/>
        <v>0</v>
      </c>
      <c r="AS6" s="207">
        <f t="shared" si="11"/>
        <v>0</v>
      </c>
      <c r="AT6" s="207">
        <f t="shared" si="12"/>
        <v>0</v>
      </c>
      <c r="AU6" s="207">
        <f t="shared" si="13"/>
        <v>0</v>
      </c>
      <c r="AV6" s="207" t="e">
        <f t="shared" si="14"/>
        <v>#DIV/0!</v>
      </c>
    </row>
    <row r="7" spans="1:48" s="101" customFormat="1" ht="10.5" customHeight="1">
      <c r="A7" s="202" t="s">
        <v>19</v>
      </c>
      <c r="B7" s="525" t="s">
        <v>19</v>
      </c>
      <c r="C7" s="475"/>
      <c r="D7" s="555">
        <v>0</v>
      </c>
      <c r="E7" s="556">
        <v>-1</v>
      </c>
      <c r="F7" s="538">
        <v>0</v>
      </c>
      <c r="G7" s="538">
        <v>-1</v>
      </c>
      <c r="H7" s="556">
        <v>-1</v>
      </c>
      <c r="I7" s="556">
        <v>0</v>
      </c>
      <c r="J7" s="556">
        <v>0</v>
      </c>
      <c r="K7" s="324"/>
      <c r="L7" s="325"/>
      <c r="M7" s="475"/>
      <c r="N7" s="555"/>
      <c r="O7" s="1019"/>
      <c r="P7" s="201"/>
      <c r="Q7" s="819"/>
      <c r="R7" s="819"/>
      <c r="S7" s="820"/>
      <c r="T7" s="819">
        <f t="shared" si="20"/>
        <v>-1</v>
      </c>
      <c r="U7" s="819"/>
      <c r="V7" s="321"/>
      <c r="W7" s="322"/>
      <c r="X7" s="323"/>
      <c r="Y7" s="317"/>
      <c r="Z7" s="317"/>
      <c r="AA7" s="323"/>
      <c r="AB7" s="323"/>
      <c r="AC7" s="323"/>
      <c r="AD7" s="324"/>
      <c r="AE7" s="325"/>
      <c r="AF7" s="321"/>
      <c r="AG7" s="322"/>
      <c r="AH7" s="751"/>
      <c r="AJ7" s="207">
        <f t="shared" si="2"/>
        <v>0</v>
      </c>
      <c r="AK7" s="207">
        <f t="shared" si="3"/>
        <v>0</v>
      </c>
      <c r="AL7" s="207">
        <f t="shared" si="4"/>
        <v>-1</v>
      </c>
      <c r="AM7" s="207">
        <f t="shared" si="5"/>
        <v>0</v>
      </c>
      <c r="AN7" s="207">
        <f t="shared" si="6"/>
        <v>-1</v>
      </c>
      <c r="AO7" s="207">
        <f t="shared" si="7"/>
        <v>-1</v>
      </c>
      <c r="AP7" s="207">
        <f t="shared" si="8"/>
        <v>0</v>
      </c>
      <c r="AQ7" s="207">
        <f t="shared" si="9"/>
        <v>0</v>
      </c>
      <c r="AR7" s="207">
        <f t="shared" si="10"/>
        <v>0</v>
      </c>
      <c r="AS7" s="207">
        <f t="shared" si="11"/>
        <v>0</v>
      </c>
      <c r="AT7" s="207">
        <f t="shared" si="12"/>
        <v>0</v>
      </c>
      <c r="AU7" s="207">
        <f t="shared" si="13"/>
        <v>0</v>
      </c>
      <c r="AV7" s="207">
        <f t="shared" si="14"/>
        <v>0</v>
      </c>
    </row>
    <row r="8" spans="1:48" s="101" customFormat="1" ht="10.5" customHeight="1">
      <c r="A8" s="203" t="s">
        <v>9</v>
      </c>
      <c r="B8" s="526" t="s">
        <v>9</v>
      </c>
      <c r="C8" s="478"/>
      <c r="D8" s="558">
        <v>232</v>
      </c>
      <c r="E8" s="559">
        <v>206</v>
      </c>
      <c r="F8" s="560">
        <v>245</v>
      </c>
      <c r="G8" s="560">
        <v>206</v>
      </c>
      <c r="H8" s="559">
        <v>209</v>
      </c>
      <c r="I8" s="559">
        <v>195</v>
      </c>
      <c r="J8" s="559">
        <v>279</v>
      </c>
      <c r="K8" s="327">
        <f>((C8-D8)/D8)</f>
        <v>-1</v>
      </c>
      <c r="L8" s="328">
        <f t="shared" si="15"/>
        <v>-1</v>
      </c>
      <c r="M8" s="477"/>
      <c r="N8" s="560"/>
      <c r="O8" s="1020" t="e">
        <f t="shared" si="16"/>
        <v>#DIV/0!</v>
      </c>
      <c r="P8" s="201"/>
      <c r="Q8" s="819">
        <f t="shared" si="17"/>
        <v>0</v>
      </c>
      <c r="R8" s="819">
        <f t="shared" si="18"/>
        <v>0</v>
      </c>
      <c r="S8" s="819" t="e">
        <f t="shared" si="19"/>
        <v>#DIV/0!</v>
      </c>
      <c r="T8" s="819">
        <f t="shared" si="20"/>
        <v>683</v>
      </c>
      <c r="U8" s="819">
        <f t="shared" si="21"/>
        <v>889</v>
      </c>
      <c r="V8" s="332"/>
      <c r="W8" s="333"/>
      <c r="X8" s="334"/>
      <c r="Y8" s="326"/>
      <c r="Z8" s="326"/>
      <c r="AA8" s="334"/>
      <c r="AB8" s="334"/>
      <c r="AC8" s="334"/>
      <c r="AD8" s="327"/>
      <c r="AE8" s="328"/>
      <c r="AF8" s="332"/>
      <c r="AG8" s="333"/>
      <c r="AH8" s="752"/>
      <c r="AJ8" s="207">
        <f t="shared" si="2"/>
        <v>0</v>
      </c>
      <c r="AK8" s="207">
        <f t="shared" si="3"/>
        <v>232</v>
      </c>
      <c r="AL8" s="207">
        <f t="shared" si="4"/>
        <v>206</v>
      </c>
      <c r="AM8" s="207">
        <f t="shared" si="5"/>
        <v>245</v>
      </c>
      <c r="AN8" s="207">
        <f t="shared" si="6"/>
        <v>206</v>
      </c>
      <c r="AO8" s="207">
        <f t="shared" si="7"/>
        <v>209</v>
      </c>
      <c r="AP8" s="207">
        <f t="shared" si="8"/>
        <v>195</v>
      </c>
      <c r="AQ8" s="207">
        <f t="shared" si="9"/>
        <v>279</v>
      </c>
      <c r="AR8" s="207">
        <f t="shared" si="10"/>
        <v>-1</v>
      </c>
      <c r="AS8" s="207">
        <f t="shared" si="11"/>
        <v>-1</v>
      </c>
      <c r="AT8" s="207">
        <f t="shared" si="12"/>
        <v>0</v>
      </c>
      <c r="AU8" s="207">
        <f t="shared" si="13"/>
        <v>0</v>
      </c>
      <c r="AV8" s="207" t="e">
        <f t="shared" si="14"/>
        <v>#DIV/0!</v>
      </c>
    </row>
    <row r="9" spans="1:48" s="101" customFormat="1" ht="10.5" customHeight="1">
      <c r="A9" s="202" t="s">
        <v>4</v>
      </c>
      <c r="B9" s="1163" t="s">
        <v>4</v>
      </c>
      <c r="C9" s="1149"/>
      <c r="D9" s="1164"/>
      <c r="E9" s="1145"/>
      <c r="F9" s="1165"/>
      <c r="G9" s="1165"/>
      <c r="H9" s="1145"/>
      <c r="I9" s="1145"/>
      <c r="J9" s="1145"/>
      <c r="K9" s="1146"/>
      <c r="L9" s="1147"/>
      <c r="M9" s="1149"/>
      <c r="N9" s="1164"/>
      <c r="O9" s="1166"/>
      <c r="P9" s="1167"/>
      <c r="Q9" s="1152"/>
      <c r="R9" s="1152"/>
      <c r="S9" s="1152"/>
      <c r="T9" s="819"/>
      <c r="U9" s="1152"/>
      <c r="V9" s="321"/>
      <c r="W9" s="322"/>
      <c r="X9" s="323"/>
      <c r="Y9" s="317"/>
      <c r="Z9" s="317"/>
      <c r="AA9" s="323"/>
      <c r="AB9" s="323"/>
      <c r="AC9" s="323"/>
      <c r="AD9" s="324"/>
      <c r="AE9" s="325"/>
      <c r="AF9" s="321"/>
      <c r="AG9" s="322"/>
      <c r="AH9" s="751"/>
      <c r="AJ9" s="207">
        <f t="shared" si="2"/>
        <v>0</v>
      </c>
      <c r="AK9" s="207">
        <f t="shared" si="3"/>
        <v>0</v>
      </c>
      <c r="AL9" s="207">
        <f t="shared" si="4"/>
        <v>0</v>
      </c>
      <c r="AM9" s="207">
        <f t="shared" si="5"/>
        <v>0</v>
      </c>
      <c r="AN9" s="207">
        <f t="shared" si="6"/>
        <v>0</v>
      </c>
      <c r="AO9" s="207">
        <f t="shared" si="7"/>
        <v>0</v>
      </c>
      <c r="AP9" s="207">
        <f t="shared" si="8"/>
        <v>0</v>
      </c>
      <c r="AQ9" s="207">
        <f t="shared" si="9"/>
        <v>0</v>
      </c>
      <c r="AR9" s="207">
        <f t="shared" si="10"/>
        <v>0</v>
      </c>
      <c r="AS9" s="207">
        <f t="shared" si="11"/>
        <v>0</v>
      </c>
      <c r="AT9" s="207">
        <f t="shared" si="12"/>
        <v>0</v>
      </c>
      <c r="AU9" s="207">
        <f t="shared" si="13"/>
        <v>0</v>
      </c>
      <c r="AV9" s="207">
        <f t="shared" si="14"/>
        <v>0</v>
      </c>
    </row>
    <row r="10" spans="1:48" s="101" customFormat="1" ht="10.5" customHeight="1">
      <c r="A10" s="202" t="s">
        <v>86</v>
      </c>
      <c r="B10" s="1163" t="s">
        <v>90</v>
      </c>
      <c r="C10" s="1149"/>
      <c r="D10" s="1164"/>
      <c r="E10" s="1145"/>
      <c r="F10" s="1165"/>
      <c r="G10" s="1165"/>
      <c r="H10" s="1145"/>
      <c r="I10" s="1145"/>
      <c r="J10" s="1145"/>
      <c r="K10" s="1146"/>
      <c r="L10" s="1147"/>
      <c r="M10" s="1149"/>
      <c r="N10" s="1164"/>
      <c r="O10" s="1166"/>
      <c r="P10" s="1167"/>
      <c r="Q10" s="1152"/>
      <c r="R10" s="1152"/>
      <c r="S10" s="1152"/>
      <c r="T10" s="819"/>
      <c r="U10" s="1152"/>
      <c r="V10" s="321"/>
      <c r="W10" s="322"/>
      <c r="X10" s="323"/>
      <c r="Y10" s="317"/>
      <c r="Z10" s="317"/>
      <c r="AA10" s="323"/>
      <c r="AB10" s="323"/>
      <c r="AC10" s="323"/>
      <c r="AD10" s="324"/>
      <c r="AE10" s="325"/>
      <c r="AF10" s="321"/>
      <c r="AG10" s="322"/>
      <c r="AH10" s="751"/>
      <c r="AJ10" s="207">
        <f t="shared" si="2"/>
        <v>0</v>
      </c>
      <c r="AK10" s="207">
        <f t="shared" si="3"/>
        <v>0</v>
      </c>
      <c r="AL10" s="207">
        <f t="shared" si="4"/>
        <v>0</v>
      </c>
      <c r="AM10" s="207">
        <f t="shared" si="5"/>
        <v>0</v>
      </c>
      <c r="AN10" s="207">
        <f t="shared" si="6"/>
        <v>0</v>
      </c>
      <c r="AO10" s="207">
        <f t="shared" si="7"/>
        <v>0</v>
      </c>
      <c r="AP10" s="207">
        <f t="shared" si="8"/>
        <v>0</v>
      </c>
      <c r="AQ10" s="207">
        <f t="shared" si="9"/>
        <v>0</v>
      </c>
      <c r="AR10" s="207">
        <f t="shared" si="10"/>
        <v>0</v>
      </c>
      <c r="AS10" s="207">
        <f t="shared" si="11"/>
        <v>0</v>
      </c>
      <c r="AT10" s="207">
        <f t="shared" si="12"/>
        <v>0</v>
      </c>
      <c r="AU10" s="207">
        <f t="shared" si="13"/>
        <v>0</v>
      </c>
      <c r="AV10" s="207">
        <f t="shared" si="14"/>
        <v>0</v>
      </c>
    </row>
    <row r="11" spans="1:48" s="101" customFormat="1" ht="10.5" customHeight="1">
      <c r="A11" s="203" t="s">
        <v>25</v>
      </c>
      <c r="B11" s="526" t="s">
        <v>25</v>
      </c>
      <c r="C11" s="478"/>
      <c r="D11" s="558">
        <v>-133</v>
      </c>
      <c r="E11" s="559">
        <v>-135</v>
      </c>
      <c r="F11" s="560">
        <v>-136</v>
      </c>
      <c r="G11" s="560">
        <v>-141</v>
      </c>
      <c r="H11" s="559">
        <v>-142</v>
      </c>
      <c r="I11" s="559">
        <v>-144</v>
      </c>
      <c r="J11" s="559">
        <v>-141</v>
      </c>
      <c r="K11" s="327">
        <f>((C11-D11)/D11)</f>
        <v>-1</v>
      </c>
      <c r="L11" s="328">
        <f t="shared" si="15"/>
        <v>-1</v>
      </c>
      <c r="M11" s="478"/>
      <c r="N11" s="558"/>
      <c r="O11" s="1020" t="e">
        <f t="shared" si="16"/>
        <v>#DIV/0!</v>
      </c>
      <c r="P11" s="201"/>
      <c r="Q11" s="819">
        <f t="shared" si="17"/>
        <v>0</v>
      </c>
      <c r="R11" s="819">
        <f t="shared" si="18"/>
        <v>0</v>
      </c>
      <c r="S11" s="819" t="e">
        <f t="shared" si="19"/>
        <v>#DIV/0!</v>
      </c>
      <c r="T11" s="819">
        <f t="shared" si="20"/>
        <v>-404</v>
      </c>
      <c r="U11" s="819">
        <f t="shared" si="21"/>
        <v>-568</v>
      </c>
      <c r="V11" s="332"/>
      <c r="W11" s="333"/>
      <c r="X11" s="334"/>
      <c r="Y11" s="326"/>
      <c r="Z11" s="326"/>
      <c r="AA11" s="334"/>
      <c r="AB11" s="334"/>
      <c r="AC11" s="334"/>
      <c r="AD11" s="327"/>
      <c r="AE11" s="328"/>
      <c r="AF11" s="332"/>
      <c r="AG11" s="333"/>
      <c r="AH11" s="752"/>
      <c r="AJ11" s="207">
        <f t="shared" si="2"/>
        <v>0</v>
      </c>
      <c r="AK11" s="207">
        <f t="shared" si="3"/>
        <v>-133</v>
      </c>
      <c r="AL11" s="207">
        <f t="shared" si="4"/>
        <v>-135</v>
      </c>
      <c r="AM11" s="207">
        <f t="shared" si="5"/>
        <v>-136</v>
      </c>
      <c r="AN11" s="207">
        <f t="shared" si="6"/>
        <v>-141</v>
      </c>
      <c r="AO11" s="207">
        <f t="shared" si="7"/>
        <v>-142</v>
      </c>
      <c r="AP11" s="207">
        <f t="shared" si="8"/>
        <v>-144</v>
      </c>
      <c r="AQ11" s="207">
        <f t="shared" si="9"/>
        <v>-141</v>
      </c>
      <c r="AR11" s="207">
        <f t="shared" si="10"/>
        <v>-1</v>
      </c>
      <c r="AS11" s="207">
        <f t="shared" si="11"/>
        <v>-1</v>
      </c>
      <c r="AT11" s="207">
        <f t="shared" si="12"/>
        <v>0</v>
      </c>
      <c r="AU11" s="207">
        <f t="shared" si="13"/>
        <v>0</v>
      </c>
      <c r="AV11" s="207" t="e">
        <f t="shared" si="14"/>
        <v>#DIV/0!</v>
      </c>
    </row>
    <row r="12" spans="1:48" s="101" customFormat="1" ht="10.5" customHeight="1">
      <c r="A12" s="203" t="s">
        <v>14</v>
      </c>
      <c r="B12" s="526" t="s">
        <v>14</v>
      </c>
      <c r="C12" s="478"/>
      <c r="D12" s="558">
        <v>99</v>
      </c>
      <c r="E12" s="559">
        <v>71</v>
      </c>
      <c r="F12" s="559">
        <v>109</v>
      </c>
      <c r="G12" s="559">
        <v>65</v>
      </c>
      <c r="H12" s="559">
        <v>67</v>
      </c>
      <c r="I12" s="559">
        <v>51</v>
      </c>
      <c r="J12" s="559">
        <v>138</v>
      </c>
      <c r="K12" s="327">
        <f>((C12-D12)/D12)</f>
        <v>-1</v>
      </c>
      <c r="L12" s="328">
        <f t="shared" si="15"/>
        <v>-1</v>
      </c>
      <c r="M12" s="478"/>
      <c r="N12" s="558"/>
      <c r="O12" s="1020" t="e">
        <f t="shared" si="16"/>
        <v>#DIV/0!</v>
      </c>
      <c r="P12" s="201"/>
      <c r="Q12" s="819">
        <f t="shared" si="17"/>
        <v>0</v>
      </c>
      <c r="R12" s="819">
        <f t="shared" si="18"/>
        <v>0</v>
      </c>
      <c r="S12" s="819" t="e">
        <f t="shared" si="19"/>
        <v>#DIV/0!</v>
      </c>
      <c r="T12" s="819">
        <f t="shared" si="20"/>
        <v>279</v>
      </c>
      <c r="U12" s="819">
        <f t="shared" si="21"/>
        <v>321</v>
      </c>
      <c r="V12" s="332"/>
      <c r="W12" s="333"/>
      <c r="X12" s="334"/>
      <c r="Y12" s="334"/>
      <c r="Z12" s="334"/>
      <c r="AA12" s="334"/>
      <c r="AB12" s="334"/>
      <c r="AC12" s="334"/>
      <c r="AD12" s="327"/>
      <c r="AE12" s="328"/>
      <c r="AF12" s="332"/>
      <c r="AG12" s="333"/>
      <c r="AH12" s="752"/>
      <c r="AJ12" s="207">
        <f t="shared" si="2"/>
        <v>0</v>
      </c>
      <c r="AK12" s="207">
        <f t="shared" si="3"/>
        <v>99</v>
      </c>
      <c r="AL12" s="207">
        <f t="shared" si="4"/>
        <v>71</v>
      </c>
      <c r="AM12" s="207">
        <f t="shared" si="5"/>
        <v>109</v>
      </c>
      <c r="AN12" s="207">
        <f t="shared" si="6"/>
        <v>65</v>
      </c>
      <c r="AO12" s="207">
        <f t="shared" si="7"/>
        <v>67</v>
      </c>
      <c r="AP12" s="207">
        <f t="shared" si="8"/>
        <v>51</v>
      </c>
      <c r="AQ12" s="207">
        <f t="shared" si="9"/>
        <v>138</v>
      </c>
      <c r="AR12" s="207">
        <f t="shared" si="10"/>
        <v>-1</v>
      </c>
      <c r="AS12" s="207">
        <f t="shared" si="11"/>
        <v>-1</v>
      </c>
      <c r="AT12" s="207">
        <f t="shared" si="12"/>
        <v>0</v>
      </c>
      <c r="AU12" s="207">
        <f t="shared" si="13"/>
        <v>0</v>
      </c>
      <c r="AV12" s="207" t="e">
        <f t="shared" si="14"/>
        <v>#DIV/0!</v>
      </c>
    </row>
    <row r="13" spans="1:48" s="101" customFormat="1" ht="10.5" customHeight="1">
      <c r="A13" s="202" t="s">
        <v>24</v>
      </c>
      <c r="B13" s="525" t="s">
        <v>24</v>
      </c>
      <c r="C13" s="475"/>
      <c r="D13" s="555">
        <v>-40</v>
      </c>
      <c r="E13" s="556">
        <v>-5</v>
      </c>
      <c r="F13" s="539">
        <v>3</v>
      </c>
      <c r="G13" s="539">
        <v>-6</v>
      </c>
      <c r="H13" s="556">
        <v>-3</v>
      </c>
      <c r="I13" s="556">
        <v>-7</v>
      </c>
      <c r="J13" s="556">
        <v>-8</v>
      </c>
      <c r="K13" s="324"/>
      <c r="L13" s="325"/>
      <c r="M13" s="475"/>
      <c r="N13" s="555"/>
      <c r="O13" s="1019"/>
      <c r="P13" s="201"/>
      <c r="Q13" s="819"/>
      <c r="R13" s="819"/>
      <c r="S13" s="819"/>
      <c r="T13" s="819">
        <f t="shared" si="20"/>
        <v>-42</v>
      </c>
      <c r="U13" s="819">
        <f t="shared" si="21"/>
        <v>-24</v>
      </c>
      <c r="V13" s="321"/>
      <c r="W13" s="322"/>
      <c r="X13" s="323"/>
      <c r="Y13" s="316"/>
      <c r="Z13" s="316"/>
      <c r="AA13" s="323"/>
      <c r="AB13" s="323"/>
      <c r="AC13" s="323"/>
      <c r="AD13" s="324"/>
      <c r="AE13" s="325"/>
      <c r="AF13" s="321"/>
      <c r="AG13" s="322"/>
      <c r="AH13" s="751"/>
      <c r="AJ13" s="207">
        <f t="shared" si="2"/>
        <v>0</v>
      </c>
      <c r="AK13" s="207">
        <f t="shared" si="3"/>
        <v>-40</v>
      </c>
      <c r="AL13" s="207">
        <f t="shared" si="4"/>
        <v>-5</v>
      </c>
      <c r="AM13" s="207">
        <f t="shared" si="5"/>
        <v>3</v>
      </c>
      <c r="AN13" s="207">
        <f t="shared" si="6"/>
        <v>-6</v>
      </c>
      <c r="AO13" s="207">
        <f t="shared" si="7"/>
        <v>-3</v>
      </c>
      <c r="AP13" s="207">
        <f t="shared" si="8"/>
        <v>-7</v>
      </c>
      <c r="AQ13" s="207">
        <f t="shared" si="9"/>
        <v>-8</v>
      </c>
      <c r="AR13" s="207">
        <f t="shared" si="10"/>
        <v>0</v>
      </c>
      <c r="AS13" s="207">
        <f t="shared" si="11"/>
        <v>0</v>
      </c>
      <c r="AT13" s="207">
        <f t="shared" si="12"/>
        <v>0</v>
      </c>
      <c r="AU13" s="207">
        <f t="shared" si="13"/>
        <v>0</v>
      </c>
      <c r="AV13" s="207">
        <f t="shared" si="14"/>
        <v>0</v>
      </c>
    </row>
    <row r="14" spans="1:48" s="101" customFormat="1" ht="10.5" hidden="1" customHeight="1" outlineLevel="1">
      <c r="A14" s="213" t="s">
        <v>128</v>
      </c>
      <c r="B14" s="483" t="s">
        <v>128</v>
      </c>
      <c r="C14" s="475"/>
      <c r="D14" s="555"/>
      <c r="E14" s="556"/>
      <c r="F14" s="539"/>
      <c r="G14" s="539"/>
      <c r="H14" s="556"/>
      <c r="I14" s="556"/>
      <c r="J14" s="556"/>
      <c r="K14" s="324" t="e">
        <v>#N/A</v>
      </c>
      <c r="L14" s="325" t="e">
        <f t="shared" si="15"/>
        <v>#DIV/0!</v>
      </c>
      <c r="M14" s="475"/>
      <c r="N14" s="555"/>
      <c r="O14" s="1019" t="e">
        <f>((M14-N14)/N14)</f>
        <v>#DIV/0!</v>
      </c>
      <c r="P14" s="201"/>
      <c r="Q14" s="819" t="e">
        <f>((C14-D14)/D14)-K14</f>
        <v>#DIV/0!</v>
      </c>
      <c r="R14" s="819" t="e">
        <f>((C14-G14)/G14)-L14</f>
        <v>#DIV/0!</v>
      </c>
      <c r="S14" s="819" t="e">
        <f>((M14-N14)/N14)-O14</f>
        <v>#DIV/0!</v>
      </c>
      <c r="T14" s="819">
        <f t="shared" si="20"/>
        <v>0</v>
      </c>
      <c r="U14" s="819">
        <f t="shared" si="21"/>
        <v>0</v>
      </c>
      <c r="V14" s="321"/>
      <c r="W14" s="322"/>
      <c r="X14" s="323"/>
      <c r="Y14" s="316"/>
      <c r="Z14" s="316"/>
      <c r="AA14" s="323"/>
      <c r="AB14" s="323"/>
      <c r="AC14" s="323"/>
      <c r="AD14" s="324"/>
      <c r="AE14" s="325"/>
      <c r="AF14" s="321"/>
      <c r="AG14" s="322"/>
      <c r="AH14" s="751"/>
      <c r="AJ14" s="207">
        <f t="shared" ref="AJ14:AV14" si="22">C14-V14</f>
        <v>0</v>
      </c>
      <c r="AK14" s="207">
        <f t="shared" si="22"/>
        <v>0</v>
      </c>
      <c r="AL14" s="207">
        <f t="shared" si="22"/>
        <v>0</v>
      </c>
      <c r="AM14" s="207">
        <f t="shared" si="22"/>
        <v>0</v>
      </c>
      <c r="AN14" s="207">
        <f t="shared" si="22"/>
        <v>0</v>
      </c>
      <c r="AO14" s="207">
        <f t="shared" si="22"/>
        <v>0</v>
      </c>
      <c r="AP14" s="207">
        <f t="shared" si="22"/>
        <v>0</v>
      </c>
      <c r="AQ14" s="207">
        <f t="shared" si="22"/>
        <v>0</v>
      </c>
      <c r="AR14" s="207" t="e">
        <f t="shared" si="22"/>
        <v>#N/A</v>
      </c>
      <c r="AS14" s="207" t="e">
        <f t="shared" si="22"/>
        <v>#DIV/0!</v>
      </c>
      <c r="AT14" s="207">
        <f t="shared" si="22"/>
        <v>0</v>
      </c>
      <c r="AU14" s="207">
        <f t="shared" si="22"/>
        <v>0</v>
      </c>
      <c r="AV14" s="207" t="e">
        <f t="shared" si="22"/>
        <v>#DIV/0!</v>
      </c>
    </row>
    <row r="15" spans="1:48" s="101" customFormat="1" ht="10.5" customHeight="1" collapsed="1">
      <c r="A15" s="203" t="s">
        <v>5</v>
      </c>
      <c r="B15" s="527" t="s">
        <v>5</v>
      </c>
      <c r="C15" s="501"/>
      <c r="D15" s="562">
        <v>59</v>
      </c>
      <c r="E15" s="563">
        <v>66</v>
      </c>
      <c r="F15" s="564">
        <v>112</v>
      </c>
      <c r="G15" s="564">
        <v>59</v>
      </c>
      <c r="H15" s="563">
        <v>64</v>
      </c>
      <c r="I15" s="563">
        <v>44</v>
      </c>
      <c r="J15" s="563">
        <v>130</v>
      </c>
      <c r="K15" s="327">
        <f>((C15-D15)/D15)</f>
        <v>-1</v>
      </c>
      <c r="L15" s="328">
        <f t="shared" si="15"/>
        <v>-1</v>
      </c>
      <c r="M15" s="501"/>
      <c r="N15" s="562"/>
      <c r="O15" s="1021" t="e">
        <f t="shared" si="16"/>
        <v>#DIV/0!</v>
      </c>
      <c r="P15" s="201"/>
      <c r="Q15" s="819">
        <f t="shared" si="17"/>
        <v>0</v>
      </c>
      <c r="R15" s="819">
        <f t="shared" si="18"/>
        <v>0</v>
      </c>
      <c r="S15" s="819" t="e">
        <f t="shared" si="19"/>
        <v>#DIV/0!</v>
      </c>
      <c r="T15" s="819">
        <f t="shared" si="20"/>
        <v>237</v>
      </c>
      <c r="U15" s="819">
        <f t="shared" si="21"/>
        <v>297</v>
      </c>
      <c r="V15" s="336"/>
      <c r="W15" s="337"/>
      <c r="X15" s="305"/>
      <c r="Y15" s="338"/>
      <c r="Z15" s="338"/>
      <c r="AA15" s="305"/>
      <c r="AB15" s="305"/>
      <c r="AC15" s="305"/>
      <c r="AD15" s="339"/>
      <c r="AE15" s="740"/>
      <c r="AF15" s="336"/>
      <c r="AG15" s="337"/>
      <c r="AH15" s="753"/>
      <c r="AJ15" s="207">
        <f t="shared" si="2"/>
        <v>0</v>
      </c>
      <c r="AK15" s="207">
        <f t="shared" si="3"/>
        <v>59</v>
      </c>
      <c r="AL15" s="207">
        <f t="shared" si="4"/>
        <v>66</v>
      </c>
      <c r="AM15" s="207">
        <f t="shared" si="5"/>
        <v>112</v>
      </c>
      <c r="AN15" s="207">
        <f t="shared" si="6"/>
        <v>59</v>
      </c>
      <c r="AO15" s="207">
        <f t="shared" si="7"/>
        <v>64</v>
      </c>
      <c r="AP15" s="207">
        <f t="shared" si="8"/>
        <v>44</v>
      </c>
      <c r="AQ15" s="207">
        <f t="shared" si="9"/>
        <v>130</v>
      </c>
      <c r="AR15" s="207">
        <f t="shared" si="10"/>
        <v>-1</v>
      </c>
      <c r="AS15" s="207">
        <f t="shared" si="11"/>
        <v>-1</v>
      </c>
      <c r="AT15" s="207">
        <f t="shared" si="12"/>
        <v>0</v>
      </c>
      <c r="AU15" s="207">
        <f t="shared" si="13"/>
        <v>0</v>
      </c>
      <c r="AV15" s="207" t="e">
        <f t="shared" si="14"/>
        <v>#DIV/0!</v>
      </c>
    </row>
    <row r="16" spans="1:48" s="101" customFormat="1" ht="10.5" customHeight="1">
      <c r="A16" s="202" t="s">
        <v>10</v>
      </c>
      <c r="B16" s="525" t="s">
        <v>10</v>
      </c>
      <c r="C16" s="509"/>
      <c r="D16" s="538">
        <v>57.3</v>
      </c>
      <c r="E16" s="538">
        <v>65.5</v>
      </c>
      <c r="F16" s="538">
        <v>55.5</v>
      </c>
      <c r="G16" s="538">
        <v>68.400000000000006</v>
      </c>
      <c r="H16" s="538">
        <v>67.900000000000006</v>
      </c>
      <c r="I16" s="538">
        <v>73.8</v>
      </c>
      <c r="J16" s="538">
        <v>50.5</v>
      </c>
      <c r="K16" s="1071"/>
      <c r="L16" s="1132"/>
      <c r="M16" s="538"/>
      <c r="N16" s="538"/>
      <c r="O16" s="1018"/>
      <c r="P16" s="201"/>
      <c r="Q16" s="819"/>
      <c r="R16" s="819"/>
      <c r="S16" s="819"/>
      <c r="T16" s="819"/>
      <c r="U16" s="209"/>
      <c r="V16" s="343"/>
      <c r="W16" s="317"/>
      <c r="X16" s="317"/>
      <c r="Y16" s="317"/>
      <c r="Z16" s="317"/>
      <c r="AA16" s="317"/>
      <c r="AB16" s="317"/>
      <c r="AC16" s="317"/>
      <c r="AD16" s="318"/>
      <c r="AE16" s="320"/>
      <c r="AF16" s="343"/>
      <c r="AG16" s="317"/>
      <c r="AH16" s="319"/>
      <c r="AJ16" s="207">
        <f t="shared" si="2"/>
        <v>0</v>
      </c>
      <c r="AK16" s="207">
        <f t="shared" si="3"/>
        <v>57.3</v>
      </c>
      <c r="AL16" s="207">
        <f t="shared" si="4"/>
        <v>65.5</v>
      </c>
      <c r="AM16" s="207">
        <f t="shared" si="5"/>
        <v>55.5</v>
      </c>
      <c r="AN16" s="207">
        <f t="shared" si="6"/>
        <v>68.400000000000006</v>
      </c>
      <c r="AO16" s="207">
        <f t="shared" si="7"/>
        <v>67.900000000000006</v>
      </c>
      <c r="AP16" s="207">
        <f t="shared" si="8"/>
        <v>73.8</v>
      </c>
      <c r="AQ16" s="207">
        <f t="shared" si="9"/>
        <v>50.5</v>
      </c>
      <c r="AR16" s="207">
        <f t="shared" si="10"/>
        <v>0</v>
      </c>
      <c r="AS16" s="207">
        <f t="shared" si="11"/>
        <v>0</v>
      </c>
      <c r="AT16" s="207">
        <f t="shared" si="12"/>
        <v>0</v>
      </c>
      <c r="AU16" s="207">
        <f t="shared" si="13"/>
        <v>0</v>
      </c>
      <c r="AV16" s="207">
        <f t="shared" si="14"/>
        <v>0</v>
      </c>
    </row>
    <row r="17" spans="1:48" s="101" customFormat="1" ht="10.5" customHeight="1">
      <c r="A17" s="202" t="s">
        <v>6</v>
      </c>
      <c r="B17" s="525" t="s">
        <v>108</v>
      </c>
      <c r="C17" s="509"/>
      <c r="D17" s="538">
        <v>10.763316303833594</v>
      </c>
      <c r="E17" s="538">
        <v>12.046980312364711</v>
      </c>
      <c r="F17" s="538">
        <v>21.16308006164385</v>
      </c>
      <c r="G17" s="538">
        <v>12.028623232460047</v>
      </c>
      <c r="H17" s="538">
        <v>12.932869844843282</v>
      </c>
      <c r="I17" s="538">
        <v>8.850206431686555</v>
      </c>
      <c r="J17" s="538">
        <v>26.42580263682855</v>
      </c>
      <c r="K17" s="381"/>
      <c r="L17" s="382"/>
      <c r="M17" s="538"/>
      <c r="N17" s="538"/>
      <c r="O17" s="1019"/>
      <c r="P17" s="201"/>
      <c r="Q17" s="819"/>
      <c r="R17" s="819"/>
      <c r="S17" s="819"/>
      <c r="T17" s="819"/>
      <c r="U17" s="209"/>
      <c r="V17" s="343"/>
      <c r="W17" s="317"/>
      <c r="X17" s="317"/>
      <c r="Y17" s="317"/>
      <c r="Z17" s="317"/>
      <c r="AA17" s="317"/>
      <c r="AB17" s="317"/>
      <c r="AC17" s="317"/>
      <c r="AD17" s="318"/>
      <c r="AE17" s="320"/>
      <c r="AF17" s="343"/>
      <c r="AG17" s="317"/>
      <c r="AH17" s="319"/>
      <c r="AJ17" s="207">
        <f t="shared" ref="AJ17:AV17" si="23">C17-V17</f>
        <v>0</v>
      </c>
      <c r="AK17" s="207">
        <f t="shared" si="23"/>
        <v>10.763316303833594</v>
      </c>
      <c r="AL17" s="207">
        <f t="shared" si="23"/>
        <v>12.046980312364711</v>
      </c>
      <c r="AM17" s="207">
        <f t="shared" si="23"/>
        <v>21.16308006164385</v>
      </c>
      <c r="AN17" s="207">
        <f t="shared" si="23"/>
        <v>12.028623232460047</v>
      </c>
      <c r="AO17" s="207">
        <f t="shared" si="23"/>
        <v>12.932869844843282</v>
      </c>
      <c r="AP17" s="207">
        <f t="shared" si="23"/>
        <v>8.850206431686555</v>
      </c>
      <c r="AQ17" s="207">
        <f t="shared" si="23"/>
        <v>26.42580263682855</v>
      </c>
      <c r="AR17" s="207">
        <f t="shared" si="23"/>
        <v>0</v>
      </c>
      <c r="AS17" s="207">
        <f t="shared" si="23"/>
        <v>0</v>
      </c>
      <c r="AT17" s="207">
        <f t="shared" si="23"/>
        <v>0</v>
      </c>
      <c r="AU17" s="207">
        <f t="shared" si="23"/>
        <v>0</v>
      </c>
      <c r="AV17" s="207">
        <f t="shared" si="23"/>
        <v>0</v>
      </c>
    </row>
    <row r="18" spans="1:48" s="101" customFormat="1" ht="10.5" hidden="1" customHeight="1" outlineLevel="1">
      <c r="A18" s="202" t="s">
        <v>6</v>
      </c>
      <c r="B18" s="525" t="s">
        <v>6</v>
      </c>
      <c r="C18" s="509"/>
      <c r="D18" s="538"/>
      <c r="E18" s="538"/>
      <c r="F18" s="538"/>
      <c r="G18" s="538"/>
      <c r="H18" s="538"/>
      <c r="I18" s="538"/>
      <c r="J18" s="538"/>
      <c r="K18" s="381">
        <v>0</v>
      </c>
      <c r="L18" s="382">
        <v>0</v>
      </c>
      <c r="M18" s="538"/>
      <c r="N18" s="538"/>
      <c r="O18" s="1019">
        <v>0</v>
      </c>
      <c r="P18" s="201"/>
      <c r="Q18" s="819"/>
      <c r="R18" s="819"/>
      <c r="S18" s="819"/>
      <c r="T18" s="819"/>
      <c r="U18" s="209"/>
      <c r="V18" s="343"/>
      <c r="W18" s="317"/>
      <c r="X18" s="317"/>
      <c r="Y18" s="317"/>
      <c r="Z18" s="317"/>
      <c r="AA18" s="317"/>
      <c r="AB18" s="317"/>
      <c r="AC18" s="317"/>
      <c r="AD18" s="318"/>
      <c r="AE18" s="320"/>
      <c r="AF18" s="343"/>
      <c r="AG18" s="317"/>
      <c r="AH18" s="319"/>
      <c r="AJ18" s="207">
        <f t="shared" si="2"/>
        <v>0</v>
      </c>
      <c r="AK18" s="207">
        <f t="shared" si="3"/>
        <v>0</v>
      </c>
      <c r="AL18" s="207">
        <f t="shared" si="4"/>
        <v>0</v>
      </c>
      <c r="AM18" s="207">
        <f t="shared" si="5"/>
        <v>0</v>
      </c>
      <c r="AN18" s="207">
        <f t="shared" si="6"/>
        <v>0</v>
      </c>
      <c r="AO18" s="207">
        <f t="shared" si="7"/>
        <v>0</v>
      </c>
      <c r="AP18" s="207">
        <f t="shared" si="8"/>
        <v>0</v>
      </c>
      <c r="AQ18" s="207">
        <f t="shared" si="9"/>
        <v>0</v>
      </c>
      <c r="AR18" s="207">
        <f t="shared" si="10"/>
        <v>0</v>
      </c>
      <c r="AS18" s="207">
        <f t="shared" si="11"/>
        <v>0</v>
      </c>
      <c r="AT18" s="207">
        <f t="shared" si="12"/>
        <v>0</v>
      </c>
      <c r="AU18" s="207">
        <f t="shared" si="13"/>
        <v>0</v>
      </c>
      <c r="AV18" s="207">
        <f t="shared" si="14"/>
        <v>0</v>
      </c>
    </row>
    <row r="19" spans="1:48" s="101" customFormat="1" ht="10.5" customHeight="1" collapsed="1">
      <c r="A19" s="202" t="s">
        <v>29</v>
      </c>
      <c r="B19" s="525" t="s">
        <v>29</v>
      </c>
      <c r="C19" s="476"/>
      <c r="D19" s="539">
        <v>1575</v>
      </c>
      <c r="E19" s="539">
        <v>1670</v>
      </c>
      <c r="F19" s="539">
        <v>1651</v>
      </c>
      <c r="G19" s="539">
        <v>1477</v>
      </c>
      <c r="H19" s="539">
        <v>1496</v>
      </c>
      <c r="I19" s="539">
        <v>1502</v>
      </c>
      <c r="J19" s="539">
        <v>1499</v>
      </c>
      <c r="K19" s="324">
        <f>((C19-D19)/D19)</f>
        <v>-1</v>
      </c>
      <c r="L19" s="325">
        <f>((C19-G19)/G19)</f>
        <v>-1</v>
      </c>
      <c r="M19" s="539"/>
      <c r="N19" s="539"/>
      <c r="O19" s="1019" t="e">
        <f t="shared" ref="O19:O29" si="24">((M19-N19)/N19)</f>
        <v>#DIV/0!</v>
      </c>
      <c r="P19" s="201"/>
      <c r="Q19" s="819">
        <f>((C19-D19)/D19)-K19</f>
        <v>0</v>
      </c>
      <c r="R19" s="819">
        <f t="shared" ref="R19:R29" si="25">((C19-G19)/G19)-L19</f>
        <v>0</v>
      </c>
      <c r="S19" s="819" t="e">
        <f>((M19-N19)/N19)-O19</f>
        <v>#DIV/0!</v>
      </c>
      <c r="T19" s="819">
        <f>C19-M19</f>
        <v>0</v>
      </c>
      <c r="U19" s="819">
        <f>G19-N19</f>
        <v>1477</v>
      </c>
      <c r="V19" s="345"/>
      <c r="W19" s="316"/>
      <c r="X19" s="316"/>
      <c r="Y19" s="316"/>
      <c r="Z19" s="316"/>
      <c r="AA19" s="316"/>
      <c r="AB19" s="316"/>
      <c r="AC19" s="316"/>
      <c r="AD19" s="324"/>
      <c r="AE19" s="325"/>
      <c r="AF19" s="345"/>
      <c r="AG19" s="316"/>
      <c r="AH19" s="319"/>
      <c r="AJ19" s="207">
        <f t="shared" si="2"/>
        <v>0</v>
      </c>
      <c r="AK19" s="207">
        <f t="shared" si="3"/>
        <v>1575</v>
      </c>
      <c r="AL19" s="207">
        <f t="shared" si="4"/>
        <v>1670</v>
      </c>
      <c r="AM19" s="207">
        <f t="shared" si="5"/>
        <v>1651</v>
      </c>
      <c r="AN19" s="207">
        <f t="shared" si="6"/>
        <v>1477</v>
      </c>
      <c r="AO19" s="207">
        <f t="shared" si="7"/>
        <v>1496</v>
      </c>
      <c r="AP19" s="207">
        <f t="shared" si="8"/>
        <v>1502</v>
      </c>
      <c r="AQ19" s="207">
        <f t="shared" si="9"/>
        <v>1499</v>
      </c>
      <c r="AR19" s="207">
        <f t="shared" si="10"/>
        <v>-1</v>
      </c>
      <c r="AS19" s="207">
        <f t="shared" si="11"/>
        <v>-1</v>
      </c>
      <c r="AT19" s="207">
        <f t="shared" si="12"/>
        <v>0</v>
      </c>
      <c r="AU19" s="207">
        <f t="shared" si="13"/>
        <v>0</v>
      </c>
      <c r="AV19" s="207" t="e">
        <f t="shared" si="14"/>
        <v>#DIV/0!</v>
      </c>
    </row>
    <row r="20" spans="1:48" s="101" customFormat="1" ht="10.5" customHeight="1">
      <c r="A20" s="202" t="s">
        <v>28</v>
      </c>
      <c r="B20" s="481" t="s">
        <v>92</v>
      </c>
      <c r="C20" s="476"/>
      <c r="D20" s="539">
        <v>9127</v>
      </c>
      <c r="E20" s="539">
        <v>9095</v>
      </c>
      <c r="F20" s="539">
        <v>9045</v>
      </c>
      <c r="G20" s="539">
        <v>8766</v>
      </c>
      <c r="H20" s="539">
        <v>7658</v>
      </c>
      <c r="I20" s="539">
        <v>7617</v>
      </c>
      <c r="J20" s="539">
        <v>7589</v>
      </c>
      <c r="K20" s="324">
        <f>((C20-D20)/D20)</f>
        <v>-1</v>
      </c>
      <c r="L20" s="325">
        <f>((C20-G20)/G20)</f>
        <v>-1</v>
      </c>
      <c r="M20" s="539"/>
      <c r="N20" s="539"/>
      <c r="O20" s="1019" t="e">
        <f t="shared" si="24"/>
        <v>#DIV/0!</v>
      </c>
      <c r="P20" s="201"/>
      <c r="Q20" s="819">
        <f>((C20-D20)/D20)-K20</f>
        <v>0</v>
      </c>
      <c r="R20" s="819">
        <f t="shared" si="25"/>
        <v>0</v>
      </c>
      <c r="S20" s="819" t="e">
        <f>((M20-N20)/N20)-O20</f>
        <v>#DIV/0!</v>
      </c>
      <c r="T20" s="819">
        <f>C20-M20</f>
        <v>0</v>
      </c>
      <c r="U20" s="819">
        <f>G20-N20</f>
        <v>8766</v>
      </c>
      <c r="V20" s="345"/>
      <c r="W20" s="316"/>
      <c r="X20" s="316"/>
      <c r="Y20" s="316"/>
      <c r="Z20" s="316"/>
      <c r="AA20" s="316"/>
      <c r="AB20" s="316"/>
      <c r="AC20" s="316"/>
      <c r="AD20" s="324"/>
      <c r="AE20" s="325"/>
      <c r="AF20" s="345"/>
      <c r="AG20" s="316"/>
      <c r="AH20" s="319"/>
      <c r="AJ20" s="207">
        <f t="shared" si="2"/>
        <v>0</v>
      </c>
      <c r="AK20" s="207">
        <f t="shared" si="3"/>
        <v>9127</v>
      </c>
      <c r="AL20" s="207">
        <f t="shared" si="4"/>
        <v>9095</v>
      </c>
      <c r="AM20" s="207">
        <f t="shared" si="5"/>
        <v>9045</v>
      </c>
      <c r="AN20" s="207">
        <f t="shared" si="6"/>
        <v>8766</v>
      </c>
      <c r="AO20" s="207">
        <f t="shared" si="7"/>
        <v>7658</v>
      </c>
      <c r="AP20" s="207">
        <f t="shared" si="8"/>
        <v>7617</v>
      </c>
      <c r="AQ20" s="207">
        <f t="shared" si="9"/>
        <v>7589</v>
      </c>
      <c r="AR20" s="207">
        <f t="shared" si="10"/>
        <v>-1</v>
      </c>
      <c r="AS20" s="207">
        <f t="shared" si="11"/>
        <v>-1</v>
      </c>
      <c r="AT20" s="207">
        <f t="shared" si="12"/>
        <v>0</v>
      </c>
      <c r="AU20" s="207">
        <f t="shared" si="13"/>
        <v>0</v>
      </c>
      <c r="AV20" s="207" t="e">
        <f t="shared" si="14"/>
        <v>#DIV/0!</v>
      </c>
    </row>
    <row r="21" spans="1:48" s="101" customFormat="1" ht="10.5" customHeight="1">
      <c r="A21" s="202" t="s">
        <v>15</v>
      </c>
      <c r="B21" s="528" t="s">
        <v>15</v>
      </c>
      <c r="C21" s="514"/>
      <c r="D21" s="540">
        <v>1912</v>
      </c>
      <c r="E21" s="540">
        <v>1953</v>
      </c>
      <c r="F21" s="540">
        <v>1987</v>
      </c>
      <c r="G21" s="540">
        <v>2012</v>
      </c>
      <c r="H21" s="540">
        <v>2061</v>
      </c>
      <c r="I21" s="540">
        <v>2121</v>
      </c>
      <c r="J21" s="540">
        <v>2184</v>
      </c>
      <c r="K21" s="736">
        <f>((C21-D21)/D21)</f>
        <v>-1</v>
      </c>
      <c r="L21" s="737">
        <f>((C21-G21)/G21)</f>
        <v>-1</v>
      </c>
      <c r="M21" s="540"/>
      <c r="N21" s="540"/>
      <c r="O21" s="1022" t="e">
        <f t="shared" si="24"/>
        <v>#DIV/0!</v>
      </c>
      <c r="P21" s="201"/>
      <c r="Q21" s="819">
        <f t="shared" ref="Q21:Q29" si="26">((C21-D21)/D21)-K21</f>
        <v>0</v>
      </c>
      <c r="R21" s="819">
        <f t="shared" si="25"/>
        <v>0</v>
      </c>
      <c r="S21" s="819" t="e">
        <f>((M21-N21)/N21)-O21</f>
        <v>#DIV/0!</v>
      </c>
      <c r="T21" s="819">
        <f>C21-M21</f>
        <v>0</v>
      </c>
      <c r="U21" s="819">
        <f>G21-N21</f>
        <v>2012</v>
      </c>
      <c r="V21" s="348"/>
      <c r="W21" s="349"/>
      <c r="X21" s="349"/>
      <c r="Y21" s="349"/>
      <c r="Z21" s="349"/>
      <c r="AA21" s="349"/>
      <c r="AB21" s="349"/>
      <c r="AC21" s="349"/>
      <c r="AD21" s="736"/>
      <c r="AE21" s="737"/>
      <c r="AF21" s="348"/>
      <c r="AG21" s="349"/>
      <c r="AH21" s="455"/>
      <c r="AJ21" s="207">
        <f t="shared" si="2"/>
        <v>0</v>
      </c>
      <c r="AK21" s="207">
        <f t="shared" si="3"/>
        <v>1912</v>
      </c>
      <c r="AL21" s="207">
        <f t="shared" si="4"/>
        <v>1953</v>
      </c>
      <c r="AM21" s="207">
        <f t="shared" si="5"/>
        <v>1987</v>
      </c>
      <c r="AN21" s="207">
        <f t="shared" si="6"/>
        <v>2012</v>
      </c>
      <c r="AO21" s="207">
        <f t="shared" si="7"/>
        <v>2061</v>
      </c>
      <c r="AP21" s="207">
        <f t="shared" si="8"/>
        <v>2121</v>
      </c>
      <c r="AQ21" s="207">
        <f t="shared" si="9"/>
        <v>2184</v>
      </c>
      <c r="AR21" s="207">
        <f t="shared" si="10"/>
        <v>-1</v>
      </c>
      <c r="AS21" s="207">
        <f t="shared" si="11"/>
        <v>-1</v>
      </c>
      <c r="AT21" s="207">
        <f t="shared" si="12"/>
        <v>0</v>
      </c>
      <c r="AU21" s="207">
        <f t="shared" si="13"/>
        <v>0</v>
      </c>
      <c r="AV21" s="207" t="e">
        <f t="shared" si="14"/>
        <v>#DIV/0!</v>
      </c>
    </row>
    <row r="22" spans="1:48" s="101" customFormat="1" ht="10.5" customHeight="1">
      <c r="A22" s="203" t="s">
        <v>23</v>
      </c>
      <c r="B22" s="526" t="s">
        <v>23</v>
      </c>
      <c r="C22" s="519"/>
      <c r="D22" s="556"/>
      <c r="E22" s="556"/>
      <c r="F22" s="556"/>
      <c r="G22" s="556"/>
      <c r="H22" s="556"/>
      <c r="I22" s="556"/>
      <c r="J22" s="556"/>
      <c r="K22" s="381"/>
      <c r="L22" s="382"/>
      <c r="M22" s="476"/>
      <c r="N22" s="539"/>
      <c r="O22" s="1019"/>
      <c r="P22" s="201"/>
      <c r="Q22" s="819"/>
      <c r="R22" s="819"/>
      <c r="S22" s="819"/>
      <c r="T22" s="819"/>
      <c r="U22" s="209"/>
      <c r="V22" s="445"/>
      <c r="W22" s="323"/>
      <c r="X22" s="323"/>
      <c r="Y22" s="323"/>
      <c r="Z22" s="323"/>
      <c r="AA22" s="323"/>
      <c r="AB22" s="323"/>
      <c r="AC22" s="323"/>
      <c r="AD22" s="743"/>
      <c r="AE22" s="713"/>
      <c r="AF22" s="445"/>
      <c r="AG22" s="444"/>
      <c r="AH22" s="935"/>
      <c r="AJ22" s="207">
        <f t="shared" si="2"/>
        <v>0</v>
      </c>
      <c r="AK22" s="207">
        <f t="shared" si="3"/>
        <v>0</v>
      </c>
      <c r="AL22" s="207">
        <f t="shared" si="4"/>
        <v>0</v>
      </c>
      <c r="AM22" s="207">
        <f t="shared" si="5"/>
        <v>0</v>
      </c>
      <c r="AN22" s="207">
        <f t="shared" si="6"/>
        <v>0</v>
      </c>
      <c r="AO22" s="207">
        <f t="shared" si="7"/>
        <v>0</v>
      </c>
      <c r="AP22" s="207">
        <f t="shared" si="8"/>
        <v>0</v>
      </c>
      <c r="AQ22" s="207">
        <f t="shared" si="9"/>
        <v>0</v>
      </c>
      <c r="AR22" s="207">
        <f t="shared" si="10"/>
        <v>0</v>
      </c>
      <c r="AS22" s="207">
        <f t="shared" si="11"/>
        <v>0</v>
      </c>
      <c r="AT22" s="207">
        <f t="shared" si="12"/>
        <v>0</v>
      </c>
      <c r="AU22" s="207">
        <f t="shared" si="13"/>
        <v>0</v>
      </c>
      <c r="AV22" s="207">
        <f t="shared" si="14"/>
        <v>0</v>
      </c>
    </row>
    <row r="23" spans="1:48" s="101" customFormat="1" ht="10.5" customHeight="1">
      <c r="A23" s="202" t="s">
        <v>20</v>
      </c>
      <c r="B23" s="525" t="s">
        <v>20</v>
      </c>
      <c r="C23" s="511"/>
      <c r="D23" s="546">
        <v>0.2</v>
      </c>
      <c r="E23" s="546">
        <v>0.2</v>
      </c>
      <c r="F23" s="546">
        <v>0.2</v>
      </c>
      <c r="G23" s="546">
        <v>0.2</v>
      </c>
      <c r="H23" s="546">
        <v>0.2</v>
      </c>
      <c r="I23" s="546">
        <v>0.2</v>
      </c>
      <c r="J23" s="546">
        <v>0.2</v>
      </c>
      <c r="K23" s="324">
        <f t="shared" ref="K23:K28" si="27">((C23-D23)/D23)</f>
        <v>-1</v>
      </c>
      <c r="L23" s="325">
        <f t="shared" ref="L23:L28" si="28">((C23-G23)/G23)</f>
        <v>-1</v>
      </c>
      <c r="M23" s="794"/>
      <c r="N23" s="581"/>
      <c r="O23" s="1019" t="e">
        <f t="shared" si="24"/>
        <v>#DIV/0!</v>
      </c>
      <c r="P23" s="212"/>
      <c r="Q23" s="819">
        <f t="shared" si="26"/>
        <v>0</v>
      </c>
      <c r="R23" s="819">
        <f t="shared" si="25"/>
        <v>0</v>
      </c>
      <c r="S23" s="819" t="e">
        <f t="shared" ref="S23:S29" si="29">((M23-N23)/N23)-O23</f>
        <v>#DIV/0!</v>
      </c>
      <c r="T23" s="819">
        <f t="shared" ref="T23:T29" si="30">C23-M23</f>
        <v>0</v>
      </c>
      <c r="U23" s="819">
        <f t="shared" ref="U23:U29" si="31">G23-N23</f>
        <v>0.2</v>
      </c>
      <c r="V23" s="353"/>
      <c r="W23" s="354"/>
      <c r="X23" s="354"/>
      <c r="Y23" s="354"/>
      <c r="Z23" s="354"/>
      <c r="AA23" s="354"/>
      <c r="AB23" s="354"/>
      <c r="AC23" s="354"/>
      <c r="AD23" s="324"/>
      <c r="AE23" s="325"/>
      <c r="AF23" s="353"/>
      <c r="AG23" s="354"/>
      <c r="AH23" s="319"/>
      <c r="AJ23" s="207">
        <f t="shared" si="2"/>
        <v>0</v>
      </c>
      <c r="AK23" s="207">
        <f t="shared" si="3"/>
        <v>0.2</v>
      </c>
      <c r="AL23" s="207">
        <f t="shared" si="4"/>
        <v>0.2</v>
      </c>
      <c r="AM23" s="207">
        <f t="shared" si="5"/>
        <v>0.2</v>
      </c>
      <c r="AN23" s="207">
        <f t="shared" si="6"/>
        <v>0.2</v>
      </c>
      <c r="AO23" s="207">
        <f t="shared" si="7"/>
        <v>0.2</v>
      </c>
      <c r="AP23" s="207">
        <f t="shared" si="8"/>
        <v>0.2</v>
      </c>
      <c r="AQ23" s="207">
        <f t="shared" si="9"/>
        <v>0.2</v>
      </c>
      <c r="AR23" s="207">
        <f t="shared" si="10"/>
        <v>-1</v>
      </c>
      <c r="AS23" s="207">
        <f t="shared" si="11"/>
        <v>-1</v>
      </c>
      <c r="AT23" s="207">
        <f t="shared" si="12"/>
        <v>0</v>
      </c>
      <c r="AU23" s="207">
        <f t="shared" si="13"/>
        <v>0</v>
      </c>
      <c r="AV23" s="207" t="e">
        <f t="shared" si="14"/>
        <v>#DIV/0!</v>
      </c>
    </row>
    <row r="24" spans="1:48" s="101" customFormat="1" ht="10.5" customHeight="1">
      <c r="A24" s="202" t="s">
        <v>21</v>
      </c>
      <c r="B24" s="525" t="s">
        <v>21</v>
      </c>
      <c r="C24" s="511"/>
      <c r="D24" s="546">
        <v>30.9</v>
      </c>
      <c r="E24" s="546">
        <v>30.7</v>
      </c>
      <c r="F24" s="546">
        <v>30.599999999999998</v>
      </c>
      <c r="G24" s="546">
        <v>30.5</v>
      </c>
      <c r="H24" s="546">
        <v>30.400000000000002</v>
      </c>
      <c r="I24" s="546">
        <v>30.300000000000004</v>
      </c>
      <c r="J24" s="546">
        <v>29.900000000000002</v>
      </c>
      <c r="K24" s="324">
        <f t="shared" si="27"/>
        <v>-1</v>
      </c>
      <c r="L24" s="325">
        <f t="shared" si="28"/>
        <v>-1</v>
      </c>
      <c r="M24" s="794"/>
      <c r="N24" s="581"/>
      <c r="O24" s="1019" t="e">
        <f t="shared" si="24"/>
        <v>#DIV/0!</v>
      </c>
      <c r="P24" s="201"/>
      <c r="Q24" s="819">
        <f t="shared" si="26"/>
        <v>0</v>
      </c>
      <c r="R24" s="819">
        <f t="shared" si="25"/>
        <v>0</v>
      </c>
      <c r="S24" s="819" t="e">
        <f t="shared" si="29"/>
        <v>#DIV/0!</v>
      </c>
      <c r="T24" s="819">
        <f t="shared" si="30"/>
        <v>0</v>
      </c>
      <c r="U24" s="819">
        <f t="shared" si="31"/>
        <v>30.5</v>
      </c>
      <c r="V24" s="353"/>
      <c r="W24" s="354"/>
      <c r="X24" s="354"/>
      <c r="Y24" s="354"/>
      <c r="Z24" s="354"/>
      <c r="AA24" s="354"/>
      <c r="AB24" s="354"/>
      <c r="AC24" s="354"/>
      <c r="AD24" s="324"/>
      <c r="AE24" s="325"/>
      <c r="AF24" s="353"/>
      <c r="AG24" s="354"/>
      <c r="AH24" s="319"/>
      <c r="AJ24" s="207">
        <f t="shared" si="2"/>
        <v>0</v>
      </c>
      <c r="AK24" s="207">
        <f t="shared" si="3"/>
        <v>30.9</v>
      </c>
      <c r="AL24" s="207">
        <f t="shared" si="4"/>
        <v>30.7</v>
      </c>
      <c r="AM24" s="207">
        <f t="shared" si="5"/>
        <v>30.599999999999998</v>
      </c>
      <c r="AN24" s="207">
        <f t="shared" si="6"/>
        <v>30.5</v>
      </c>
      <c r="AO24" s="207">
        <f t="shared" si="7"/>
        <v>30.400000000000002</v>
      </c>
      <c r="AP24" s="207">
        <f t="shared" si="8"/>
        <v>30.300000000000004</v>
      </c>
      <c r="AQ24" s="207">
        <f t="shared" si="9"/>
        <v>29.900000000000002</v>
      </c>
      <c r="AR24" s="207">
        <f t="shared" si="10"/>
        <v>-1</v>
      </c>
      <c r="AS24" s="207">
        <f t="shared" si="11"/>
        <v>-1</v>
      </c>
      <c r="AT24" s="207">
        <f t="shared" si="12"/>
        <v>0</v>
      </c>
      <c r="AU24" s="207">
        <f t="shared" si="13"/>
        <v>0</v>
      </c>
      <c r="AV24" s="207" t="e">
        <f t="shared" si="14"/>
        <v>#DIV/0!</v>
      </c>
    </row>
    <row r="25" spans="1:48" s="101" customFormat="1" ht="10.5" customHeight="1">
      <c r="A25" s="202" t="s">
        <v>22</v>
      </c>
      <c r="B25" s="525" t="s">
        <v>22</v>
      </c>
      <c r="C25" s="511"/>
      <c r="D25" s="546">
        <v>8.9</v>
      </c>
      <c r="E25" s="546">
        <v>9</v>
      </c>
      <c r="F25" s="546">
        <v>9.1</v>
      </c>
      <c r="G25" s="546">
        <v>9.1999999999999993</v>
      </c>
      <c r="H25" s="546">
        <v>9.4</v>
      </c>
      <c r="I25" s="546">
        <v>9.6999999999999993</v>
      </c>
      <c r="J25" s="546">
        <v>9.9</v>
      </c>
      <c r="K25" s="324">
        <f t="shared" si="27"/>
        <v>-1</v>
      </c>
      <c r="L25" s="325">
        <f t="shared" si="28"/>
        <v>-1</v>
      </c>
      <c r="M25" s="794"/>
      <c r="N25" s="581"/>
      <c r="O25" s="1019" t="e">
        <f t="shared" si="24"/>
        <v>#DIV/0!</v>
      </c>
      <c r="P25" s="201"/>
      <c r="Q25" s="819">
        <f t="shared" si="26"/>
        <v>0</v>
      </c>
      <c r="R25" s="819">
        <f t="shared" si="25"/>
        <v>0</v>
      </c>
      <c r="S25" s="819" t="e">
        <f t="shared" si="29"/>
        <v>#DIV/0!</v>
      </c>
      <c r="T25" s="819">
        <f t="shared" si="30"/>
        <v>0</v>
      </c>
      <c r="U25" s="819">
        <f t="shared" si="31"/>
        <v>9.1999999999999993</v>
      </c>
      <c r="V25" s="353"/>
      <c r="W25" s="354"/>
      <c r="X25" s="354"/>
      <c r="Y25" s="354"/>
      <c r="Z25" s="354"/>
      <c r="AA25" s="354"/>
      <c r="AB25" s="354"/>
      <c r="AC25" s="354"/>
      <c r="AD25" s="324"/>
      <c r="AE25" s="325"/>
      <c r="AF25" s="353"/>
      <c r="AG25" s="354"/>
      <c r="AH25" s="319"/>
      <c r="AJ25" s="207">
        <f t="shared" si="2"/>
        <v>0</v>
      </c>
      <c r="AK25" s="207">
        <f t="shared" si="3"/>
        <v>8.9</v>
      </c>
      <c r="AL25" s="207">
        <f t="shared" si="4"/>
        <v>9</v>
      </c>
      <c r="AM25" s="207">
        <f t="shared" si="5"/>
        <v>9.1</v>
      </c>
      <c r="AN25" s="207">
        <f t="shared" si="6"/>
        <v>9.1999999999999993</v>
      </c>
      <c r="AO25" s="207">
        <f t="shared" si="7"/>
        <v>9.4</v>
      </c>
      <c r="AP25" s="207">
        <f t="shared" si="8"/>
        <v>9.6999999999999993</v>
      </c>
      <c r="AQ25" s="207">
        <f t="shared" si="9"/>
        <v>9.9</v>
      </c>
      <c r="AR25" s="207">
        <f t="shared" si="10"/>
        <v>-1</v>
      </c>
      <c r="AS25" s="207">
        <f t="shared" si="11"/>
        <v>-1</v>
      </c>
      <c r="AT25" s="207">
        <f t="shared" si="12"/>
        <v>0</v>
      </c>
      <c r="AU25" s="207">
        <f t="shared" si="13"/>
        <v>0</v>
      </c>
      <c r="AV25" s="207" t="e">
        <f t="shared" si="14"/>
        <v>#DIV/0!</v>
      </c>
    </row>
    <row r="26" spans="1:48" s="101" customFormat="1" ht="10.5" customHeight="1">
      <c r="A26" s="203" t="s">
        <v>26</v>
      </c>
      <c r="B26" s="526" t="s">
        <v>26</v>
      </c>
      <c r="C26" s="520"/>
      <c r="D26" s="549">
        <v>40.1</v>
      </c>
      <c r="E26" s="549">
        <v>39.9</v>
      </c>
      <c r="F26" s="549">
        <v>39.9</v>
      </c>
      <c r="G26" s="549">
        <v>39.9</v>
      </c>
      <c r="H26" s="549">
        <v>40</v>
      </c>
      <c r="I26" s="549">
        <v>40.200000000000003</v>
      </c>
      <c r="J26" s="549">
        <v>40</v>
      </c>
      <c r="K26" s="327">
        <f t="shared" si="27"/>
        <v>-1</v>
      </c>
      <c r="L26" s="328">
        <f t="shared" si="28"/>
        <v>-1</v>
      </c>
      <c r="M26" s="529"/>
      <c r="N26" s="1023"/>
      <c r="O26" s="1020" t="e">
        <f t="shared" si="24"/>
        <v>#DIV/0!</v>
      </c>
      <c r="P26" s="201"/>
      <c r="Q26" s="819">
        <f t="shared" si="26"/>
        <v>0</v>
      </c>
      <c r="R26" s="819">
        <f t="shared" si="25"/>
        <v>0</v>
      </c>
      <c r="S26" s="819" t="e">
        <f t="shared" si="29"/>
        <v>#DIV/0!</v>
      </c>
      <c r="T26" s="819">
        <f t="shared" si="30"/>
        <v>0</v>
      </c>
      <c r="U26" s="819">
        <f t="shared" si="31"/>
        <v>39.9</v>
      </c>
      <c r="V26" s="355"/>
      <c r="W26" s="356"/>
      <c r="X26" s="356"/>
      <c r="Y26" s="356"/>
      <c r="Z26" s="356"/>
      <c r="AA26" s="356"/>
      <c r="AB26" s="356"/>
      <c r="AC26" s="356"/>
      <c r="AD26" s="327"/>
      <c r="AE26" s="328"/>
      <c r="AF26" s="355"/>
      <c r="AG26" s="356"/>
      <c r="AH26" s="331"/>
      <c r="AJ26" s="207">
        <f t="shared" si="2"/>
        <v>0</v>
      </c>
      <c r="AK26" s="207">
        <f t="shared" si="3"/>
        <v>40.1</v>
      </c>
      <c r="AL26" s="207">
        <f t="shared" si="4"/>
        <v>39.9</v>
      </c>
      <c r="AM26" s="207">
        <f t="shared" si="5"/>
        <v>39.9</v>
      </c>
      <c r="AN26" s="207">
        <f t="shared" si="6"/>
        <v>39.9</v>
      </c>
      <c r="AO26" s="207">
        <f t="shared" si="7"/>
        <v>40</v>
      </c>
      <c r="AP26" s="207">
        <f t="shared" si="8"/>
        <v>40.200000000000003</v>
      </c>
      <c r="AQ26" s="207">
        <f t="shared" si="9"/>
        <v>40</v>
      </c>
      <c r="AR26" s="207">
        <f t="shared" si="10"/>
        <v>-1</v>
      </c>
      <c r="AS26" s="207">
        <f t="shared" si="11"/>
        <v>-1</v>
      </c>
      <c r="AT26" s="207">
        <f t="shared" si="12"/>
        <v>0</v>
      </c>
      <c r="AU26" s="207">
        <f t="shared" si="13"/>
        <v>0</v>
      </c>
      <c r="AV26" s="207" t="e">
        <f t="shared" si="14"/>
        <v>#DIV/0!</v>
      </c>
    </row>
    <row r="27" spans="1:48" s="101" customFormat="1" ht="10.5" customHeight="1">
      <c r="A27" s="202" t="s">
        <v>18</v>
      </c>
      <c r="B27" s="525" t="s">
        <v>18</v>
      </c>
      <c r="C27" s="511"/>
      <c r="D27" s="546">
        <v>1.7</v>
      </c>
      <c r="E27" s="546">
        <v>1.7</v>
      </c>
      <c r="F27" s="546">
        <v>1.7</v>
      </c>
      <c r="G27" s="546">
        <v>1.6</v>
      </c>
      <c r="H27" s="546">
        <v>1.7</v>
      </c>
      <c r="I27" s="546">
        <v>2.2000000000000002</v>
      </c>
      <c r="J27" s="546">
        <v>2.2999999999999998</v>
      </c>
      <c r="K27" s="324">
        <f t="shared" si="27"/>
        <v>-1</v>
      </c>
      <c r="L27" s="325">
        <f t="shared" si="28"/>
        <v>-1</v>
      </c>
      <c r="M27" s="794"/>
      <c r="N27" s="581"/>
      <c r="O27" s="1019" t="e">
        <f t="shared" si="24"/>
        <v>#DIV/0!</v>
      </c>
      <c r="P27" s="201"/>
      <c r="Q27" s="819">
        <f t="shared" si="26"/>
        <v>0</v>
      </c>
      <c r="R27" s="819">
        <f t="shared" si="25"/>
        <v>0</v>
      </c>
      <c r="S27" s="819" t="e">
        <f t="shared" si="29"/>
        <v>#DIV/0!</v>
      </c>
      <c r="T27" s="819">
        <f t="shared" si="30"/>
        <v>0</v>
      </c>
      <c r="U27" s="819">
        <f t="shared" si="31"/>
        <v>1.6</v>
      </c>
      <c r="V27" s="353"/>
      <c r="W27" s="354"/>
      <c r="X27" s="354"/>
      <c r="Y27" s="354"/>
      <c r="Z27" s="354"/>
      <c r="AA27" s="354"/>
      <c r="AB27" s="354"/>
      <c r="AC27" s="354"/>
      <c r="AD27" s="324"/>
      <c r="AE27" s="325"/>
      <c r="AF27" s="353"/>
      <c r="AG27" s="354"/>
      <c r="AH27" s="319"/>
      <c r="AJ27" s="207">
        <f t="shared" si="2"/>
        <v>0</v>
      </c>
      <c r="AK27" s="207">
        <f t="shared" si="3"/>
        <v>1.7</v>
      </c>
      <c r="AL27" s="207">
        <f t="shared" si="4"/>
        <v>1.7</v>
      </c>
      <c r="AM27" s="207">
        <f t="shared" si="5"/>
        <v>1.7</v>
      </c>
      <c r="AN27" s="207">
        <f t="shared" si="6"/>
        <v>1.6</v>
      </c>
      <c r="AO27" s="207">
        <f t="shared" si="7"/>
        <v>1.7</v>
      </c>
      <c r="AP27" s="207">
        <f t="shared" si="8"/>
        <v>2.2000000000000002</v>
      </c>
      <c r="AQ27" s="207">
        <f t="shared" si="9"/>
        <v>2.2999999999999998</v>
      </c>
      <c r="AR27" s="207">
        <f t="shared" si="10"/>
        <v>-1</v>
      </c>
      <c r="AS27" s="207">
        <f t="shared" si="11"/>
        <v>-1</v>
      </c>
      <c r="AT27" s="207">
        <f t="shared" si="12"/>
        <v>0</v>
      </c>
      <c r="AU27" s="207">
        <f t="shared" si="13"/>
        <v>0</v>
      </c>
      <c r="AV27" s="207" t="e">
        <f t="shared" si="14"/>
        <v>#DIV/0!</v>
      </c>
    </row>
    <row r="28" spans="1:48" s="101" customFormat="1" ht="10.5" customHeight="1">
      <c r="A28" s="202" t="s">
        <v>17</v>
      </c>
      <c r="B28" s="525" t="s">
        <v>17</v>
      </c>
      <c r="C28" s="511"/>
      <c r="D28" s="546">
        <v>23.1</v>
      </c>
      <c r="E28" s="546">
        <v>23.3</v>
      </c>
      <c r="F28" s="546">
        <v>22.8</v>
      </c>
      <c r="G28" s="546">
        <v>22.9</v>
      </c>
      <c r="H28" s="546">
        <v>23.3</v>
      </c>
      <c r="I28" s="546">
        <v>23.6</v>
      </c>
      <c r="J28" s="546">
        <v>23.099999999999998</v>
      </c>
      <c r="K28" s="324">
        <f t="shared" si="27"/>
        <v>-1</v>
      </c>
      <c r="L28" s="325">
        <f t="shared" si="28"/>
        <v>-1</v>
      </c>
      <c r="M28" s="794"/>
      <c r="N28" s="581"/>
      <c r="O28" s="1019" t="e">
        <f t="shared" si="24"/>
        <v>#DIV/0!</v>
      </c>
      <c r="P28" s="201"/>
      <c r="Q28" s="819">
        <f t="shared" si="26"/>
        <v>0</v>
      </c>
      <c r="R28" s="819">
        <f t="shared" si="25"/>
        <v>0</v>
      </c>
      <c r="S28" s="819" t="e">
        <f t="shared" si="29"/>
        <v>#DIV/0!</v>
      </c>
      <c r="T28" s="819">
        <f t="shared" si="30"/>
        <v>0</v>
      </c>
      <c r="U28" s="819">
        <f t="shared" si="31"/>
        <v>22.9</v>
      </c>
      <c r="V28" s="353"/>
      <c r="W28" s="354"/>
      <c r="X28" s="354"/>
      <c r="Y28" s="354"/>
      <c r="Z28" s="354"/>
      <c r="AA28" s="354"/>
      <c r="AB28" s="354"/>
      <c r="AC28" s="354"/>
      <c r="AD28" s="324"/>
      <c r="AE28" s="325"/>
      <c r="AF28" s="353"/>
      <c r="AG28" s="354"/>
      <c r="AH28" s="319"/>
      <c r="AJ28" s="207">
        <f t="shared" si="2"/>
        <v>0</v>
      </c>
      <c r="AK28" s="207">
        <f t="shared" si="3"/>
        <v>23.1</v>
      </c>
      <c r="AL28" s="207">
        <f t="shared" si="4"/>
        <v>23.3</v>
      </c>
      <c r="AM28" s="207">
        <f t="shared" si="5"/>
        <v>22.8</v>
      </c>
      <c r="AN28" s="207">
        <f t="shared" si="6"/>
        <v>22.9</v>
      </c>
      <c r="AO28" s="207">
        <f t="shared" si="7"/>
        <v>23.3</v>
      </c>
      <c r="AP28" s="207">
        <f t="shared" si="8"/>
        <v>23.6</v>
      </c>
      <c r="AQ28" s="207">
        <f t="shared" si="9"/>
        <v>23.099999999999998</v>
      </c>
      <c r="AR28" s="207">
        <f t="shared" si="10"/>
        <v>-1</v>
      </c>
      <c r="AS28" s="207">
        <f t="shared" si="11"/>
        <v>-1</v>
      </c>
      <c r="AT28" s="207">
        <f t="shared" si="12"/>
        <v>0</v>
      </c>
      <c r="AU28" s="207">
        <f t="shared" si="13"/>
        <v>0</v>
      </c>
      <c r="AV28" s="207" t="e">
        <f t="shared" si="14"/>
        <v>#DIV/0!</v>
      </c>
    </row>
    <row r="29" spans="1:48" s="101" customFormat="1" ht="10.5" customHeight="1">
      <c r="A29" s="203" t="s">
        <v>16</v>
      </c>
      <c r="B29" s="527" t="s">
        <v>16</v>
      </c>
      <c r="C29" s="522"/>
      <c r="D29" s="551">
        <v>24.8</v>
      </c>
      <c r="E29" s="551">
        <v>25</v>
      </c>
      <c r="F29" s="551">
        <v>24.5</v>
      </c>
      <c r="G29" s="551">
        <v>24.5</v>
      </c>
      <c r="H29" s="551">
        <v>25</v>
      </c>
      <c r="I29" s="551">
        <v>25.8</v>
      </c>
      <c r="J29" s="551">
        <v>25.4</v>
      </c>
      <c r="K29" s="327">
        <f>((C29-D29)/D29)</f>
        <v>-1</v>
      </c>
      <c r="L29" s="328">
        <f>((C29-G29)/G29)</f>
        <v>-1</v>
      </c>
      <c r="M29" s="530"/>
      <c r="N29" s="1024"/>
      <c r="O29" s="1021" t="e">
        <f t="shared" si="24"/>
        <v>#DIV/0!</v>
      </c>
      <c r="P29" s="201"/>
      <c r="Q29" s="819">
        <f t="shared" si="26"/>
        <v>0</v>
      </c>
      <c r="R29" s="819">
        <f t="shared" si="25"/>
        <v>0</v>
      </c>
      <c r="S29" s="819" t="e">
        <f t="shared" si="29"/>
        <v>#DIV/0!</v>
      </c>
      <c r="T29" s="819">
        <f t="shared" si="30"/>
        <v>0</v>
      </c>
      <c r="U29" s="819">
        <f t="shared" si="31"/>
        <v>24.5</v>
      </c>
      <c r="V29" s="357"/>
      <c r="W29" s="358"/>
      <c r="X29" s="358"/>
      <c r="Y29" s="358"/>
      <c r="Z29" s="358"/>
      <c r="AA29" s="358"/>
      <c r="AB29" s="358"/>
      <c r="AC29" s="358"/>
      <c r="AD29" s="339"/>
      <c r="AE29" s="740"/>
      <c r="AF29" s="357"/>
      <c r="AG29" s="358"/>
      <c r="AH29" s="342"/>
      <c r="AJ29" s="207">
        <f t="shared" si="2"/>
        <v>0</v>
      </c>
      <c r="AK29" s="207">
        <f t="shared" si="3"/>
        <v>24.8</v>
      </c>
      <c r="AL29" s="207">
        <f t="shared" si="4"/>
        <v>25</v>
      </c>
      <c r="AM29" s="207">
        <f t="shared" si="5"/>
        <v>24.5</v>
      </c>
      <c r="AN29" s="207">
        <f t="shared" si="6"/>
        <v>24.5</v>
      </c>
      <c r="AO29" s="207">
        <f t="shared" si="7"/>
        <v>25</v>
      </c>
      <c r="AP29" s="207">
        <f t="shared" si="8"/>
        <v>25.8</v>
      </c>
      <c r="AQ29" s="207">
        <f t="shared" si="9"/>
        <v>25.4</v>
      </c>
      <c r="AR29" s="207">
        <f t="shared" si="10"/>
        <v>-1</v>
      </c>
      <c r="AS29" s="207">
        <f t="shared" si="11"/>
        <v>-1</v>
      </c>
      <c r="AT29" s="207">
        <f t="shared" si="12"/>
        <v>0</v>
      </c>
      <c r="AU29" s="207">
        <f t="shared" si="13"/>
        <v>0</v>
      </c>
      <c r="AV29" s="207" t="e">
        <f t="shared" si="14"/>
        <v>#DIV/0!</v>
      </c>
    </row>
    <row r="30" spans="1:48" s="101" customFormat="1" ht="12.75" customHeight="1">
      <c r="A30" s="206"/>
      <c r="B30" s="1340" t="s">
        <v>155</v>
      </c>
      <c r="C30" s="1340"/>
      <c r="D30" s="1340"/>
      <c r="E30" s="1340"/>
      <c r="F30" s="1340"/>
      <c r="G30" s="1340"/>
      <c r="H30" s="1340"/>
      <c r="I30" s="1340"/>
      <c r="J30" s="1340"/>
      <c r="K30" s="1340"/>
      <c r="L30" s="1340"/>
      <c r="M30" s="1340"/>
      <c r="N30" s="1340"/>
      <c r="O30" s="1340"/>
    </row>
    <row r="31" spans="1:48" ht="12" customHeight="1">
      <c r="B31" s="360"/>
      <c r="C31" s="430"/>
      <c r="D31" s="430"/>
      <c r="E31" s="430"/>
      <c r="F31" s="430"/>
      <c r="G31" s="430"/>
      <c r="H31" s="430"/>
      <c r="I31" s="430"/>
      <c r="J31" s="430"/>
      <c r="K31" s="433"/>
      <c r="L31" s="433"/>
      <c r="M31" s="433"/>
      <c r="N31" s="433"/>
      <c r="O31" s="433"/>
      <c r="P31" s="295"/>
    </row>
    <row r="32" spans="1:48" ht="12" customHeight="1">
      <c r="B32" s="360"/>
      <c r="C32" s="927"/>
      <c r="D32" s="360"/>
      <c r="E32" s="360"/>
      <c r="F32" s="360"/>
      <c r="G32" s="360"/>
      <c r="H32" s="360"/>
      <c r="I32" s="360"/>
      <c r="J32" s="360"/>
      <c r="K32" s="433"/>
      <c r="L32" s="433"/>
      <c r="M32" s="433"/>
      <c r="N32" s="433"/>
      <c r="O32" s="433"/>
      <c r="P32" s="295"/>
    </row>
    <row r="33" spans="2:16" ht="12" customHeight="1">
      <c r="B33" s="796" t="s">
        <v>100</v>
      </c>
      <c r="C33" s="797">
        <f t="shared" ref="C33:J33" si="32">(C4+C5+C6+C7-C8)+(C8+C11-C12)+(C12+C13-C15)</f>
        <v>0</v>
      </c>
      <c r="D33" s="797">
        <f t="shared" si="32"/>
        <v>0</v>
      </c>
      <c r="E33" s="797">
        <f t="shared" si="32"/>
        <v>0</v>
      </c>
      <c r="F33" s="797">
        <f t="shared" si="32"/>
        <v>0</v>
      </c>
      <c r="G33" s="797">
        <f t="shared" si="32"/>
        <v>0</v>
      </c>
      <c r="H33" s="797">
        <f t="shared" si="32"/>
        <v>0</v>
      </c>
      <c r="I33" s="797">
        <f t="shared" si="32"/>
        <v>0</v>
      </c>
      <c r="J33" s="797">
        <f t="shared" si="32"/>
        <v>0</v>
      </c>
      <c r="K33" s="796"/>
      <c r="L33" s="796"/>
      <c r="M33" s="797">
        <f>(M4+M5+M6+M7-M8)+(M8+M11-M12)+(M12+M13-M15)</f>
        <v>0</v>
      </c>
      <c r="N33" s="797">
        <f>(N4+N5+N6+N7-N8)+(N8+N11-N12)+(N12+N13-N15)</f>
        <v>0</v>
      </c>
      <c r="O33" s="101"/>
      <c r="P33" s="101"/>
    </row>
    <row r="34" spans="2:16">
      <c r="B34" s="796" t="s">
        <v>101</v>
      </c>
      <c r="C34" s="797">
        <f t="shared" ref="C34:J34" si="33">C23+C24+C25-C26+C27+C28-C29</f>
        <v>0</v>
      </c>
      <c r="D34" s="797">
        <f t="shared" si="33"/>
        <v>-0.10000000000000142</v>
      </c>
      <c r="E34" s="797">
        <f t="shared" si="33"/>
        <v>0</v>
      </c>
      <c r="F34" s="797">
        <f t="shared" si="33"/>
        <v>0</v>
      </c>
      <c r="G34" s="797">
        <f t="shared" si="33"/>
        <v>0</v>
      </c>
      <c r="H34" s="797">
        <f t="shared" si="33"/>
        <v>0</v>
      </c>
      <c r="I34" s="797">
        <f t="shared" si="33"/>
        <v>0</v>
      </c>
      <c r="J34" s="797">
        <f t="shared" si="33"/>
        <v>0</v>
      </c>
      <c r="K34" s="796"/>
      <c r="L34" s="796"/>
      <c r="M34" s="797">
        <f>M23+M24+M25-M26+M27+M28-M29</f>
        <v>0</v>
      </c>
      <c r="N34" s="797">
        <f>N23+N24+N25-N26+N27+N28-N29</f>
        <v>0</v>
      </c>
    </row>
    <row r="35" spans="2:16">
      <c r="B35" s="796"/>
      <c r="C35" s="797"/>
      <c r="D35" s="797"/>
      <c r="E35" s="797"/>
      <c r="F35" s="797"/>
      <c r="G35" s="797"/>
      <c r="H35" s="797"/>
      <c r="I35" s="797"/>
      <c r="J35" s="797"/>
      <c r="K35" s="796"/>
      <c r="L35" s="796"/>
      <c r="M35" s="797"/>
      <c r="N35" s="797"/>
    </row>
    <row r="36" spans="2:16">
      <c r="B36" s="796" t="s">
        <v>104</v>
      </c>
      <c r="C36" s="797">
        <f>C23+C24+C25-C26</f>
        <v>0</v>
      </c>
      <c r="D36" s="797">
        <f>D23+D24+D25-D26</f>
        <v>-0.10000000000000142</v>
      </c>
      <c r="E36" s="797">
        <f>E23+E24+E25-E26</f>
        <v>0</v>
      </c>
      <c r="F36" s="797">
        <f>F23+F24+F25-F26</f>
        <v>0</v>
      </c>
      <c r="G36" s="797">
        <f>G23+G24+G25-G26</f>
        <v>0</v>
      </c>
      <c r="H36" s="797"/>
      <c r="I36" s="797"/>
      <c r="J36" s="797"/>
      <c r="K36" s="796"/>
      <c r="L36" s="796"/>
      <c r="M36" s="797"/>
      <c r="N36" s="797"/>
    </row>
    <row r="37" spans="2:16">
      <c r="B37" s="796" t="s">
        <v>105</v>
      </c>
      <c r="C37" s="797">
        <f>C27+C28-C29</f>
        <v>0</v>
      </c>
      <c r="D37" s="797">
        <f>D27+D28-D29</f>
        <v>0</v>
      </c>
      <c r="E37" s="797">
        <f>E27+E28-E29</f>
        <v>0</v>
      </c>
      <c r="F37" s="797">
        <f>F27+F28-F29</f>
        <v>0</v>
      </c>
      <c r="G37" s="797">
        <f>G27+G28-G29</f>
        <v>0</v>
      </c>
      <c r="H37" s="797"/>
      <c r="I37" s="797"/>
      <c r="J37" s="797"/>
      <c r="K37" s="796"/>
      <c r="L37" s="796"/>
      <c r="M37" s="797"/>
      <c r="N37" s="797"/>
    </row>
    <row r="39" spans="2:16" hidden="1"/>
    <row r="40" spans="2:16" hidden="1"/>
    <row r="41" spans="2:16" hidden="1"/>
    <row r="42" spans="2:16" hidden="1"/>
    <row r="43" spans="2:16" hidden="1"/>
    <row r="44" spans="2:16" hidden="1"/>
    <row r="45" spans="2:16" hidden="1"/>
    <row r="46" spans="2:16" hidden="1"/>
    <row r="47" spans="2:16" hidden="1"/>
    <row r="48" spans="2:16" hidden="1"/>
    <row r="49" spans="1:27" hidden="1"/>
    <row r="50" spans="1:27" hidden="1"/>
    <row r="51" spans="1:27" hidden="1"/>
    <row r="52" spans="1:27" hidden="1"/>
    <row r="53" spans="1:27" hidden="1"/>
    <row r="54" spans="1:27" s="13" customFormat="1">
      <c r="O54" s="793"/>
    </row>
    <row r="55" spans="1:27" s="224" customFormat="1" ht="19.5" customHeight="1">
      <c r="A55" s="222"/>
      <c r="B55" s="223" t="s">
        <v>76</v>
      </c>
      <c r="C55" s="274"/>
      <c r="D55" s="274"/>
      <c r="E55" s="274"/>
      <c r="F55" s="274"/>
      <c r="G55" s="274"/>
      <c r="H55" s="274"/>
      <c r="I55" s="274"/>
      <c r="J55" s="274"/>
      <c r="K55" s="274"/>
      <c r="L55" s="274"/>
      <c r="M55" s="275">
        <f>+M4</f>
        <v>0</v>
      </c>
      <c r="N55" s="1051">
        <f>+C4+D4</f>
        <v>140</v>
      </c>
      <c r="Q55" s="223" t="s">
        <v>88</v>
      </c>
      <c r="R55" s="223"/>
      <c r="S55" s="223"/>
      <c r="T55" s="223"/>
      <c r="U55" s="223"/>
      <c r="V55" s="223"/>
    </row>
    <row r="56" spans="1:27" s="224" customFormat="1" ht="12.75" customHeight="1">
      <c r="A56" s="222"/>
      <c r="B56" s="243" t="s">
        <v>2</v>
      </c>
      <c r="C56" s="457" t="e">
        <f>D3</f>
        <v>#REF!</v>
      </c>
      <c r="D56" s="457" t="e">
        <f t="shared" ref="D56:I56" si="34">E3</f>
        <v>#REF!</v>
      </c>
      <c r="E56" s="457" t="e">
        <f t="shared" si="34"/>
        <v>#REF!</v>
      </c>
      <c r="F56" s="457" t="e">
        <f t="shared" si="34"/>
        <v>#REF!</v>
      </c>
      <c r="G56" s="457" t="e">
        <f t="shared" si="34"/>
        <v>#REF!</v>
      </c>
      <c r="H56" s="457" t="e">
        <f t="shared" si="34"/>
        <v>#REF!</v>
      </c>
      <c r="I56" s="457" t="e">
        <f t="shared" si="34"/>
        <v>#REF!</v>
      </c>
      <c r="J56" s="226"/>
      <c r="K56" s="222"/>
      <c r="L56" s="222"/>
      <c r="M56" s="234">
        <f>+'PeB FI'!M4</f>
        <v>0</v>
      </c>
      <c r="N56" s="234">
        <f>+'PeB FI'!C4+'PeB FI'!D4</f>
        <v>103</v>
      </c>
      <c r="Q56" s="227" t="s">
        <v>2</v>
      </c>
      <c r="R56" s="226"/>
      <c r="S56" s="834"/>
      <c r="T56" s="834"/>
      <c r="U56" s="226" t="e">
        <f t="shared" ref="U56:Z56" si="35">+C56</f>
        <v>#REF!</v>
      </c>
      <c r="V56" s="226" t="e">
        <f t="shared" si="35"/>
        <v>#REF!</v>
      </c>
      <c r="W56" s="226" t="e">
        <f t="shared" si="35"/>
        <v>#REF!</v>
      </c>
      <c r="X56" s="226" t="e">
        <f t="shared" si="35"/>
        <v>#REF!</v>
      </c>
      <c r="Y56" s="226" t="e">
        <f t="shared" si="35"/>
        <v>#REF!</v>
      </c>
      <c r="Z56" s="226" t="e">
        <f t="shared" si="35"/>
        <v>#REF!</v>
      </c>
      <c r="AA56" s="226" t="e">
        <f>+I56</f>
        <v>#REF!</v>
      </c>
    </row>
    <row r="57" spans="1:27" s="224" customFormat="1" ht="12.75" customHeight="1">
      <c r="B57" s="228" t="s">
        <v>8</v>
      </c>
      <c r="C57" s="174">
        <v>140</v>
      </c>
      <c r="D57" s="116">
        <v>145</v>
      </c>
      <c r="E57" s="69">
        <v>140</v>
      </c>
      <c r="F57" s="69">
        <v>144</v>
      </c>
      <c r="G57" s="69">
        <v>145</v>
      </c>
      <c r="H57" s="229">
        <v>143</v>
      </c>
      <c r="I57" s="229">
        <v>143</v>
      </c>
      <c r="J57" s="230"/>
      <c r="M57" s="272">
        <f>+'PeB NO'!O5</f>
        <v>0</v>
      </c>
      <c r="N57" s="263">
        <f>+'PeB NO'!C5+'PeB NO'!D5</f>
        <v>129</v>
      </c>
      <c r="Q57" s="228" t="s">
        <v>8</v>
      </c>
      <c r="R57" s="147"/>
      <c r="S57" s="264"/>
      <c r="T57" s="264"/>
      <c r="U57" s="264">
        <f>+D4-C57</f>
        <v>0</v>
      </c>
      <c r="V57" s="234">
        <f t="shared" ref="V57:V82" si="36">+E4-D57</f>
        <v>0</v>
      </c>
      <c r="W57" s="234">
        <f t="shared" ref="W57:W82" si="37">+F4-E57</f>
        <v>0</v>
      </c>
      <c r="X57" s="234">
        <f t="shared" ref="X57:X82" si="38">+G4-F57</f>
        <v>0</v>
      </c>
      <c r="Y57" s="234">
        <f t="shared" ref="Y57:Y82" si="39">+H4-G57</f>
        <v>0</v>
      </c>
      <c r="Z57" s="234">
        <f t="shared" ref="Z57:Z82" si="40">+I4-H57</f>
        <v>0</v>
      </c>
      <c r="AA57" s="234">
        <f t="shared" ref="AA57:AA82" si="41">+J4-I57</f>
        <v>0</v>
      </c>
    </row>
    <row r="58" spans="1:27" s="224" customFormat="1" ht="12.75" customHeight="1">
      <c r="B58" s="228" t="s">
        <v>3</v>
      </c>
      <c r="C58" s="18">
        <v>65</v>
      </c>
      <c r="D58" s="301">
        <v>49</v>
      </c>
      <c r="E58" s="72">
        <v>51</v>
      </c>
      <c r="F58" s="62">
        <v>47</v>
      </c>
      <c r="G58" s="62">
        <v>50</v>
      </c>
      <c r="H58" s="222">
        <v>51</v>
      </c>
      <c r="I58" s="222">
        <v>56</v>
      </c>
      <c r="J58" s="255"/>
      <c r="M58" s="272">
        <f>+'PeB SE'!O5</f>
        <v>0</v>
      </c>
      <c r="N58" s="263">
        <f>+'PeB SE'!C5+'PeB SE'!D5</f>
        <v>173</v>
      </c>
      <c r="Q58" s="228" t="s">
        <v>3</v>
      </c>
      <c r="R58" s="244"/>
      <c r="S58" s="242"/>
      <c r="T58" s="242"/>
      <c r="U58" s="242">
        <f t="shared" ref="U58:U82" si="42">+D5-C58</f>
        <v>0</v>
      </c>
      <c r="V58" s="222">
        <f t="shared" si="36"/>
        <v>0</v>
      </c>
      <c r="W58" s="229">
        <f t="shared" si="37"/>
        <v>0</v>
      </c>
      <c r="X58" s="229">
        <f t="shared" si="38"/>
        <v>0</v>
      </c>
      <c r="Y58" s="229">
        <f t="shared" si="39"/>
        <v>0</v>
      </c>
      <c r="Z58" s="229">
        <f t="shared" si="40"/>
        <v>0</v>
      </c>
      <c r="AA58" s="229">
        <f t="shared" si="41"/>
        <v>0</v>
      </c>
    </row>
    <row r="59" spans="1:27" s="224" customFormat="1" ht="12.75" customHeight="1">
      <c r="B59" s="228" t="s">
        <v>0</v>
      </c>
      <c r="C59" s="18">
        <v>27</v>
      </c>
      <c r="D59" s="301">
        <v>13</v>
      </c>
      <c r="E59" s="72">
        <v>54</v>
      </c>
      <c r="F59" s="62">
        <v>16</v>
      </c>
      <c r="G59" s="62">
        <v>15</v>
      </c>
      <c r="H59" s="222">
        <v>1</v>
      </c>
      <c r="I59" s="222">
        <v>80</v>
      </c>
      <c r="J59" s="255"/>
      <c r="M59" s="272">
        <f>+'Banking Baltics'!M4</f>
        <v>0</v>
      </c>
      <c r="N59" s="272">
        <f>+'Banking Baltics'!C4+'Banking Baltics'!D4</f>
        <v>0</v>
      </c>
      <c r="Q59" s="228" t="s">
        <v>0</v>
      </c>
      <c r="R59" s="244"/>
      <c r="S59" s="242"/>
      <c r="T59" s="242"/>
      <c r="U59" s="242">
        <f t="shared" si="42"/>
        <v>0</v>
      </c>
      <c r="V59" s="222">
        <f t="shared" si="36"/>
        <v>0</v>
      </c>
      <c r="W59" s="229">
        <f t="shared" si="37"/>
        <v>0</v>
      </c>
      <c r="X59" s="229">
        <f t="shared" si="38"/>
        <v>0</v>
      </c>
      <c r="Y59" s="229">
        <f t="shared" si="39"/>
        <v>0</v>
      </c>
      <c r="Z59" s="229">
        <f t="shared" si="40"/>
        <v>0</v>
      </c>
      <c r="AA59" s="229">
        <f t="shared" si="41"/>
        <v>0</v>
      </c>
    </row>
    <row r="60" spans="1:27" s="224" customFormat="1" ht="12.75" customHeight="1">
      <c r="B60" s="228" t="s">
        <v>19</v>
      </c>
      <c r="C60" s="18">
        <v>0</v>
      </c>
      <c r="D60" s="301">
        <v>-1</v>
      </c>
      <c r="E60" s="72">
        <v>0</v>
      </c>
      <c r="F60" s="62">
        <v>-1</v>
      </c>
      <c r="G60" s="62">
        <v>-1</v>
      </c>
      <c r="H60" s="222">
        <v>0</v>
      </c>
      <c r="I60" s="222">
        <v>0</v>
      </c>
      <c r="J60" s="255"/>
      <c r="M60" s="272">
        <f>+'PeB Other'!M4</f>
        <v>0</v>
      </c>
      <c r="N60" s="272">
        <f>+'PeB Other'!C4+'PeB Other'!D4</f>
        <v>-2</v>
      </c>
      <c r="Q60" s="228" t="s">
        <v>19</v>
      </c>
      <c r="R60" s="244"/>
      <c r="S60" s="242"/>
      <c r="T60" s="242"/>
      <c r="U60" s="242">
        <f t="shared" si="42"/>
        <v>0</v>
      </c>
      <c r="V60" s="222">
        <f t="shared" si="36"/>
        <v>0</v>
      </c>
      <c r="W60" s="229">
        <f t="shared" si="37"/>
        <v>0</v>
      </c>
      <c r="X60" s="229">
        <f t="shared" si="38"/>
        <v>0</v>
      </c>
      <c r="Y60" s="229">
        <f t="shared" si="39"/>
        <v>0</v>
      </c>
      <c r="Z60" s="229">
        <f t="shared" si="40"/>
        <v>0</v>
      </c>
      <c r="AA60" s="229">
        <f t="shared" si="41"/>
        <v>0</v>
      </c>
    </row>
    <row r="61" spans="1:27" s="224" customFormat="1" ht="12.75" customHeight="1">
      <c r="B61" s="231" t="s">
        <v>9</v>
      </c>
      <c r="C61" s="23">
        <v>232</v>
      </c>
      <c r="D61" s="103">
        <v>206</v>
      </c>
      <c r="E61" s="83">
        <v>245</v>
      </c>
      <c r="F61" s="81">
        <v>206</v>
      </c>
      <c r="G61" s="81">
        <v>209</v>
      </c>
      <c r="H61" s="247">
        <v>195</v>
      </c>
      <c r="I61" s="247">
        <v>279</v>
      </c>
      <c r="J61" s="269"/>
      <c r="Q61" s="231" t="s">
        <v>9</v>
      </c>
      <c r="R61" s="266"/>
      <c r="S61" s="248"/>
      <c r="T61" s="248"/>
      <c r="U61" s="248">
        <f t="shared" si="42"/>
        <v>0</v>
      </c>
      <c r="V61" s="248">
        <f t="shared" si="36"/>
        <v>0</v>
      </c>
      <c r="W61" s="248">
        <f t="shared" si="37"/>
        <v>0</v>
      </c>
      <c r="X61" s="248">
        <f t="shared" si="38"/>
        <v>0</v>
      </c>
      <c r="Y61" s="248">
        <f t="shared" si="39"/>
        <v>0</v>
      </c>
      <c r="Z61" s="248">
        <f t="shared" si="40"/>
        <v>0</v>
      </c>
      <c r="AA61" s="248">
        <f t="shared" si="41"/>
        <v>0</v>
      </c>
    </row>
    <row r="62" spans="1:27" s="224" customFormat="1" ht="12.75" customHeight="1">
      <c r="B62" s="228" t="str">
        <f>B9</f>
        <v>Staff costs</v>
      </c>
      <c r="C62" s="18"/>
      <c r="D62" s="301"/>
      <c r="E62" s="72"/>
      <c r="F62" s="62"/>
      <c r="G62" s="62"/>
      <c r="H62" s="222"/>
      <c r="I62" s="222"/>
      <c r="J62" s="255"/>
      <c r="Q62" s="228" t="s">
        <v>4</v>
      </c>
      <c r="R62" s="244"/>
      <c r="S62" s="242"/>
      <c r="T62" s="242"/>
      <c r="U62" s="242">
        <f t="shared" si="42"/>
        <v>0</v>
      </c>
      <c r="V62" s="222">
        <f t="shared" si="36"/>
        <v>0</v>
      </c>
      <c r="W62" s="229">
        <f t="shared" si="37"/>
        <v>0</v>
      </c>
      <c r="X62" s="229">
        <f t="shared" si="38"/>
        <v>0</v>
      </c>
      <c r="Y62" s="229">
        <f t="shared" si="39"/>
        <v>0</v>
      </c>
      <c r="Z62" s="229">
        <f t="shared" si="40"/>
        <v>0</v>
      </c>
      <c r="AA62" s="229">
        <f t="shared" si="41"/>
        <v>0</v>
      </c>
    </row>
    <row r="63" spans="1:27" s="224" customFormat="1" ht="12.75" customHeight="1">
      <c r="B63" s="228" t="str">
        <f>B10</f>
        <v>Other exp. excl. depreciations</v>
      </c>
      <c r="C63" s="18"/>
      <c r="D63" s="301"/>
      <c r="E63" s="72"/>
      <c r="F63" s="62"/>
      <c r="G63" s="62"/>
      <c r="H63" s="222"/>
      <c r="I63" s="222"/>
      <c r="J63" s="255"/>
      <c r="Q63" s="228"/>
      <c r="R63" s="244"/>
      <c r="S63" s="242"/>
      <c r="T63" s="242"/>
      <c r="U63" s="242">
        <f t="shared" si="42"/>
        <v>0</v>
      </c>
      <c r="V63" s="222">
        <f t="shared" si="36"/>
        <v>0</v>
      </c>
      <c r="W63" s="229">
        <f t="shared" si="37"/>
        <v>0</v>
      </c>
      <c r="X63" s="229">
        <f t="shared" si="38"/>
        <v>0</v>
      </c>
      <c r="Y63" s="229">
        <f t="shared" si="39"/>
        <v>0</v>
      </c>
      <c r="Z63" s="229">
        <f t="shared" si="40"/>
        <v>0</v>
      </c>
      <c r="AA63" s="229">
        <f t="shared" si="41"/>
        <v>0</v>
      </c>
    </row>
    <row r="64" spans="1:27" s="224" customFormat="1" ht="12.75" customHeight="1">
      <c r="B64" s="231" t="s">
        <v>25</v>
      </c>
      <c r="C64" s="23">
        <v>-133</v>
      </c>
      <c r="D64" s="103">
        <v>-135</v>
      </c>
      <c r="E64" s="83">
        <v>-136</v>
      </c>
      <c r="F64" s="81">
        <v>-141</v>
      </c>
      <c r="G64" s="81">
        <v>-142</v>
      </c>
      <c r="H64" s="247">
        <v>-144</v>
      </c>
      <c r="I64" s="247">
        <v>-141</v>
      </c>
      <c r="J64" s="269"/>
      <c r="Q64" s="231" t="s">
        <v>25</v>
      </c>
      <c r="R64" s="245"/>
      <c r="S64" s="246"/>
      <c r="T64" s="246"/>
      <c r="U64" s="246">
        <f t="shared" si="42"/>
        <v>0</v>
      </c>
      <c r="V64" s="247">
        <f t="shared" si="36"/>
        <v>0</v>
      </c>
      <c r="W64" s="248">
        <f t="shared" si="37"/>
        <v>0</v>
      </c>
      <c r="X64" s="248">
        <f t="shared" si="38"/>
        <v>0</v>
      </c>
      <c r="Y64" s="248">
        <f t="shared" si="39"/>
        <v>0</v>
      </c>
      <c r="Z64" s="248">
        <f t="shared" si="40"/>
        <v>0</v>
      </c>
      <c r="AA64" s="248">
        <f t="shared" si="41"/>
        <v>0</v>
      </c>
    </row>
    <row r="65" spans="2:27" s="224" customFormat="1" ht="12.75" customHeight="1">
      <c r="B65" s="231" t="s">
        <v>14</v>
      </c>
      <c r="C65" s="23">
        <v>99</v>
      </c>
      <c r="D65" s="103">
        <v>71</v>
      </c>
      <c r="E65" s="83">
        <v>109</v>
      </c>
      <c r="F65" s="83">
        <v>65</v>
      </c>
      <c r="G65" s="83">
        <v>67</v>
      </c>
      <c r="H65" s="247">
        <v>51</v>
      </c>
      <c r="I65" s="247">
        <v>138</v>
      </c>
      <c r="J65" s="269"/>
      <c r="Q65" s="231" t="s">
        <v>14</v>
      </c>
      <c r="R65" s="245"/>
      <c r="S65" s="246"/>
      <c r="T65" s="246"/>
      <c r="U65" s="246">
        <f t="shared" si="42"/>
        <v>0</v>
      </c>
      <c r="V65" s="247">
        <f t="shared" si="36"/>
        <v>0</v>
      </c>
      <c r="W65" s="247">
        <f t="shared" si="37"/>
        <v>0</v>
      </c>
      <c r="X65" s="247">
        <f t="shared" si="38"/>
        <v>0</v>
      </c>
      <c r="Y65" s="247">
        <f t="shared" si="39"/>
        <v>0</v>
      </c>
      <c r="Z65" s="247">
        <f t="shared" si="40"/>
        <v>0</v>
      </c>
      <c r="AA65" s="247">
        <f t="shared" si="41"/>
        <v>0</v>
      </c>
    </row>
    <row r="66" spans="2:27" s="224" customFormat="1" ht="12.75" customHeight="1">
      <c r="B66" s="228" t="s">
        <v>24</v>
      </c>
      <c r="C66" s="18">
        <v>-40</v>
      </c>
      <c r="D66" s="301">
        <v>-5</v>
      </c>
      <c r="E66" s="72">
        <v>3</v>
      </c>
      <c r="F66" s="69">
        <v>-6</v>
      </c>
      <c r="G66" s="69">
        <v>-3</v>
      </c>
      <c r="H66" s="222">
        <v>-7</v>
      </c>
      <c r="I66" s="222">
        <v>-8</v>
      </c>
      <c r="J66" s="255"/>
      <c r="Q66" s="228" t="s">
        <v>24</v>
      </c>
      <c r="R66" s="244"/>
      <c r="S66" s="242"/>
      <c r="T66" s="242"/>
      <c r="U66" s="242">
        <f t="shared" si="42"/>
        <v>0</v>
      </c>
      <c r="V66" s="222">
        <f t="shared" si="36"/>
        <v>0</v>
      </c>
      <c r="W66" s="234">
        <f t="shared" si="37"/>
        <v>0</v>
      </c>
      <c r="X66" s="234">
        <f t="shared" si="38"/>
        <v>0</v>
      </c>
      <c r="Y66" s="234">
        <f t="shared" si="39"/>
        <v>0</v>
      </c>
      <c r="Z66" s="234">
        <f t="shared" si="40"/>
        <v>0</v>
      </c>
      <c r="AA66" s="234">
        <f t="shared" si="41"/>
        <v>0</v>
      </c>
    </row>
    <row r="67" spans="2:27" s="224" customFormat="1" ht="12.75" customHeight="1">
      <c r="B67" s="483" t="s">
        <v>128</v>
      </c>
      <c r="C67" s="18"/>
      <c r="D67" s="301"/>
      <c r="E67" s="72"/>
      <c r="F67" s="69"/>
      <c r="G67" s="69"/>
      <c r="H67" s="222"/>
      <c r="I67" s="222"/>
      <c r="J67" s="255"/>
      <c r="Q67" s="228" t="str">
        <f>B67</f>
        <v>Imp. of sec. fin. non-cur. ass.</v>
      </c>
      <c r="R67" s="244"/>
      <c r="S67" s="242"/>
      <c r="T67" s="242"/>
      <c r="U67" s="242"/>
      <c r="V67" s="222"/>
      <c r="W67" s="234"/>
      <c r="X67" s="234"/>
      <c r="Y67" s="234"/>
      <c r="Z67" s="234"/>
      <c r="AA67" s="234"/>
    </row>
    <row r="68" spans="2:27" s="224" customFormat="1" ht="12.75" customHeight="1">
      <c r="B68" s="232" t="s">
        <v>5</v>
      </c>
      <c r="C68" s="31">
        <v>59</v>
      </c>
      <c r="D68" s="104">
        <v>66</v>
      </c>
      <c r="E68" s="89">
        <v>112</v>
      </c>
      <c r="F68" s="87">
        <v>59</v>
      </c>
      <c r="G68" s="87">
        <v>64</v>
      </c>
      <c r="H68" s="262">
        <v>44</v>
      </c>
      <c r="I68" s="262">
        <v>130</v>
      </c>
      <c r="J68" s="270"/>
      <c r="Q68" s="232" t="s">
        <v>5</v>
      </c>
      <c r="R68" s="267"/>
      <c r="S68" s="268"/>
      <c r="T68" s="268"/>
      <c r="U68" s="268">
        <f t="shared" si="42"/>
        <v>0</v>
      </c>
      <c r="V68" s="262">
        <f t="shared" si="36"/>
        <v>0</v>
      </c>
      <c r="W68" s="250">
        <f t="shared" si="37"/>
        <v>0</v>
      </c>
      <c r="X68" s="250">
        <f t="shared" si="38"/>
        <v>0</v>
      </c>
      <c r="Y68" s="250">
        <f t="shared" si="39"/>
        <v>0</v>
      </c>
      <c r="Z68" s="250">
        <f t="shared" si="40"/>
        <v>0</v>
      </c>
      <c r="AA68" s="250">
        <f t="shared" si="41"/>
        <v>0</v>
      </c>
    </row>
    <row r="69" spans="2:27" s="224" customFormat="1" ht="12.75" customHeight="1">
      <c r="B69" s="228" t="s">
        <v>10</v>
      </c>
      <c r="C69" s="91">
        <v>57.3</v>
      </c>
      <c r="D69" s="62">
        <v>65.5</v>
      </c>
      <c r="E69" s="62">
        <v>55.5</v>
      </c>
      <c r="F69" s="62">
        <v>68.400000000000006</v>
      </c>
      <c r="G69" s="62">
        <v>67.900000000000006</v>
      </c>
      <c r="H69" s="229">
        <v>73.8</v>
      </c>
      <c r="I69" s="229">
        <v>50.5</v>
      </c>
      <c r="J69" s="230"/>
      <c r="Q69" s="228" t="s">
        <v>10</v>
      </c>
      <c r="R69" s="238"/>
      <c r="S69" s="229"/>
      <c r="T69" s="229"/>
      <c r="U69" s="229">
        <f t="shared" si="42"/>
        <v>0</v>
      </c>
      <c r="V69" s="229">
        <f t="shared" si="36"/>
        <v>0</v>
      </c>
      <c r="W69" s="229">
        <f t="shared" si="37"/>
        <v>0</v>
      </c>
      <c r="X69" s="229">
        <f t="shared" si="38"/>
        <v>0</v>
      </c>
      <c r="Y69" s="229">
        <f t="shared" si="39"/>
        <v>0</v>
      </c>
      <c r="Z69" s="229">
        <f t="shared" si="40"/>
        <v>0</v>
      </c>
      <c r="AA69" s="229">
        <f t="shared" si="41"/>
        <v>0</v>
      </c>
    </row>
    <row r="70" spans="2:27" s="224" customFormat="1" ht="12.75" customHeight="1">
      <c r="B70" s="228" t="s">
        <v>108</v>
      </c>
      <c r="C70" s="91">
        <v>10.763316303833594</v>
      </c>
      <c r="D70" s="62">
        <v>12.046980312364711</v>
      </c>
      <c r="E70" s="62">
        <v>21.16308006164385</v>
      </c>
      <c r="F70" s="62">
        <v>12.028623232460047</v>
      </c>
      <c r="G70" s="62">
        <v>12.932869844843282</v>
      </c>
      <c r="H70" s="229">
        <v>8.850206431686555</v>
      </c>
      <c r="I70" s="229">
        <v>26.42580263682855</v>
      </c>
      <c r="J70" s="230"/>
      <c r="Q70" s="228" t="s">
        <v>6</v>
      </c>
      <c r="R70" s="238"/>
      <c r="S70" s="229"/>
      <c r="T70" s="229"/>
      <c r="U70" s="229">
        <f t="shared" si="42"/>
        <v>0</v>
      </c>
      <c r="V70" s="229">
        <f t="shared" si="36"/>
        <v>0</v>
      </c>
      <c r="W70" s="229">
        <f t="shared" si="37"/>
        <v>0</v>
      </c>
      <c r="X70" s="229">
        <f t="shared" si="38"/>
        <v>0</v>
      </c>
      <c r="Y70" s="229">
        <f t="shared" si="39"/>
        <v>0</v>
      </c>
      <c r="Z70" s="229">
        <f t="shared" si="40"/>
        <v>0</v>
      </c>
      <c r="AA70" s="229">
        <f t="shared" si="41"/>
        <v>0</v>
      </c>
    </row>
    <row r="71" spans="2:27" s="224" customFormat="1" ht="12.75" customHeight="1">
      <c r="B71" s="228" t="s">
        <v>6</v>
      </c>
      <c r="C71" s="91"/>
      <c r="D71" s="62"/>
      <c r="E71" s="62"/>
      <c r="F71" s="62"/>
      <c r="G71" s="62"/>
      <c r="H71" s="229"/>
      <c r="I71" s="229"/>
      <c r="J71" s="230"/>
      <c r="Q71" s="228" t="s">
        <v>6</v>
      </c>
      <c r="R71" s="238"/>
      <c r="S71" s="229"/>
      <c r="T71" s="229"/>
      <c r="U71" s="229">
        <f t="shared" si="42"/>
        <v>0</v>
      </c>
      <c r="V71" s="229">
        <f t="shared" si="36"/>
        <v>0</v>
      </c>
      <c r="W71" s="229">
        <f t="shared" si="37"/>
        <v>0</v>
      </c>
      <c r="X71" s="229">
        <f t="shared" si="38"/>
        <v>0</v>
      </c>
      <c r="Y71" s="229">
        <f t="shared" si="39"/>
        <v>0</v>
      </c>
      <c r="Z71" s="229">
        <f t="shared" si="40"/>
        <v>0</v>
      </c>
      <c r="AA71" s="229">
        <f t="shared" si="41"/>
        <v>0</v>
      </c>
    </row>
    <row r="72" spans="2:27" s="224" customFormat="1" ht="12.75" customHeight="1">
      <c r="B72" s="228" t="s">
        <v>29</v>
      </c>
      <c r="C72" s="38">
        <v>1575</v>
      </c>
      <c r="D72" s="69">
        <v>1670</v>
      </c>
      <c r="E72" s="69">
        <v>1651</v>
      </c>
      <c r="F72" s="69">
        <v>1477</v>
      </c>
      <c r="G72" s="69">
        <v>1496</v>
      </c>
      <c r="H72" s="234">
        <v>1502</v>
      </c>
      <c r="I72" s="234">
        <v>1499</v>
      </c>
      <c r="J72" s="239"/>
      <c r="Q72" s="228" t="s">
        <v>29</v>
      </c>
      <c r="R72" s="233"/>
      <c r="S72" s="234"/>
      <c r="T72" s="234"/>
      <c r="U72" s="234">
        <f t="shared" si="42"/>
        <v>0</v>
      </c>
      <c r="V72" s="234">
        <f t="shared" si="36"/>
        <v>0</v>
      </c>
      <c r="W72" s="234">
        <f t="shared" si="37"/>
        <v>0</v>
      </c>
      <c r="X72" s="234">
        <f t="shared" si="38"/>
        <v>0</v>
      </c>
      <c r="Y72" s="234">
        <f t="shared" si="39"/>
        <v>0</v>
      </c>
      <c r="Z72" s="234">
        <f t="shared" si="40"/>
        <v>0</v>
      </c>
      <c r="AA72" s="234">
        <f t="shared" si="41"/>
        <v>0</v>
      </c>
    </row>
    <row r="73" spans="2:27" s="224" customFormat="1" ht="12.75" customHeight="1">
      <c r="B73" s="304" t="s">
        <v>92</v>
      </c>
      <c r="C73" s="38">
        <v>9127</v>
      </c>
      <c r="D73" s="69">
        <v>9095</v>
      </c>
      <c r="E73" s="69">
        <v>9045</v>
      </c>
      <c r="F73" s="69">
        <v>8766</v>
      </c>
      <c r="G73" s="69">
        <v>7658</v>
      </c>
      <c r="H73" s="234">
        <v>7617</v>
      </c>
      <c r="I73" s="234">
        <v>7589</v>
      </c>
      <c r="J73" s="239"/>
      <c r="Q73" s="304" t="s">
        <v>92</v>
      </c>
      <c r="R73" s="233"/>
      <c r="S73" s="234"/>
      <c r="T73" s="234"/>
      <c r="U73" s="234">
        <f t="shared" si="42"/>
        <v>0</v>
      </c>
      <c r="V73" s="234">
        <f t="shared" si="36"/>
        <v>0</v>
      </c>
      <c r="W73" s="234">
        <f t="shared" si="37"/>
        <v>0</v>
      </c>
      <c r="X73" s="234">
        <f t="shared" si="38"/>
        <v>0</v>
      </c>
      <c r="Y73" s="234">
        <f t="shared" si="39"/>
        <v>0</v>
      </c>
      <c r="Z73" s="234">
        <f t="shared" si="40"/>
        <v>0</v>
      </c>
      <c r="AA73" s="234">
        <f t="shared" si="41"/>
        <v>0</v>
      </c>
    </row>
    <row r="74" spans="2:27" s="224" customFormat="1" ht="12.75" customHeight="1">
      <c r="B74" s="235" t="s">
        <v>15</v>
      </c>
      <c r="C74" s="39">
        <v>1912</v>
      </c>
      <c r="D74" s="70">
        <v>1953</v>
      </c>
      <c r="E74" s="70">
        <v>1987</v>
      </c>
      <c r="F74" s="70">
        <v>2012</v>
      </c>
      <c r="G74" s="70">
        <v>2061</v>
      </c>
      <c r="H74" s="237">
        <v>2121</v>
      </c>
      <c r="I74" s="237">
        <v>2184</v>
      </c>
      <c r="J74" s="240"/>
      <c r="Q74" s="235" t="s">
        <v>15</v>
      </c>
      <c r="R74" s="236"/>
      <c r="S74" s="237"/>
      <c r="T74" s="237"/>
      <c r="U74" s="237">
        <f t="shared" si="42"/>
        <v>0</v>
      </c>
      <c r="V74" s="237">
        <f t="shared" si="36"/>
        <v>0</v>
      </c>
      <c r="W74" s="237">
        <f t="shared" si="37"/>
        <v>0</v>
      </c>
      <c r="X74" s="237">
        <f t="shared" si="38"/>
        <v>0</v>
      </c>
      <c r="Y74" s="237">
        <f t="shared" si="39"/>
        <v>0</v>
      </c>
      <c r="Z74" s="237">
        <f t="shared" si="40"/>
        <v>0</v>
      </c>
      <c r="AA74" s="237">
        <f t="shared" si="41"/>
        <v>0</v>
      </c>
    </row>
    <row r="75" spans="2:27" s="224" customFormat="1" ht="12.75" customHeight="1">
      <c r="B75" s="231" t="s">
        <v>23</v>
      </c>
      <c r="C75" s="118"/>
      <c r="D75" s="72"/>
      <c r="E75" s="72"/>
      <c r="F75" s="72"/>
      <c r="G75" s="72"/>
      <c r="H75" s="222"/>
      <c r="I75" s="222"/>
      <c r="J75" s="255"/>
      <c r="Q75" s="231" t="s">
        <v>23</v>
      </c>
      <c r="R75" s="241"/>
      <c r="S75" s="222"/>
      <c r="T75" s="222"/>
      <c r="U75" s="222">
        <f t="shared" si="42"/>
        <v>0</v>
      </c>
      <c r="V75" s="222">
        <f t="shared" si="36"/>
        <v>0</v>
      </c>
      <c r="W75" s="222">
        <f t="shared" si="37"/>
        <v>0</v>
      </c>
      <c r="X75" s="222">
        <f t="shared" si="38"/>
        <v>0</v>
      </c>
      <c r="Y75" s="222">
        <f t="shared" si="39"/>
        <v>0</v>
      </c>
      <c r="Z75" s="222">
        <f t="shared" si="40"/>
        <v>0</v>
      </c>
      <c r="AA75" s="222">
        <f t="shared" si="41"/>
        <v>0</v>
      </c>
    </row>
    <row r="76" spans="2:27" s="224" customFormat="1" ht="12.75" customHeight="1">
      <c r="B76" s="228" t="s">
        <v>20</v>
      </c>
      <c r="C76" s="92">
        <v>0.2</v>
      </c>
      <c r="D76" s="75">
        <v>0.2</v>
      </c>
      <c r="E76" s="75">
        <v>0.2</v>
      </c>
      <c r="F76" s="75">
        <v>0.2</v>
      </c>
      <c r="G76" s="75">
        <v>0.2</v>
      </c>
      <c r="H76" s="252">
        <v>0.2</v>
      </c>
      <c r="I76" s="252">
        <v>0.2</v>
      </c>
      <c r="J76" s="253"/>
      <c r="Q76" s="228" t="s">
        <v>20</v>
      </c>
      <c r="R76" s="251"/>
      <c r="S76" s="252"/>
      <c r="T76" s="252"/>
      <c r="U76" s="252">
        <f t="shared" si="42"/>
        <v>0</v>
      </c>
      <c r="V76" s="252">
        <f t="shared" si="36"/>
        <v>0</v>
      </c>
      <c r="W76" s="252">
        <f t="shared" si="37"/>
        <v>0</v>
      </c>
      <c r="X76" s="252">
        <f t="shared" si="38"/>
        <v>0</v>
      </c>
      <c r="Y76" s="252">
        <f t="shared" si="39"/>
        <v>0</v>
      </c>
      <c r="Z76" s="252">
        <f t="shared" si="40"/>
        <v>0</v>
      </c>
      <c r="AA76" s="252">
        <f t="shared" si="41"/>
        <v>0</v>
      </c>
    </row>
    <row r="77" spans="2:27" s="224" customFormat="1" ht="12.75" customHeight="1">
      <c r="B77" s="228" t="s">
        <v>21</v>
      </c>
      <c r="C77" s="92">
        <v>30.9</v>
      </c>
      <c r="D77" s="75">
        <v>30.7</v>
      </c>
      <c r="E77" s="75">
        <v>30.599999999999998</v>
      </c>
      <c r="F77" s="75">
        <v>30.5</v>
      </c>
      <c r="G77" s="75">
        <v>30.400000000000002</v>
      </c>
      <c r="H77" s="252">
        <v>30.300000000000004</v>
      </c>
      <c r="I77" s="252">
        <v>29.900000000000002</v>
      </c>
      <c r="J77" s="253"/>
      <c r="Q77" s="228" t="s">
        <v>21</v>
      </c>
      <c r="R77" s="251"/>
      <c r="S77" s="252"/>
      <c r="T77" s="252"/>
      <c r="U77" s="252">
        <f t="shared" si="42"/>
        <v>0</v>
      </c>
      <c r="V77" s="252">
        <f t="shared" si="36"/>
        <v>0</v>
      </c>
      <c r="W77" s="252">
        <f t="shared" si="37"/>
        <v>0</v>
      </c>
      <c r="X77" s="252">
        <f t="shared" si="38"/>
        <v>0</v>
      </c>
      <c r="Y77" s="252">
        <f t="shared" si="39"/>
        <v>0</v>
      </c>
      <c r="Z77" s="252">
        <f t="shared" si="40"/>
        <v>0</v>
      </c>
      <c r="AA77" s="252">
        <f t="shared" si="41"/>
        <v>0</v>
      </c>
    </row>
    <row r="78" spans="2:27" s="224" customFormat="1" ht="12.75" customHeight="1">
      <c r="B78" s="228" t="s">
        <v>22</v>
      </c>
      <c r="C78" s="92">
        <v>8.9</v>
      </c>
      <c r="D78" s="75">
        <v>9</v>
      </c>
      <c r="E78" s="75">
        <v>9.1</v>
      </c>
      <c r="F78" s="75">
        <v>9.1999999999999993</v>
      </c>
      <c r="G78" s="75">
        <v>9.4</v>
      </c>
      <c r="H78" s="252">
        <v>9.6999999999999993</v>
      </c>
      <c r="I78" s="252">
        <v>9.9</v>
      </c>
      <c r="J78" s="253"/>
      <c r="Q78" s="228" t="s">
        <v>22</v>
      </c>
      <c r="R78" s="251"/>
      <c r="S78" s="252"/>
      <c r="T78" s="252"/>
      <c r="U78" s="252">
        <f t="shared" si="42"/>
        <v>0</v>
      </c>
      <c r="V78" s="252">
        <f t="shared" si="36"/>
        <v>0</v>
      </c>
      <c r="W78" s="252">
        <f t="shared" si="37"/>
        <v>0</v>
      </c>
      <c r="X78" s="252">
        <f t="shared" si="38"/>
        <v>0</v>
      </c>
      <c r="Y78" s="252">
        <f t="shared" si="39"/>
        <v>0</v>
      </c>
      <c r="Z78" s="252">
        <f t="shared" si="40"/>
        <v>0</v>
      </c>
      <c r="AA78" s="252">
        <f t="shared" si="41"/>
        <v>0</v>
      </c>
    </row>
    <row r="79" spans="2:27" s="224" customFormat="1" ht="12.75" customHeight="1">
      <c r="B79" s="231" t="s">
        <v>26</v>
      </c>
      <c r="C79" s="119">
        <v>40.1</v>
      </c>
      <c r="D79" s="76">
        <v>39.9</v>
      </c>
      <c r="E79" s="76">
        <v>39.9</v>
      </c>
      <c r="F79" s="76">
        <v>39.9</v>
      </c>
      <c r="G79" s="76">
        <v>40</v>
      </c>
      <c r="H79" s="257">
        <v>40.200000000000003</v>
      </c>
      <c r="I79" s="257">
        <v>40</v>
      </c>
      <c r="J79" s="258"/>
      <c r="Q79" s="231" t="s">
        <v>26</v>
      </c>
      <c r="R79" s="256"/>
      <c r="S79" s="257"/>
      <c r="T79" s="257"/>
      <c r="U79" s="257">
        <f t="shared" si="42"/>
        <v>0</v>
      </c>
      <c r="V79" s="257">
        <f t="shared" si="36"/>
        <v>0</v>
      </c>
      <c r="W79" s="257">
        <f t="shared" si="37"/>
        <v>0</v>
      </c>
      <c r="X79" s="257">
        <f t="shared" si="38"/>
        <v>0</v>
      </c>
      <c r="Y79" s="257">
        <f t="shared" si="39"/>
        <v>0</v>
      </c>
      <c r="Z79" s="257">
        <f t="shared" si="40"/>
        <v>0</v>
      </c>
      <c r="AA79" s="257">
        <f t="shared" si="41"/>
        <v>0</v>
      </c>
    </row>
    <row r="80" spans="2:27" s="224" customFormat="1" ht="12.75" customHeight="1">
      <c r="B80" s="228" t="s">
        <v>18</v>
      </c>
      <c r="C80" s="92">
        <v>1.7</v>
      </c>
      <c r="D80" s="75">
        <v>1.7</v>
      </c>
      <c r="E80" s="75">
        <v>1.7</v>
      </c>
      <c r="F80" s="75">
        <v>1.6</v>
      </c>
      <c r="G80" s="75">
        <v>1.7</v>
      </c>
      <c r="H80" s="252">
        <v>2.2000000000000002</v>
      </c>
      <c r="I80" s="252">
        <v>2.2999999999999998</v>
      </c>
      <c r="J80" s="253"/>
      <c r="Q80" s="228" t="s">
        <v>18</v>
      </c>
      <c r="R80" s="251"/>
      <c r="S80" s="252"/>
      <c r="T80" s="252"/>
      <c r="U80" s="252">
        <f t="shared" si="42"/>
        <v>0</v>
      </c>
      <c r="V80" s="252">
        <f t="shared" si="36"/>
        <v>0</v>
      </c>
      <c r="W80" s="252">
        <f t="shared" si="37"/>
        <v>0</v>
      </c>
      <c r="X80" s="252">
        <f t="shared" si="38"/>
        <v>0</v>
      </c>
      <c r="Y80" s="252">
        <f t="shared" si="39"/>
        <v>0</v>
      </c>
      <c r="Z80" s="252">
        <f t="shared" si="40"/>
        <v>0</v>
      </c>
      <c r="AA80" s="252">
        <f t="shared" si="41"/>
        <v>0</v>
      </c>
    </row>
    <row r="81" spans="2:27" s="224" customFormat="1" ht="12.75" customHeight="1">
      <c r="B81" s="228" t="s">
        <v>17</v>
      </c>
      <c r="C81" s="92">
        <v>23.1</v>
      </c>
      <c r="D81" s="75">
        <v>23.3</v>
      </c>
      <c r="E81" s="75">
        <v>22.8</v>
      </c>
      <c r="F81" s="75">
        <v>22.9</v>
      </c>
      <c r="G81" s="75">
        <v>23.3</v>
      </c>
      <c r="H81" s="252">
        <v>23.6</v>
      </c>
      <c r="I81" s="252">
        <v>23.099999999999998</v>
      </c>
      <c r="J81" s="253"/>
      <c r="Q81" s="228" t="s">
        <v>17</v>
      </c>
      <c r="R81" s="251"/>
      <c r="S81" s="252"/>
      <c r="T81" s="252"/>
      <c r="U81" s="252">
        <f t="shared" si="42"/>
        <v>0</v>
      </c>
      <c r="V81" s="252">
        <f t="shared" si="36"/>
        <v>0</v>
      </c>
      <c r="W81" s="252">
        <f t="shared" si="37"/>
        <v>0</v>
      </c>
      <c r="X81" s="252">
        <f t="shared" si="38"/>
        <v>0</v>
      </c>
      <c r="Y81" s="252">
        <f t="shared" si="39"/>
        <v>0</v>
      </c>
      <c r="Z81" s="252">
        <f t="shared" si="40"/>
        <v>0</v>
      </c>
      <c r="AA81" s="252">
        <f t="shared" si="41"/>
        <v>0</v>
      </c>
    </row>
    <row r="82" spans="2:27" s="224" customFormat="1" ht="12.75" customHeight="1">
      <c r="B82" s="232" t="s">
        <v>16</v>
      </c>
      <c r="C82" s="522">
        <v>24.8</v>
      </c>
      <c r="D82" s="523">
        <v>25</v>
      </c>
      <c r="E82" s="523">
        <v>24.5</v>
      </c>
      <c r="F82" s="523">
        <v>24.5</v>
      </c>
      <c r="G82" s="523">
        <v>25</v>
      </c>
      <c r="H82" s="523">
        <v>25.8</v>
      </c>
      <c r="I82" s="523">
        <v>25.4</v>
      </c>
      <c r="J82" s="261"/>
      <c r="Q82" s="232" t="s">
        <v>16</v>
      </c>
      <c r="R82" s="259"/>
      <c r="S82" s="260"/>
      <c r="T82" s="260"/>
      <c r="U82" s="260">
        <f t="shared" si="42"/>
        <v>0</v>
      </c>
      <c r="V82" s="260">
        <f t="shared" si="36"/>
        <v>0</v>
      </c>
      <c r="W82" s="260">
        <f t="shared" si="37"/>
        <v>0</v>
      </c>
      <c r="X82" s="260">
        <f t="shared" si="38"/>
        <v>0</v>
      </c>
      <c r="Y82" s="260">
        <f t="shared" si="39"/>
        <v>0</v>
      </c>
      <c r="Z82" s="260">
        <f t="shared" si="40"/>
        <v>0</v>
      </c>
      <c r="AA82" s="260">
        <f t="shared" si="41"/>
        <v>0</v>
      </c>
    </row>
    <row r="83" spans="2:27" s="224" customFormat="1" ht="12.75" customHeight="1">
      <c r="C83" s="251"/>
      <c r="D83" s="252"/>
      <c r="E83" s="222"/>
      <c r="F83" s="222"/>
      <c r="G83" s="222"/>
      <c r="H83" s="222"/>
      <c r="I83" s="222"/>
      <c r="J83" s="222"/>
      <c r="AA83" s="229"/>
    </row>
    <row r="84" spans="2:27" s="224" customFormat="1" ht="12.75" customHeight="1">
      <c r="G84" s="222"/>
      <c r="H84" s="252"/>
      <c r="I84" s="252"/>
      <c r="J84" s="252"/>
      <c r="K84" s="222"/>
    </row>
    <row r="85" spans="2:27" s="224" customFormat="1" ht="12.75" customHeight="1">
      <c r="G85" s="222"/>
      <c r="H85" s="257"/>
      <c r="I85" s="257"/>
      <c r="J85" s="257"/>
      <c r="K85" s="222"/>
    </row>
    <row r="86" spans="2:27" s="224" customFormat="1" ht="12.75" customHeight="1">
      <c r="G86" s="222"/>
      <c r="H86" s="252"/>
      <c r="I86" s="252"/>
      <c r="J86" s="252"/>
      <c r="K86" s="222"/>
    </row>
    <row r="87" spans="2:27" s="224" customFormat="1" ht="12.75" customHeight="1">
      <c r="G87" s="222"/>
      <c r="H87" s="252"/>
      <c r="I87" s="252"/>
      <c r="J87" s="252"/>
      <c r="K87" s="222"/>
    </row>
    <row r="88" spans="2:27" s="224" customFormat="1" ht="12.75" customHeight="1">
      <c r="G88" s="222"/>
      <c r="H88" s="257"/>
      <c r="I88" s="257"/>
      <c r="J88" s="257"/>
      <c r="K88" s="222"/>
    </row>
    <row r="89" spans="2:27" s="224" customFormat="1">
      <c r="G89" s="222"/>
      <c r="H89" s="222"/>
      <c r="I89" s="222"/>
      <c r="J89" s="222"/>
      <c r="K89" s="222"/>
    </row>
    <row r="90" spans="2:27" s="224" customFormat="1">
      <c r="G90" s="222"/>
      <c r="H90" s="222"/>
      <c r="I90" s="222"/>
      <c r="J90" s="222"/>
      <c r="K90" s="222"/>
    </row>
    <row r="91" spans="2:27" s="224" customFormat="1"/>
    <row r="92" spans="2:27" s="224" customFormat="1"/>
    <row r="93" spans="2:27" s="224" customFormat="1"/>
    <row r="94" spans="2:27" s="224" customFormat="1"/>
    <row r="95" spans="2:27" s="224" customFormat="1"/>
    <row r="96" spans="2:27"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sheetData>
  <mergeCells count="1">
    <mergeCell ref="B30:O30"/>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7">
    <tabColor rgb="FF92D050"/>
    <pageSetUpPr fitToPage="1"/>
  </sheetPr>
  <dimension ref="A1:AV107"/>
  <sheetViews>
    <sheetView topLeftCell="B1" zoomScale="90" zoomScaleNormal="90" workbookViewId="0">
      <selection activeCell="D23" sqref="D23:J29"/>
    </sheetView>
  </sheetViews>
  <sheetFormatPr defaultColWidth="9.33203125" defaultRowHeight="12" outlineLevelRow="1" outlineLevelCol="1"/>
  <cols>
    <col min="1" max="1" width="23.33203125" style="53" customWidth="1"/>
    <col min="2" max="2" width="33.33203125" style="53" customWidth="1"/>
    <col min="3" max="3" width="7.44140625" style="13" bestFit="1" customWidth="1"/>
    <col min="4" max="5" width="7.44140625" style="53" bestFit="1" customWidth="1"/>
    <col min="6" max="6" width="7.44140625" style="53" customWidth="1"/>
    <col min="7" max="7" width="7.44140625" style="53" bestFit="1" customWidth="1"/>
    <col min="8" max="8" width="7.109375" style="53" customWidth="1" outlineLevel="1"/>
    <col min="9" max="10" width="6.6640625" style="53" customWidth="1" outlineLevel="1"/>
    <col min="11" max="12" width="7.44140625" style="53" customWidth="1"/>
    <col min="13" max="15" width="8.44140625" style="53" customWidth="1" outlineLevel="1"/>
    <col min="16" max="17" width="9.33203125" style="53"/>
    <col min="18" max="20" width="10.44140625" style="53" customWidth="1"/>
    <col min="21" max="22" width="9.33203125" style="53"/>
    <col min="23" max="23" width="13.109375" style="53" customWidth="1"/>
    <col min="24" max="24" width="8.109375" style="53" customWidth="1"/>
    <col min="25" max="16384" width="9.33203125" style="53"/>
  </cols>
  <sheetData>
    <row r="1" spans="1:48" s="101" customFormat="1" ht="10.5" customHeight="1">
      <c r="A1" s="199" t="s">
        <v>84</v>
      </c>
      <c r="B1" s="200">
        <v>2</v>
      </c>
      <c r="C1" s="200">
        <f t="shared" ref="C1:N1" si="0">+B1+1</f>
        <v>3</v>
      </c>
      <c r="D1" s="200">
        <f t="shared" si="0"/>
        <v>4</v>
      </c>
      <c r="E1" s="200">
        <f t="shared" si="0"/>
        <v>5</v>
      </c>
      <c r="F1" s="200">
        <f t="shared" si="0"/>
        <v>6</v>
      </c>
      <c r="G1" s="200">
        <f t="shared" si="0"/>
        <v>7</v>
      </c>
      <c r="H1" s="200">
        <f t="shared" si="0"/>
        <v>8</v>
      </c>
      <c r="I1" s="200">
        <f t="shared" si="0"/>
        <v>9</v>
      </c>
      <c r="J1" s="200">
        <f t="shared" si="0"/>
        <v>10</v>
      </c>
      <c r="K1" s="200">
        <f t="shared" si="0"/>
        <v>11</v>
      </c>
      <c r="L1" s="200">
        <f t="shared" si="0"/>
        <v>12</v>
      </c>
      <c r="M1" s="200">
        <f t="shared" si="0"/>
        <v>13</v>
      </c>
      <c r="N1" s="200">
        <f t="shared" si="0"/>
        <v>14</v>
      </c>
      <c r="O1" s="200">
        <v>17</v>
      </c>
      <c r="P1" s="200">
        <v>20</v>
      </c>
      <c r="Q1" s="200">
        <v>21</v>
      </c>
      <c r="R1" s="200">
        <v>22</v>
      </c>
      <c r="S1" s="200"/>
      <c r="T1" s="200"/>
      <c r="U1" s="200">
        <v>23</v>
      </c>
      <c r="V1" s="200">
        <v>24</v>
      </c>
      <c r="W1" s="200">
        <v>25</v>
      </c>
      <c r="X1" s="200">
        <v>26</v>
      </c>
      <c r="Y1" s="200">
        <v>27</v>
      </c>
      <c r="Z1" s="200">
        <v>28</v>
      </c>
      <c r="AA1" s="200">
        <v>29</v>
      </c>
      <c r="AB1" s="200">
        <v>30</v>
      </c>
      <c r="AC1" s="200">
        <v>31</v>
      </c>
      <c r="AD1" s="200">
        <v>32</v>
      </c>
      <c r="AE1" s="200">
        <v>33</v>
      </c>
      <c r="AF1" s="200">
        <v>34</v>
      </c>
      <c r="AG1" s="200">
        <v>35</v>
      </c>
      <c r="AH1" s="200">
        <v>36</v>
      </c>
      <c r="AI1" s="200">
        <v>37</v>
      </c>
      <c r="AJ1" s="200">
        <v>38</v>
      </c>
    </row>
    <row r="2" spans="1:48" s="101" customFormat="1" ht="10.5" customHeight="1">
      <c r="A2" s="199"/>
      <c r="B2" s="305" t="s">
        <v>142</v>
      </c>
      <c r="C2" s="306"/>
      <c r="D2" s="307"/>
      <c r="E2" s="307"/>
      <c r="F2" s="307"/>
      <c r="G2" s="307"/>
      <c r="H2" s="307"/>
      <c r="I2" s="307"/>
      <c r="J2" s="307"/>
      <c r="K2" s="307"/>
      <c r="L2" s="307"/>
      <c r="M2" s="309"/>
      <c r="N2" s="309"/>
      <c r="O2" s="309"/>
      <c r="V2" s="101" t="s">
        <v>150</v>
      </c>
    </row>
    <row r="3" spans="1:48" s="101" customFormat="1" ht="24.75"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8" t="e">
        <f>+VLOOKUP($A3,#REF!,M$1+1,FALSE)</f>
        <v>#REF!</v>
      </c>
      <c r="N3" s="459" t="e">
        <f>+VLOOKUP($A3,#REF!,N$1+1,FALSE)</f>
        <v>#REF!</v>
      </c>
      <c r="O3" s="781" t="str">
        <f>'PeB DK'!O3</f>
        <v>Jan/Dec 19/18</v>
      </c>
      <c r="P3" s="368"/>
      <c r="Q3" s="75"/>
      <c r="V3" s="456" t="e">
        <f>C3</f>
        <v>#REF!</v>
      </c>
      <c r="W3" s="457" t="e">
        <f t="shared" ref="W3:AH3" si="1">D3</f>
        <v>#REF!</v>
      </c>
      <c r="X3" s="457" t="e">
        <f t="shared" si="1"/>
        <v>#REF!</v>
      </c>
      <c r="Y3" s="457" t="e">
        <f t="shared" si="1"/>
        <v>#REF!</v>
      </c>
      <c r="Z3" s="457" t="e">
        <f t="shared" si="1"/>
        <v>#REF!</v>
      </c>
      <c r="AA3" s="457" t="e">
        <f t="shared" si="1"/>
        <v>#REF!</v>
      </c>
      <c r="AB3" s="457" t="e">
        <f t="shared" si="1"/>
        <v>#REF!</v>
      </c>
      <c r="AC3" s="457" t="e">
        <f t="shared" si="1"/>
        <v>#REF!</v>
      </c>
      <c r="AD3" s="458" t="e">
        <f t="shared" si="1"/>
        <v>#REF!</v>
      </c>
      <c r="AE3" s="459" t="e">
        <f t="shared" si="1"/>
        <v>#REF!</v>
      </c>
      <c r="AF3" s="458" t="e">
        <f t="shared" si="1"/>
        <v>#REF!</v>
      </c>
      <c r="AG3" s="459" t="e">
        <f t="shared" si="1"/>
        <v>#REF!</v>
      </c>
      <c r="AH3" s="452" t="str">
        <f t="shared" si="1"/>
        <v>Jan/Dec 19/18</v>
      </c>
    </row>
    <row r="4" spans="1:48" s="101" customFormat="1" ht="10.5" customHeight="1">
      <c r="A4" s="202" t="s">
        <v>8</v>
      </c>
      <c r="B4" s="483" t="s">
        <v>8</v>
      </c>
      <c r="C4" s="821"/>
      <c r="D4" s="554">
        <v>103</v>
      </c>
      <c r="E4" s="539">
        <v>102</v>
      </c>
      <c r="F4" s="539">
        <v>102</v>
      </c>
      <c r="G4" s="539">
        <v>103</v>
      </c>
      <c r="H4" s="538">
        <v>104</v>
      </c>
      <c r="I4" s="538">
        <v>107</v>
      </c>
      <c r="J4" s="538">
        <v>105</v>
      </c>
      <c r="K4" s="712">
        <f>((C4-D4)/D4)</f>
        <v>-1</v>
      </c>
      <c r="L4" s="728">
        <f>((C4-G4)/G4)</f>
        <v>-1</v>
      </c>
      <c r="M4" s="475"/>
      <c r="N4" s="554"/>
      <c r="O4" s="844" t="e">
        <f>((M4-N4)/N4)</f>
        <v>#DIV/0!</v>
      </c>
      <c r="P4" s="201"/>
      <c r="Q4" s="819">
        <f>((C4-D4)/D4)-K4</f>
        <v>0</v>
      </c>
      <c r="R4" s="819">
        <f>((C4-G4)/G4)-L4</f>
        <v>0</v>
      </c>
      <c r="S4" s="819" t="e">
        <f t="shared" ref="S4:S15" si="2">((M4-N4)/N4)-O4</f>
        <v>#DIV/0!</v>
      </c>
      <c r="T4" s="819">
        <f>C4+D4+E4+F4-M4</f>
        <v>307</v>
      </c>
      <c r="U4" s="819">
        <f>G4+H4+I4+J4-N4</f>
        <v>419</v>
      </c>
      <c r="V4" s="749"/>
      <c r="W4" s="936"/>
      <c r="X4" s="937"/>
      <c r="Y4" s="937"/>
      <c r="Z4" s="937"/>
      <c r="AA4" s="938"/>
      <c r="AB4" s="938"/>
      <c r="AC4" s="938"/>
      <c r="AD4" s="712"/>
      <c r="AE4" s="728"/>
      <c r="AF4" s="749"/>
      <c r="AG4" s="936"/>
      <c r="AH4" s="786"/>
      <c r="AJ4" s="207">
        <f t="shared" ref="AJ4:AJ29" si="3">C4-V4</f>
        <v>0</v>
      </c>
      <c r="AK4" s="207">
        <f t="shared" ref="AK4:AK29" si="4">D4-W4</f>
        <v>103</v>
      </c>
      <c r="AL4" s="207">
        <f t="shared" ref="AL4:AL29" si="5">E4-X4</f>
        <v>102</v>
      </c>
      <c r="AM4" s="207">
        <f t="shared" ref="AM4:AM29" si="6">F4-Y4</f>
        <v>102</v>
      </c>
      <c r="AN4" s="207">
        <f t="shared" ref="AN4:AN29" si="7">G4-Z4</f>
        <v>103</v>
      </c>
      <c r="AO4" s="207">
        <f t="shared" ref="AO4:AO29" si="8">H4-AA4</f>
        <v>104</v>
      </c>
      <c r="AP4" s="207">
        <f t="shared" ref="AP4:AP29" si="9">I4-AB4</f>
        <v>107</v>
      </c>
      <c r="AQ4" s="207">
        <f t="shared" ref="AQ4:AQ29" si="10">J4-AC4</f>
        <v>105</v>
      </c>
      <c r="AR4" s="207">
        <f t="shared" ref="AR4:AR29" si="11">K4-AD4</f>
        <v>-1</v>
      </c>
      <c r="AS4" s="207">
        <f t="shared" ref="AS4:AS29" si="12">L4-AE4</f>
        <v>-1</v>
      </c>
      <c r="AT4" s="207">
        <f t="shared" ref="AT4:AT29" si="13">M4-AF4</f>
        <v>0</v>
      </c>
      <c r="AU4" s="207">
        <f t="shared" ref="AU4:AU29" si="14">N4-AG4</f>
        <v>0</v>
      </c>
      <c r="AV4" s="207" t="e">
        <f t="shared" ref="AV4:AV29" si="15">O4-AH4</f>
        <v>#DIV/0!</v>
      </c>
    </row>
    <row r="5" spans="1:48" s="101" customFormat="1" ht="10.5" customHeight="1">
      <c r="A5" s="202" t="s">
        <v>3</v>
      </c>
      <c r="B5" s="483" t="s">
        <v>3</v>
      </c>
      <c r="C5" s="475"/>
      <c r="D5" s="555">
        <v>42</v>
      </c>
      <c r="E5" s="556">
        <v>45</v>
      </c>
      <c r="F5" s="538">
        <v>40</v>
      </c>
      <c r="G5" s="538">
        <v>42</v>
      </c>
      <c r="H5" s="556">
        <v>44</v>
      </c>
      <c r="I5" s="556">
        <v>47</v>
      </c>
      <c r="J5" s="556">
        <v>46</v>
      </c>
      <c r="K5" s="324">
        <f>((C5-D5)/D5)</f>
        <v>-1</v>
      </c>
      <c r="L5" s="325">
        <f t="shared" ref="L5:L15" si="16">((C5-G5)/G5)</f>
        <v>-1</v>
      </c>
      <c r="M5" s="475"/>
      <c r="N5" s="555"/>
      <c r="O5" s="844" t="e">
        <f t="shared" ref="O5:O15" si="17">((M5-N5)/N5)</f>
        <v>#DIV/0!</v>
      </c>
      <c r="P5" s="201"/>
      <c r="Q5" s="819">
        <f t="shared" ref="Q5:Q29" si="18">((C5-D5)/D5)-K5</f>
        <v>0</v>
      </c>
      <c r="R5" s="819">
        <f t="shared" ref="R5:R29" si="19">((C5-G5)/G5)-L5</f>
        <v>0</v>
      </c>
      <c r="S5" s="819" t="e">
        <f t="shared" si="2"/>
        <v>#DIV/0!</v>
      </c>
      <c r="T5" s="819">
        <f t="shared" ref="T5:T15" si="20">C5+D5+E5+F5-M5</f>
        <v>127</v>
      </c>
      <c r="U5" s="819">
        <f t="shared" ref="U5:U15" si="21">G5+H5+I5+J5-N5</f>
        <v>179</v>
      </c>
      <c r="V5" s="321"/>
      <c r="W5" s="322"/>
      <c r="X5" s="323"/>
      <c r="Y5" s="317"/>
      <c r="Z5" s="317"/>
      <c r="AA5" s="323"/>
      <c r="AB5" s="323"/>
      <c r="AC5" s="323"/>
      <c r="AD5" s="324"/>
      <c r="AE5" s="325"/>
      <c r="AF5" s="321"/>
      <c r="AG5" s="322"/>
      <c r="AH5" s="751"/>
      <c r="AJ5" s="207">
        <f t="shared" si="3"/>
        <v>0</v>
      </c>
      <c r="AK5" s="207">
        <f t="shared" si="4"/>
        <v>42</v>
      </c>
      <c r="AL5" s="207">
        <f t="shared" si="5"/>
        <v>45</v>
      </c>
      <c r="AM5" s="207">
        <f t="shared" si="6"/>
        <v>40</v>
      </c>
      <c r="AN5" s="207">
        <f t="shared" si="7"/>
        <v>42</v>
      </c>
      <c r="AO5" s="207">
        <f t="shared" si="8"/>
        <v>44</v>
      </c>
      <c r="AP5" s="207">
        <f t="shared" si="9"/>
        <v>47</v>
      </c>
      <c r="AQ5" s="207">
        <f t="shared" si="10"/>
        <v>46</v>
      </c>
      <c r="AR5" s="207">
        <f t="shared" si="11"/>
        <v>-1</v>
      </c>
      <c r="AS5" s="207">
        <f t="shared" si="12"/>
        <v>-1</v>
      </c>
      <c r="AT5" s="207">
        <f t="shared" si="13"/>
        <v>0</v>
      </c>
      <c r="AU5" s="207">
        <f t="shared" si="14"/>
        <v>0</v>
      </c>
      <c r="AV5" s="207" t="e">
        <f t="shared" si="15"/>
        <v>#DIV/0!</v>
      </c>
    </row>
    <row r="6" spans="1:48" s="101" customFormat="1" ht="10.5" customHeight="1">
      <c r="A6" s="202" t="s">
        <v>0</v>
      </c>
      <c r="B6" s="483" t="s">
        <v>0</v>
      </c>
      <c r="C6" s="475"/>
      <c r="D6" s="555">
        <v>11</v>
      </c>
      <c r="E6" s="556">
        <v>7</v>
      </c>
      <c r="F6" s="538">
        <v>4</v>
      </c>
      <c r="G6" s="538">
        <v>7</v>
      </c>
      <c r="H6" s="556">
        <v>5</v>
      </c>
      <c r="I6" s="556">
        <v>3</v>
      </c>
      <c r="J6" s="556">
        <v>3</v>
      </c>
      <c r="K6" s="324"/>
      <c r="L6" s="325"/>
      <c r="M6" s="475"/>
      <c r="N6" s="555"/>
      <c r="O6" s="844"/>
      <c r="P6" s="201"/>
      <c r="Q6" s="819">
        <f t="shared" si="18"/>
        <v>-1</v>
      </c>
      <c r="R6" s="819">
        <f t="shared" si="19"/>
        <v>-1</v>
      </c>
      <c r="S6" s="819" t="e">
        <f t="shared" si="2"/>
        <v>#DIV/0!</v>
      </c>
      <c r="T6" s="819">
        <f t="shared" si="20"/>
        <v>22</v>
      </c>
      <c r="U6" s="819">
        <f t="shared" si="21"/>
        <v>18</v>
      </c>
      <c r="V6" s="321"/>
      <c r="W6" s="322"/>
      <c r="X6" s="323"/>
      <c r="Y6" s="317"/>
      <c r="Z6" s="317"/>
      <c r="AA6" s="323"/>
      <c r="AB6" s="323"/>
      <c r="AC6" s="323"/>
      <c r="AD6" s="324"/>
      <c r="AE6" s="325"/>
      <c r="AF6" s="321"/>
      <c r="AG6" s="322"/>
      <c r="AH6" s="751"/>
      <c r="AJ6" s="207">
        <f t="shared" si="3"/>
        <v>0</v>
      </c>
      <c r="AK6" s="207">
        <f t="shared" si="4"/>
        <v>11</v>
      </c>
      <c r="AL6" s="207">
        <f t="shared" si="5"/>
        <v>7</v>
      </c>
      <c r="AM6" s="207">
        <f t="shared" si="6"/>
        <v>4</v>
      </c>
      <c r="AN6" s="207">
        <f t="shared" si="7"/>
        <v>7</v>
      </c>
      <c r="AO6" s="207">
        <f t="shared" si="8"/>
        <v>5</v>
      </c>
      <c r="AP6" s="207">
        <f t="shared" si="9"/>
        <v>3</v>
      </c>
      <c r="AQ6" s="207">
        <f t="shared" si="10"/>
        <v>3</v>
      </c>
      <c r="AR6" s="207">
        <f t="shared" si="11"/>
        <v>0</v>
      </c>
      <c r="AS6" s="207">
        <f t="shared" si="12"/>
        <v>0</v>
      </c>
      <c r="AT6" s="207">
        <f t="shared" si="13"/>
        <v>0</v>
      </c>
      <c r="AU6" s="207">
        <f t="shared" si="14"/>
        <v>0</v>
      </c>
      <c r="AV6" s="207">
        <f t="shared" si="15"/>
        <v>0</v>
      </c>
    </row>
    <row r="7" spans="1:48" s="101" customFormat="1" ht="10.5" customHeight="1">
      <c r="A7" s="202" t="s">
        <v>19</v>
      </c>
      <c r="B7" s="483" t="s">
        <v>19</v>
      </c>
      <c r="C7" s="475"/>
      <c r="D7" s="555">
        <v>0</v>
      </c>
      <c r="E7" s="556">
        <v>0</v>
      </c>
      <c r="F7" s="538">
        <v>0</v>
      </c>
      <c r="G7" s="538">
        <v>0</v>
      </c>
      <c r="H7" s="556">
        <v>0</v>
      </c>
      <c r="I7" s="556">
        <v>0</v>
      </c>
      <c r="J7" s="556">
        <v>1</v>
      </c>
      <c r="K7" s="324"/>
      <c r="L7" s="325"/>
      <c r="M7" s="475"/>
      <c r="N7" s="555"/>
      <c r="O7" s="844"/>
      <c r="P7" s="201"/>
      <c r="Q7" s="819" t="e">
        <f>((C7-D7)/D7)-K7</f>
        <v>#DIV/0!</v>
      </c>
      <c r="R7" s="819" t="e">
        <f t="shared" si="19"/>
        <v>#DIV/0!</v>
      </c>
      <c r="S7" s="819" t="e">
        <f t="shared" si="2"/>
        <v>#DIV/0!</v>
      </c>
      <c r="T7" s="819">
        <f t="shared" si="20"/>
        <v>0</v>
      </c>
      <c r="U7" s="819">
        <f t="shared" si="21"/>
        <v>1</v>
      </c>
      <c r="V7" s="321"/>
      <c r="W7" s="322"/>
      <c r="X7" s="323"/>
      <c r="Y7" s="317"/>
      <c r="Z7" s="317"/>
      <c r="AA7" s="323"/>
      <c r="AB7" s="323"/>
      <c r="AC7" s="323"/>
      <c r="AD7" s="324"/>
      <c r="AE7" s="325"/>
      <c r="AF7" s="321"/>
      <c r="AG7" s="322"/>
      <c r="AH7" s="751"/>
      <c r="AJ7" s="207">
        <f t="shared" si="3"/>
        <v>0</v>
      </c>
      <c r="AK7" s="207">
        <f t="shared" si="4"/>
        <v>0</v>
      </c>
      <c r="AL7" s="207">
        <f t="shared" si="5"/>
        <v>0</v>
      </c>
      <c r="AM7" s="207">
        <f t="shared" si="6"/>
        <v>0</v>
      </c>
      <c r="AN7" s="207">
        <f t="shared" si="7"/>
        <v>0</v>
      </c>
      <c r="AO7" s="207">
        <f t="shared" si="8"/>
        <v>0</v>
      </c>
      <c r="AP7" s="207">
        <f t="shared" si="9"/>
        <v>0</v>
      </c>
      <c r="AQ7" s="207">
        <f t="shared" si="10"/>
        <v>1</v>
      </c>
      <c r="AR7" s="207">
        <f t="shared" si="11"/>
        <v>0</v>
      </c>
      <c r="AS7" s="207">
        <f t="shared" si="12"/>
        <v>0</v>
      </c>
      <c r="AT7" s="207">
        <f t="shared" si="13"/>
        <v>0</v>
      </c>
      <c r="AU7" s="207">
        <f t="shared" si="14"/>
        <v>0</v>
      </c>
      <c r="AV7" s="207">
        <f t="shared" si="15"/>
        <v>0</v>
      </c>
    </row>
    <row r="8" spans="1:48" s="101" customFormat="1" ht="10.5" customHeight="1">
      <c r="A8" s="203" t="s">
        <v>9</v>
      </c>
      <c r="B8" s="493" t="s">
        <v>9</v>
      </c>
      <c r="C8" s="478"/>
      <c r="D8" s="558">
        <v>156</v>
      </c>
      <c r="E8" s="559">
        <v>154</v>
      </c>
      <c r="F8" s="560">
        <v>146</v>
      </c>
      <c r="G8" s="560">
        <v>152</v>
      </c>
      <c r="H8" s="559">
        <v>153</v>
      </c>
      <c r="I8" s="559">
        <v>157</v>
      </c>
      <c r="J8" s="559">
        <v>155</v>
      </c>
      <c r="K8" s="327">
        <f>((C8-D8)/D8)</f>
        <v>-1</v>
      </c>
      <c r="L8" s="328">
        <f t="shared" si="16"/>
        <v>-1</v>
      </c>
      <c r="M8" s="477"/>
      <c r="N8" s="560"/>
      <c r="O8" s="1020" t="e">
        <f t="shared" si="17"/>
        <v>#DIV/0!</v>
      </c>
      <c r="P8" s="72"/>
      <c r="Q8" s="819">
        <f t="shared" si="18"/>
        <v>0</v>
      </c>
      <c r="R8" s="819">
        <f t="shared" si="19"/>
        <v>0</v>
      </c>
      <c r="S8" s="819" t="e">
        <f t="shared" si="2"/>
        <v>#DIV/0!</v>
      </c>
      <c r="T8" s="819">
        <f t="shared" si="20"/>
        <v>456</v>
      </c>
      <c r="U8" s="819">
        <f t="shared" si="21"/>
        <v>617</v>
      </c>
      <c r="V8" s="332"/>
      <c r="W8" s="333"/>
      <c r="X8" s="334"/>
      <c r="Y8" s="326"/>
      <c r="Z8" s="326"/>
      <c r="AA8" s="334"/>
      <c r="AB8" s="334"/>
      <c r="AC8" s="334"/>
      <c r="AD8" s="327"/>
      <c r="AE8" s="328"/>
      <c r="AF8" s="332"/>
      <c r="AG8" s="333"/>
      <c r="AH8" s="752"/>
      <c r="AJ8" s="207">
        <f t="shared" si="3"/>
        <v>0</v>
      </c>
      <c r="AK8" s="207">
        <f t="shared" si="4"/>
        <v>156</v>
      </c>
      <c r="AL8" s="207">
        <f t="shared" si="5"/>
        <v>154</v>
      </c>
      <c r="AM8" s="207">
        <f t="shared" si="6"/>
        <v>146</v>
      </c>
      <c r="AN8" s="207">
        <f t="shared" si="7"/>
        <v>152</v>
      </c>
      <c r="AO8" s="207">
        <f t="shared" si="8"/>
        <v>153</v>
      </c>
      <c r="AP8" s="207">
        <f t="shared" si="9"/>
        <v>157</v>
      </c>
      <c r="AQ8" s="207">
        <f t="shared" si="10"/>
        <v>155</v>
      </c>
      <c r="AR8" s="207">
        <f t="shared" si="11"/>
        <v>-1</v>
      </c>
      <c r="AS8" s="207">
        <f t="shared" si="12"/>
        <v>-1</v>
      </c>
      <c r="AT8" s="207">
        <f t="shared" si="13"/>
        <v>0</v>
      </c>
      <c r="AU8" s="207">
        <f t="shared" si="14"/>
        <v>0</v>
      </c>
      <c r="AV8" s="207" t="e">
        <f t="shared" si="15"/>
        <v>#DIV/0!</v>
      </c>
    </row>
    <row r="9" spans="1:48" s="101" customFormat="1" ht="10.5" customHeight="1">
      <c r="A9" s="202" t="s">
        <v>4</v>
      </c>
      <c r="B9" s="1140" t="s">
        <v>4</v>
      </c>
      <c r="C9" s="1149"/>
      <c r="D9" s="1164"/>
      <c r="E9" s="1145"/>
      <c r="F9" s="1165"/>
      <c r="G9" s="1165"/>
      <c r="H9" s="1145"/>
      <c r="I9" s="1145"/>
      <c r="J9" s="1145"/>
      <c r="K9" s="1146"/>
      <c r="L9" s="1147"/>
      <c r="M9" s="1149"/>
      <c r="N9" s="1164"/>
      <c r="O9" s="1168"/>
      <c r="P9" s="1169"/>
      <c r="Q9" s="1152" t="e">
        <f t="shared" si="18"/>
        <v>#DIV/0!</v>
      </c>
      <c r="R9" s="1152" t="e">
        <f t="shared" si="19"/>
        <v>#DIV/0!</v>
      </c>
      <c r="S9" s="1152" t="e">
        <f t="shared" si="2"/>
        <v>#DIV/0!</v>
      </c>
      <c r="T9" s="819"/>
      <c r="U9" s="1152">
        <f t="shared" si="21"/>
        <v>0</v>
      </c>
      <c r="V9" s="321"/>
      <c r="W9" s="322"/>
      <c r="X9" s="323"/>
      <c r="Y9" s="317"/>
      <c r="Z9" s="317"/>
      <c r="AA9" s="323"/>
      <c r="AB9" s="323"/>
      <c r="AC9" s="323"/>
      <c r="AD9" s="324"/>
      <c r="AE9" s="325"/>
      <c r="AF9" s="321"/>
      <c r="AG9" s="322"/>
      <c r="AH9" s="751"/>
      <c r="AJ9" s="207">
        <f t="shared" si="3"/>
        <v>0</v>
      </c>
      <c r="AK9" s="207">
        <f t="shared" si="4"/>
        <v>0</v>
      </c>
      <c r="AL9" s="207">
        <f t="shared" si="5"/>
        <v>0</v>
      </c>
      <c r="AM9" s="207">
        <f t="shared" si="6"/>
        <v>0</v>
      </c>
      <c r="AN9" s="207">
        <f t="shared" si="7"/>
        <v>0</v>
      </c>
      <c r="AO9" s="207">
        <f t="shared" si="8"/>
        <v>0</v>
      </c>
      <c r="AP9" s="207">
        <f t="shared" si="9"/>
        <v>0</v>
      </c>
      <c r="AQ9" s="207">
        <f t="shared" si="10"/>
        <v>0</v>
      </c>
      <c r="AR9" s="207">
        <f t="shared" si="11"/>
        <v>0</v>
      </c>
      <c r="AS9" s="207">
        <f t="shared" si="12"/>
        <v>0</v>
      </c>
      <c r="AT9" s="207">
        <f t="shared" si="13"/>
        <v>0</v>
      </c>
      <c r="AU9" s="207">
        <f t="shared" si="14"/>
        <v>0</v>
      </c>
      <c r="AV9" s="207">
        <f t="shared" si="15"/>
        <v>0</v>
      </c>
    </row>
    <row r="10" spans="1:48" s="101" customFormat="1" ht="10.5" customHeight="1">
      <c r="A10" s="202" t="s">
        <v>86</v>
      </c>
      <c r="B10" s="1140" t="s">
        <v>90</v>
      </c>
      <c r="C10" s="1149"/>
      <c r="D10" s="1164"/>
      <c r="E10" s="1145"/>
      <c r="F10" s="1165"/>
      <c r="G10" s="1165"/>
      <c r="H10" s="1145"/>
      <c r="I10" s="1145"/>
      <c r="J10" s="1145"/>
      <c r="K10" s="1146"/>
      <c r="L10" s="1147"/>
      <c r="M10" s="1149"/>
      <c r="N10" s="1164"/>
      <c r="O10" s="1166"/>
      <c r="P10" s="1169"/>
      <c r="Q10" s="1152" t="e">
        <f t="shared" si="18"/>
        <v>#DIV/0!</v>
      </c>
      <c r="R10" s="1152" t="e">
        <f t="shared" si="19"/>
        <v>#DIV/0!</v>
      </c>
      <c r="S10" s="1152" t="e">
        <f t="shared" si="2"/>
        <v>#DIV/0!</v>
      </c>
      <c r="T10" s="819"/>
      <c r="U10" s="1152">
        <f t="shared" si="21"/>
        <v>0</v>
      </c>
      <c r="V10" s="321"/>
      <c r="W10" s="322"/>
      <c r="X10" s="323"/>
      <c r="Y10" s="317"/>
      <c r="Z10" s="317"/>
      <c r="AA10" s="323"/>
      <c r="AB10" s="323"/>
      <c r="AC10" s="323"/>
      <c r="AD10" s="324"/>
      <c r="AE10" s="325"/>
      <c r="AF10" s="321"/>
      <c r="AG10" s="322"/>
      <c r="AH10" s="751"/>
      <c r="AJ10" s="207">
        <f t="shared" si="3"/>
        <v>0</v>
      </c>
      <c r="AK10" s="207">
        <f t="shared" si="4"/>
        <v>0</v>
      </c>
      <c r="AL10" s="207">
        <f t="shared" si="5"/>
        <v>0</v>
      </c>
      <c r="AM10" s="207">
        <f t="shared" si="6"/>
        <v>0</v>
      </c>
      <c r="AN10" s="207">
        <f t="shared" si="7"/>
        <v>0</v>
      </c>
      <c r="AO10" s="207">
        <f t="shared" si="8"/>
        <v>0</v>
      </c>
      <c r="AP10" s="207">
        <f t="shared" si="9"/>
        <v>0</v>
      </c>
      <c r="AQ10" s="207">
        <f t="shared" si="10"/>
        <v>0</v>
      </c>
      <c r="AR10" s="207">
        <f t="shared" si="11"/>
        <v>0</v>
      </c>
      <c r="AS10" s="207">
        <f t="shared" si="12"/>
        <v>0</v>
      </c>
      <c r="AT10" s="207">
        <f t="shared" si="13"/>
        <v>0</v>
      </c>
      <c r="AU10" s="207">
        <f t="shared" si="14"/>
        <v>0</v>
      </c>
      <c r="AV10" s="207">
        <f t="shared" si="15"/>
        <v>0</v>
      </c>
    </row>
    <row r="11" spans="1:48" s="101" customFormat="1" ht="10.5" customHeight="1">
      <c r="A11" s="203" t="s">
        <v>25</v>
      </c>
      <c r="B11" s="493" t="s">
        <v>25</v>
      </c>
      <c r="C11" s="478"/>
      <c r="D11" s="558">
        <v>-111</v>
      </c>
      <c r="E11" s="559">
        <v>-116</v>
      </c>
      <c r="F11" s="560">
        <v>-123</v>
      </c>
      <c r="G11" s="560">
        <v>-109</v>
      </c>
      <c r="H11" s="559">
        <v>-106</v>
      </c>
      <c r="I11" s="559">
        <v>-114</v>
      </c>
      <c r="J11" s="559">
        <v>-118</v>
      </c>
      <c r="K11" s="327">
        <f>((C11-D11)/D11)</f>
        <v>-1</v>
      </c>
      <c r="L11" s="328">
        <f t="shared" si="16"/>
        <v>-1</v>
      </c>
      <c r="M11" s="478"/>
      <c r="N11" s="558"/>
      <c r="O11" s="1020" t="e">
        <f t="shared" si="17"/>
        <v>#DIV/0!</v>
      </c>
      <c r="Q11" s="819">
        <f t="shared" si="18"/>
        <v>0</v>
      </c>
      <c r="R11" s="819">
        <f t="shared" si="19"/>
        <v>0</v>
      </c>
      <c r="S11" s="819" t="e">
        <f t="shared" si="2"/>
        <v>#DIV/0!</v>
      </c>
      <c r="T11" s="819">
        <f t="shared" si="20"/>
        <v>-350</v>
      </c>
      <c r="U11" s="819">
        <f t="shared" si="21"/>
        <v>-447</v>
      </c>
      <c r="V11" s="332"/>
      <c r="W11" s="333"/>
      <c r="X11" s="334"/>
      <c r="Y11" s="326"/>
      <c r="Z11" s="326"/>
      <c r="AA11" s="334"/>
      <c r="AB11" s="334"/>
      <c r="AC11" s="334"/>
      <c r="AD11" s="327"/>
      <c r="AE11" s="328"/>
      <c r="AF11" s="332"/>
      <c r="AG11" s="333"/>
      <c r="AH11" s="752"/>
      <c r="AJ11" s="207">
        <f t="shared" si="3"/>
        <v>0</v>
      </c>
      <c r="AK11" s="207">
        <f t="shared" si="4"/>
        <v>-111</v>
      </c>
      <c r="AL11" s="207">
        <f t="shared" si="5"/>
        <v>-116</v>
      </c>
      <c r="AM11" s="207">
        <f t="shared" si="6"/>
        <v>-123</v>
      </c>
      <c r="AN11" s="207">
        <f t="shared" si="7"/>
        <v>-109</v>
      </c>
      <c r="AO11" s="207">
        <f t="shared" si="8"/>
        <v>-106</v>
      </c>
      <c r="AP11" s="207">
        <f t="shared" si="9"/>
        <v>-114</v>
      </c>
      <c r="AQ11" s="207">
        <f t="shared" si="10"/>
        <v>-118</v>
      </c>
      <c r="AR11" s="207">
        <f t="shared" si="11"/>
        <v>-1</v>
      </c>
      <c r="AS11" s="207">
        <f t="shared" si="12"/>
        <v>-1</v>
      </c>
      <c r="AT11" s="207">
        <f t="shared" si="13"/>
        <v>0</v>
      </c>
      <c r="AU11" s="207">
        <f t="shared" si="14"/>
        <v>0</v>
      </c>
      <c r="AV11" s="207" t="e">
        <f t="shared" si="15"/>
        <v>#DIV/0!</v>
      </c>
    </row>
    <row r="12" spans="1:48" s="101" customFormat="1" ht="10.5" customHeight="1">
      <c r="A12" s="203" t="s">
        <v>14</v>
      </c>
      <c r="B12" s="493" t="s">
        <v>14</v>
      </c>
      <c r="C12" s="478"/>
      <c r="D12" s="558">
        <v>45</v>
      </c>
      <c r="E12" s="559">
        <v>38</v>
      </c>
      <c r="F12" s="559">
        <v>23</v>
      </c>
      <c r="G12" s="559">
        <v>43</v>
      </c>
      <c r="H12" s="559">
        <v>47</v>
      </c>
      <c r="I12" s="559">
        <v>43</v>
      </c>
      <c r="J12" s="559">
        <v>37</v>
      </c>
      <c r="K12" s="327">
        <f>((C12-D12)/D12)</f>
        <v>-1</v>
      </c>
      <c r="L12" s="328">
        <f t="shared" si="16"/>
        <v>-1</v>
      </c>
      <c r="M12" s="478"/>
      <c r="N12" s="558"/>
      <c r="O12" s="1020" t="e">
        <f t="shared" si="17"/>
        <v>#DIV/0!</v>
      </c>
      <c r="P12" s="168"/>
      <c r="Q12" s="819">
        <f t="shared" si="18"/>
        <v>0</v>
      </c>
      <c r="R12" s="819">
        <f t="shared" si="19"/>
        <v>0</v>
      </c>
      <c r="S12" s="819" t="e">
        <f t="shared" si="2"/>
        <v>#DIV/0!</v>
      </c>
      <c r="T12" s="819">
        <f t="shared" si="20"/>
        <v>106</v>
      </c>
      <c r="U12" s="819">
        <f t="shared" si="21"/>
        <v>170</v>
      </c>
      <c r="V12" s="332"/>
      <c r="W12" s="333"/>
      <c r="X12" s="334"/>
      <c r="Y12" s="334"/>
      <c r="Z12" s="334"/>
      <c r="AA12" s="334"/>
      <c r="AB12" s="334"/>
      <c r="AC12" s="334"/>
      <c r="AD12" s="327"/>
      <c r="AE12" s="328"/>
      <c r="AF12" s="332"/>
      <c r="AG12" s="333"/>
      <c r="AH12" s="752"/>
      <c r="AJ12" s="207">
        <f t="shared" si="3"/>
        <v>0</v>
      </c>
      <c r="AK12" s="207">
        <f t="shared" si="4"/>
        <v>45</v>
      </c>
      <c r="AL12" s="207">
        <f t="shared" si="5"/>
        <v>38</v>
      </c>
      <c r="AM12" s="207">
        <f t="shared" si="6"/>
        <v>23</v>
      </c>
      <c r="AN12" s="207">
        <f t="shared" si="7"/>
        <v>43</v>
      </c>
      <c r="AO12" s="207">
        <f t="shared" si="8"/>
        <v>47</v>
      </c>
      <c r="AP12" s="207">
        <f t="shared" si="9"/>
        <v>43</v>
      </c>
      <c r="AQ12" s="207">
        <f t="shared" si="10"/>
        <v>37</v>
      </c>
      <c r="AR12" s="207">
        <f t="shared" si="11"/>
        <v>-1</v>
      </c>
      <c r="AS12" s="207">
        <f t="shared" si="12"/>
        <v>-1</v>
      </c>
      <c r="AT12" s="207">
        <f t="shared" si="13"/>
        <v>0</v>
      </c>
      <c r="AU12" s="207">
        <f t="shared" si="14"/>
        <v>0</v>
      </c>
      <c r="AV12" s="207" t="e">
        <f t="shared" si="15"/>
        <v>#DIV/0!</v>
      </c>
    </row>
    <row r="13" spans="1:48" s="101" customFormat="1" ht="10.5" customHeight="1">
      <c r="A13" s="202" t="s">
        <v>24</v>
      </c>
      <c r="B13" s="483" t="s">
        <v>24</v>
      </c>
      <c r="C13" s="475"/>
      <c r="D13" s="555">
        <v>46</v>
      </c>
      <c r="E13" s="556">
        <v>-9</v>
      </c>
      <c r="F13" s="539">
        <v>-31</v>
      </c>
      <c r="G13" s="539">
        <v>-7</v>
      </c>
      <c r="H13" s="556">
        <v>2</v>
      </c>
      <c r="I13" s="556">
        <v>-18</v>
      </c>
      <c r="J13" s="556">
        <v>-11</v>
      </c>
      <c r="K13" s="324"/>
      <c r="L13" s="325"/>
      <c r="M13" s="475"/>
      <c r="N13" s="555"/>
      <c r="O13" s="1019"/>
      <c r="Q13" s="819"/>
      <c r="R13" s="819"/>
      <c r="S13" s="819"/>
      <c r="T13" s="819">
        <f t="shared" si="20"/>
        <v>6</v>
      </c>
      <c r="U13" s="819">
        <f t="shared" si="21"/>
        <v>-34</v>
      </c>
      <c r="V13" s="321"/>
      <c r="W13" s="322"/>
      <c r="X13" s="323"/>
      <c r="Y13" s="316"/>
      <c r="Z13" s="316"/>
      <c r="AA13" s="323"/>
      <c r="AB13" s="323"/>
      <c r="AC13" s="323"/>
      <c r="AD13" s="324"/>
      <c r="AE13" s="325"/>
      <c r="AF13" s="321"/>
      <c r="AG13" s="322"/>
      <c r="AH13" s="751"/>
      <c r="AJ13" s="207">
        <f t="shared" si="3"/>
        <v>0</v>
      </c>
      <c r="AK13" s="207">
        <f t="shared" si="4"/>
        <v>46</v>
      </c>
      <c r="AL13" s="207">
        <f t="shared" si="5"/>
        <v>-9</v>
      </c>
      <c r="AM13" s="207">
        <f t="shared" si="6"/>
        <v>-31</v>
      </c>
      <c r="AN13" s="207">
        <f t="shared" si="7"/>
        <v>-7</v>
      </c>
      <c r="AO13" s="207">
        <f t="shared" si="8"/>
        <v>2</v>
      </c>
      <c r="AP13" s="207">
        <f t="shared" si="9"/>
        <v>-18</v>
      </c>
      <c r="AQ13" s="207">
        <f t="shared" si="10"/>
        <v>-11</v>
      </c>
      <c r="AR13" s="207">
        <f t="shared" si="11"/>
        <v>0</v>
      </c>
      <c r="AS13" s="207">
        <f t="shared" si="12"/>
        <v>0</v>
      </c>
      <c r="AT13" s="207">
        <f t="shared" si="13"/>
        <v>0</v>
      </c>
      <c r="AU13" s="207">
        <f t="shared" si="14"/>
        <v>0</v>
      </c>
      <c r="AV13" s="207">
        <f t="shared" si="15"/>
        <v>0</v>
      </c>
    </row>
    <row r="14" spans="1:48" s="101" customFormat="1" ht="10.5" hidden="1" customHeight="1" outlineLevel="1">
      <c r="A14" s="213" t="s">
        <v>128</v>
      </c>
      <c r="B14" s="483" t="s">
        <v>128</v>
      </c>
      <c r="C14" s="475"/>
      <c r="D14" s="555"/>
      <c r="E14" s="556"/>
      <c r="F14" s="539"/>
      <c r="G14" s="539"/>
      <c r="H14" s="556"/>
      <c r="I14" s="556"/>
      <c r="J14" s="556"/>
      <c r="K14" s="324" t="e">
        <v>#N/A</v>
      </c>
      <c r="L14" s="325" t="e">
        <f t="shared" si="16"/>
        <v>#DIV/0!</v>
      </c>
      <c r="M14" s="475"/>
      <c r="N14" s="555"/>
      <c r="O14" s="1019" t="e">
        <f>((M14-N14)/N14)</f>
        <v>#DIV/0!</v>
      </c>
      <c r="Q14" s="819" t="e">
        <f>((C14-D14)/D14)-K14</f>
        <v>#DIV/0!</v>
      </c>
      <c r="R14" s="819" t="e">
        <f>((C14-G14)/G14)-L14</f>
        <v>#DIV/0!</v>
      </c>
      <c r="S14" s="819" t="e">
        <f>((M14-N14)/N14)-O14</f>
        <v>#DIV/0!</v>
      </c>
      <c r="T14" s="819">
        <f t="shared" si="20"/>
        <v>0</v>
      </c>
      <c r="U14" s="819">
        <f t="shared" si="21"/>
        <v>0</v>
      </c>
      <c r="V14" s="321"/>
      <c r="W14" s="322"/>
      <c r="X14" s="323"/>
      <c r="Y14" s="316"/>
      <c r="Z14" s="316"/>
      <c r="AA14" s="323"/>
      <c r="AB14" s="323"/>
      <c r="AC14" s="323"/>
      <c r="AD14" s="324"/>
      <c r="AE14" s="325"/>
      <c r="AF14" s="321"/>
      <c r="AG14" s="322"/>
      <c r="AH14" s="751"/>
      <c r="AJ14" s="207">
        <f t="shared" ref="AJ14:AV14" si="22">C14-V14</f>
        <v>0</v>
      </c>
      <c r="AK14" s="207">
        <f t="shared" si="22"/>
        <v>0</v>
      </c>
      <c r="AL14" s="207">
        <f t="shared" si="22"/>
        <v>0</v>
      </c>
      <c r="AM14" s="207">
        <f t="shared" si="22"/>
        <v>0</v>
      </c>
      <c r="AN14" s="207">
        <f t="shared" si="22"/>
        <v>0</v>
      </c>
      <c r="AO14" s="207">
        <f t="shared" si="22"/>
        <v>0</v>
      </c>
      <c r="AP14" s="207">
        <f t="shared" si="22"/>
        <v>0</v>
      </c>
      <c r="AQ14" s="207">
        <f t="shared" si="22"/>
        <v>0</v>
      </c>
      <c r="AR14" s="207" t="e">
        <f t="shared" si="22"/>
        <v>#N/A</v>
      </c>
      <c r="AS14" s="207" t="e">
        <f t="shared" si="22"/>
        <v>#DIV/0!</v>
      </c>
      <c r="AT14" s="207">
        <f t="shared" si="22"/>
        <v>0</v>
      </c>
      <c r="AU14" s="207">
        <f t="shared" si="22"/>
        <v>0</v>
      </c>
      <c r="AV14" s="207" t="e">
        <f t="shared" si="22"/>
        <v>#DIV/0!</v>
      </c>
    </row>
    <row r="15" spans="1:48" s="101" customFormat="1" ht="10.5" customHeight="1" collapsed="1">
      <c r="A15" s="203" t="s">
        <v>5</v>
      </c>
      <c r="B15" s="527" t="s">
        <v>5</v>
      </c>
      <c r="C15" s="501"/>
      <c r="D15" s="562">
        <v>91</v>
      </c>
      <c r="E15" s="563">
        <v>29</v>
      </c>
      <c r="F15" s="564">
        <v>-8</v>
      </c>
      <c r="G15" s="564">
        <v>36</v>
      </c>
      <c r="H15" s="563">
        <v>49</v>
      </c>
      <c r="I15" s="563">
        <v>25</v>
      </c>
      <c r="J15" s="563">
        <v>26</v>
      </c>
      <c r="K15" s="339">
        <f>((C15-D15)/D15)</f>
        <v>-1</v>
      </c>
      <c r="L15" s="740">
        <f t="shared" si="16"/>
        <v>-1</v>
      </c>
      <c r="M15" s="501"/>
      <c r="N15" s="562"/>
      <c r="O15" s="1021" t="e">
        <f t="shared" si="17"/>
        <v>#DIV/0!</v>
      </c>
      <c r="Q15" s="819">
        <f t="shared" si="18"/>
        <v>0</v>
      </c>
      <c r="R15" s="819">
        <f t="shared" si="19"/>
        <v>0</v>
      </c>
      <c r="S15" s="819" t="e">
        <f t="shared" si="2"/>
        <v>#DIV/0!</v>
      </c>
      <c r="T15" s="819">
        <f t="shared" si="20"/>
        <v>112</v>
      </c>
      <c r="U15" s="819">
        <f t="shared" si="21"/>
        <v>136</v>
      </c>
      <c r="V15" s="336"/>
      <c r="W15" s="337"/>
      <c r="X15" s="305"/>
      <c r="Y15" s="338"/>
      <c r="Z15" s="338"/>
      <c r="AA15" s="305"/>
      <c r="AB15" s="305"/>
      <c r="AC15" s="305"/>
      <c r="AD15" s="339"/>
      <c r="AE15" s="740"/>
      <c r="AF15" s="336"/>
      <c r="AG15" s="337"/>
      <c r="AH15" s="753"/>
      <c r="AJ15" s="207">
        <f t="shared" si="3"/>
        <v>0</v>
      </c>
      <c r="AK15" s="207">
        <f t="shared" si="4"/>
        <v>91</v>
      </c>
      <c r="AL15" s="207">
        <f t="shared" si="5"/>
        <v>29</v>
      </c>
      <c r="AM15" s="207">
        <f t="shared" si="6"/>
        <v>-8</v>
      </c>
      <c r="AN15" s="207">
        <f t="shared" si="7"/>
        <v>36</v>
      </c>
      <c r="AO15" s="207">
        <f t="shared" si="8"/>
        <v>49</v>
      </c>
      <c r="AP15" s="207">
        <f t="shared" si="9"/>
        <v>25</v>
      </c>
      <c r="AQ15" s="207">
        <f t="shared" si="10"/>
        <v>26</v>
      </c>
      <c r="AR15" s="207">
        <f t="shared" si="11"/>
        <v>-1</v>
      </c>
      <c r="AS15" s="207">
        <f t="shared" si="12"/>
        <v>-1</v>
      </c>
      <c r="AT15" s="207">
        <f t="shared" si="13"/>
        <v>0</v>
      </c>
      <c r="AU15" s="207">
        <f t="shared" si="14"/>
        <v>0</v>
      </c>
      <c r="AV15" s="207" t="e">
        <f t="shared" si="15"/>
        <v>#DIV/0!</v>
      </c>
    </row>
    <row r="16" spans="1:48" s="101" customFormat="1" ht="10.5" customHeight="1">
      <c r="A16" s="202" t="s">
        <v>10</v>
      </c>
      <c r="B16" s="483" t="s">
        <v>10</v>
      </c>
      <c r="C16" s="476"/>
      <c r="D16" s="538">
        <v>71.2</v>
      </c>
      <c r="E16" s="538">
        <v>75.3</v>
      </c>
      <c r="F16" s="538">
        <v>84.2</v>
      </c>
      <c r="G16" s="538">
        <v>71.7</v>
      </c>
      <c r="H16" s="538">
        <v>69.3</v>
      </c>
      <c r="I16" s="538">
        <v>72.599999999999994</v>
      </c>
      <c r="J16" s="538">
        <v>76.099999999999994</v>
      </c>
      <c r="K16" s="381"/>
      <c r="L16" s="382"/>
      <c r="M16" s="509"/>
      <c r="N16" s="538"/>
      <c r="O16" s="1018"/>
      <c r="Q16" s="819"/>
      <c r="R16" s="819"/>
      <c r="S16" s="819"/>
      <c r="T16" s="819"/>
      <c r="U16" s="819"/>
      <c r="V16" s="343"/>
      <c r="W16" s="317"/>
      <c r="X16" s="317"/>
      <c r="Y16" s="317"/>
      <c r="Z16" s="317"/>
      <c r="AA16" s="317"/>
      <c r="AB16" s="317"/>
      <c r="AC16" s="317"/>
      <c r="AD16" s="318"/>
      <c r="AE16" s="320"/>
      <c r="AF16" s="343"/>
      <c r="AG16" s="317"/>
      <c r="AH16" s="319"/>
      <c r="AJ16" s="207">
        <f t="shared" si="3"/>
        <v>0</v>
      </c>
      <c r="AK16" s="207">
        <f t="shared" si="4"/>
        <v>71.2</v>
      </c>
      <c r="AL16" s="207">
        <f t="shared" si="5"/>
        <v>75.3</v>
      </c>
      <c r="AM16" s="207">
        <f t="shared" si="6"/>
        <v>84.2</v>
      </c>
      <c r="AN16" s="207">
        <f t="shared" si="7"/>
        <v>71.7</v>
      </c>
      <c r="AO16" s="207">
        <f t="shared" si="8"/>
        <v>69.3</v>
      </c>
      <c r="AP16" s="207">
        <f t="shared" si="9"/>
        <v>72.599999999999994</v>
      </c>
      <c r="AQ16" s="207">
        <f t="shared" si="10"/>
        <v>76.099999999999994</v>
      </c>
      <c r="AR16" s="207">
        <f t="shared" si="11"/>
        <v>0</v>
      </c>
      <c r="AS16" s="207">
        <f t="shared" si="12"/>
        <v>0</v>
      </c>
      <c r="AT16" s="207">
        <f t="shared" si="13"/>
        <v>0</v>
      </c>
      <c r="AU16" s="207">
        <f t="shared" si="14"/>
        <v>0</v>
      </c>
      <c r="AV16" s="207">
        <f t="shared" si="15"/>
        <v>0</v>
      </c>
    </row>
    <row r="17" spans="1:48" s="101" customFormat="1" ht="10.5" customHeight="1">
      <c r="A17" s="202" t="s">
        <v>6</v>
      </c>
      <c r="B17" s="483" t="s">
        <v>108</v>
      </c>
      <c r="C17" s="476"/>
      <c r="D17" s="539">
        <v>18.127820088827619</v>
      </c>
      <c r="E17" s="539">
        <v>5.7240909548290464</v>
      </c>
      <c r="F17" s="539">
        <v>-1.5871530000813241</v>
      </c>
      <c r="G17" s="539">
        <v>6.8549747774549559</v>
      </c>
      <c r="H17" s="539">
        <v>9.1540693266282531</v>
      </c>
      <c r="I17" s="539">
        <v>4.6748272949046976</v>
      </c>
      <c r="J17" s="539">
        <v>5.143103721151042</v>
      </c>
      <c r="K17" s="381"/>
      <c r="L17" s="382"/>
      <c r="M17" s="509"/>
      <c r="N17" s="538"/>
      <c r="O17" s="1019"/>
      <c r="Q17" s="819"/>
      <c r="R17" s="819"/>
      <c r="S17" s="819"/>
      <c r="T17" s="819"/>
      <c r="U17" s="819"/>
      <c r="V17" s="343"/>
      <c r="W17" s="317"/>
      <c r="X17" s="317"/>
      <c r="Y17" s="317"/>
      <c r="Z17" s="317"/>
      <c r="AA17" s="317"/>
      <c r="AB17" s="317"/>
      <c r="AC17" s="317"/>
      <c r="AD17" s="318"/>
      <c r="AE17" s="320"/>
      <c r="AF17" s="343"/>
      <c r="AG17" s="317"/>
      <c r="AH17" s="319"/>
      <c r="AJ17" s="207">
        <f t="shared" ref="AJ17:AV17" si="23">C17-V17</f>
        <v>0</v>
      </c>
      <c r="AK17" s="207">
        <f t="shared" si="23"/>
        <v>18.127820088827619</v>
      </c>
      <c r="AL17" s="207">
        <f t="shared" si="23"/>
        <v>5.7240909548290464</v>
      </c>
      <c r="AM17" s="207">
        <f t="shared" si="23"/>
        <v>-1.5871530000813241</v>
      </c>
      <c r="AN17" s="207">
        <f t="shared" si="23"/>
        <v>6.8549747774549559</v>
      </c>
      <c r="AO17" s="207">
        <f t="shared" si="23"/>
        <v>9.1540693266282531</v>
      </c>
      <c r="AP17" s="207">
        <f t="shared" si="23"/>
        <v>4.6748272949046976</v>
      </c>
      <c r="AQ17" s="207">
        <f t="shared" si="23"/>
        <v>5.143103721151042</v>
      </c>
      <c r="AR17" s="207">
        <f t="shared" si="23"/>
        <v>0</v>
      </c>
      <c r="AS17" s="207">
        <f t="shared" si="23"/>
        <v>0</v>
      </c>
      <c r="AT17" s="207">
        <f t="shared" si="23"/>
        <v>0</v>
      </c>
      <c r="AU17" s="207">
        <f t="shared" si="23"/>
        <v>0</v>
      </c>
      <c r="AV17" s="207">
        <f t="shared" si="23"/>
        <v>0</v>
      </c>
    </row>
    <row r="18" spans="1:48" s="101" customFormat="1" ht="10.5" hidden="1" customHeight="1" outlineLevel="1">
      <c r="A18" s="202" t="s">
        <v>6</v>
      </c>
      <c r="B18" s="483" t="s">
        <v>6</v>
      </c>
      <c r="C18" s="476"/>
      <c r="D18" s="539"/>
      <c r="E18" s="539"/>
      <c r="F18" s="539"/>
      <c r="G18" s="539"/>
      <c r="H18" s="539"/>
      <c r="I18" s="539"/>
      <c r="J18" s="539"/>
      <c r="K18" s="381">
        <v>0</v>
      </c>
      <c r="L18" s="382">
        <v>0</v>
      </c>
      <c r="M18" s="509"/>
      <c r="N18" s="538"/>
      <c r="O18" s="1019">
        <v>0</v>
      </c>
      <c r="Q18" s="819"/>
      <c r="R18" s="819"/>
      <c r="S18" s="819"/>
      <c r="T18" s="819"/>
      <c r="U18" s="819"/>
      <c r="V18" s="343"/>
      <c r="W18" s="317"/>
      <c r="X18" s="317"/>
      <c r="Y18" s="317"/>
      <c r="Z18" s="317"/>
      <c r="AA18" s="317"/>
      <c r="AB18" s="317"/>
      <c r="AC18" s="317"/>
      <c r="AD18" s="318"/>
      <c r="AE18" s="320"/>
      <c r="AF18" s="343"/>
      <c r="AG18" s="317"/>
      <c r="AH18" s="319"/>
      <c r="AJ18" s="207">
        <f t="shared" si="3"/>
        <v>0</v>
      </c>
      <c r="AK18" s="207">
        <f t="shared" si="4"/>
        <v>0</v>
      </c>
      <c r="AL18" s="207">
        <f t="shared" si="5"/>
        <v>0</v>
      </c>
      <c r="AM18" s="207">
        <f t="shared" si="6"/>
        <v>0</v>
      </c>
      <c r="AN18" s="207">
        <f t="shared" si="7"/>
        <v>0</v>
      </c>
      <c r="AO18" s="207">
        <f t="shared" si="8"/>
        <v>0</v>
      </c>
      <c r="AP18" s="207">
        <f t="shared" si="9"/>
        <v>0</v>
      </c>
      <c r="AQ18" s="207">
        <f t="shared" si="10"/>
        <v>0</v>
      </c>
      <c r="AR18" s="207">
        <f t="shared" si="11"/>
        <v>0</v>
      </c>
      <c r="AS18" s="207">
        <f t="shared" si="12"/>
        <v>0</v>
      </c>
      <c r="AT18" s="207">
        <f t="shared" si="13"/>
        <v>0</v>
      </c>
      <c r="AU18" s="207">
        <f t="shared" si="14"/>
        <v>0</v>
      </c>
      <c r="AV18" s="207">
        <f t="shared" si="15"/>
        <v>0</v>
      </c>
    </row>
    <row r="19" spans="1:48" s="101" customFormat="1" ht="10.5" customHeight="1" collapsed="1">
      <c r="A19" s="202" t="s">
        <v>29</v>
      </c>
      <c r="B19" s="483" t="s">
        <v>29</v>
      </c>
      <c r="C19" s="476"/>
      <c r="D19" s="539">
        <v>1418</v>
      </c>
      <c r="E19" s="539">
        <v>1473</v>
      </c>
      <c r="F19" s="539">
        <v>1456</v>
      </c>
      <c r="G19" s="539">
        <v>1577</v>
      </c>
      <c r="H19" s="539">
        <v>1626</v>
      </c>
      <c r="I19" s="539">
        <v>1612</v>
      </c>
      <c r="J19" s="539">
        <v>1609</v>
      </c>
      <c r="K19" s="324">
        <f>((C19-D19)/D19)</f>
        <v>-1</v>
      </c>
      <c r="L19" s="325">
        <f>((C19-G19)/G19)</f>
        <v>-1</v>
      </c>
      <c r="M19" s="476"/>
      <c r="N19" s="539"/>
      <c r="O19" s="1019" t="e">
        <f t="shared" ref="O19:O29" si="24">((M19-N19)/N19)</f>
        <v>#DIV/0!</v>
      </c>
      <c r="Q19" s="819">
        <f t="shared" si="18"/>
        <v>0</v>
      </c>
      <c r="R19" s="819">
        <f t="shared" si="19"/>
        <v>0</v>
      </c>
      <c r="S19" s="819" t="e">
        <f>((M19-N19)/N19)-O19</f>
        <v>#DIV/0!</v>
      </c>
      <c r="T19" s="819">
        <f>C19-M19</f>
        <v>0</v>
      </c>
      <c r="U19" s="819">
        <f>G19-N19</f>
        <v>1577</v>
      </c>
      <c r="V19" s="345"/>
      <c r="W19" s="316"/>
      <c r="X19" s="316"/>
      <c r="Y19" s="316"/>
      <c r="Z19" s="316"/>
      <c r="AA19" s="316"/>
      <c r="AB19" s="316"/>
      <c r="AC19" s="316"/>
      <c r="AD19" s="324"/>
      <c r="AE19" s="325"/>
      <c r="AF19" s="345"/>
      <c r="AG19" s="316"/>
      <c r="AH19" s="319"/>
      <c r="AJ19" s="207">
        <f t="shared" si="3"/>
        <v>0</v>
      </c>
      <c r="AK19" s="207">
        <f t="shared" si="4"/>
        <v>1418</v>
      </c>
      <c r="AL19" s="207">
        <f t="shared" si="5"/>
        <v>1473</v>
      </c>
      <c r="AM19" s="207">
        <f t="shared" si="6"/>
        <v>1456</v>
      </c>
      <c r="AN19" s="207">
        <f t="shared" si="7"/>
        <v>1577</v>
      </c>
      <c r="AO19" s="207">
        <f t="shared" si="8"/>
        <v>1626</v>
      </c>
      <c r="AP19" s="207">
        <f t="shared" si="9"/>
        <v>1612</v>
      </c>
      <c r="AQ19" s="207">
        <f t="shared" si="10"/>
        <v>1609</v>
      </c>
      <c r="AR19" s="207">
        <f t="shared" si="11"/>
        <v>-1</v>
      </c>
      <c r="AS19" s="207">
        <f t="shared" si="12"/>
        <v>-1</v>
      </c>
      <c r="AT19" s="207">
        <f t="shared" si="13"/>
        <v>0</v>
      </c>
      <c r="AU19" s="207">
        <f t="shared" si="14"/>
        <v>0</v>
      </c>
      <c r="AV19" s="207" t="e">
        <f t="shared" si="15"/>
        <v>#DIV/0!</v>
      </c>
    </row>
    <row r="20" spans="1:48" s="101" customFormat="1" ht="10.5" customHeight="1">
      <c r="A20" s="202" t="s">
        <v>28</v>
      </c>
      <c r="B20" s="481" t="s">
        <v>92</v>
      </c>
      <c r="C20" s="476"/>
      <c r="D20" s="539">
        <v>8006</v>
      </c>
      <c r="E20" s="539">
        <v>8017</v>
      </c>
      <c r="F20" s="539">
        <v>7948</v>
      </c>
      <c r="G20" s="539">
        <v>7762</v>
      </c>
      <c r="H20" s="539">
        <v>8085</v>
      </c>
      <c r="I20" s="539">
        <v>8084</v>
      </c>
      <c r="J20" s="539">
        <v>8006</v>
      </c>
      <c r="K20" s="324">
        <f>((C20-D20)/D20)</f>
        <v>-1</v>
      </c>
      <c r="L20" s="325">
        <f>((C20-G20)/G20)</f>
        <v>-1</v>
      </c>
      <c r="M20" s="476"/>
      <c r="N20" s="539"/>
      <c r="O20" s="1019" t="e">
        <f t="shared" si="24"/>
        <v>#DIV/0!</v>
      </c>
      <c r="Q20" s="819">
        <f t="shared" si="18"/>
        <v>0</v>
      </c>
      <c r="R20" s="819">
        <f t="shared" si="19"/>
        <v>0</v>
      </c>
      <c r="S20" s="819" t="e">
        <f>((M20-N20)/N20)-O20</f>
        <v>#DIV/0!</v>
      </c>
      <c r="T20" s="819">
        <f t="shared" ref="T20:T29" si="25">C20-M20</f>
        <v>0</v>
      </c>
      <c r="U20" s="819">
        <f>G20-N20</f>
        <v>7762</v>
      </c>
      <c r="V20" s="345"/>
      <c r="W20" s="316"/>
      <c r="X20" s="316"/>
      <c r="Y20" s="316"/>
      <c r="Z20" s="316"/>
      <c r="AA20" s="316"/>
      <c r="AB20" s="316"/>
      <c r="AC20" s="316"/>
      <c r="AD20" s="324"/>
      <c r="AE20" s="325"/>
      <c r="AF20" s="345"/>
      <c r="AG20" s="316"/>
      <c r="AH20" s="319"/>
      <c r="AJ20" s="207">
        <f t="shared" si="3"/>
        <v>0</v>
      </c>
      <c r="AK20" s="207">
        <f t="shared" si="4"/>
        <v>8006</v>
      </c>
      <c r="AL20" s="207">
        <f t="shared" si="5"/>
        <v>8017</v>
      </c>
      <c r="AM20" s="207">
        <f t="shared" si="6"/>
        <v>7948</v>
      </c>
      <c r="AN20" s="207">
        <f t="shared" si="7"/>
        <v>7762</v>
      </c>
      <c r="AO20" s="207">
        <f t="shared" si="8"/>
        <v>8085</v>
      </c>
      <c r="AP20" s="207">
        <f t="shared" si="9"/>
        <v>8084</v>
      </c>
      <c r="AQ20" s="207">
        <f t="shared" si="10"/>
        <v>8006</v>
      </c>
      <c r="AR20" s="207">
        <f t="shared" si="11"/>
        <v>-1</v>
      </c>
      <c r="AS20" s="207">
        <f t="shared" si="12"/>
        <v>-1</v>
      </c>
      <c r="AT20" s="207">
        <f t="shared" si="13"/>
        <v>0</v>
      </c>
      <c r="AU20" s="207">
        <f t="shared" si="14"/>
        <v>0</v>
      </c>
      <c r="AV20" s="207" t="e">
        <f t="shared" si="15"/>
        <v>#DIV/0!</v>
      </c>
    </row>
    <row r="21" spans="1:48" s="101" customFormat="1" ht="10.5" customHeight="1">
      <c r="A21" s="202" t="s">
        <v>15</v>
      </c>
      <c r="B21" s="513" t="s">
        <v>15</v>
      </c>
      <c r="C21" s="514"/>
      <c r="D21" s="540">
        <v>2124</v>
      </c>
      <c r="E21" s="540">
        <v>2263</v>
      </c>
      <c r="F21" s="540">
        <v>2181</v>
      </c>
      <c r="G21" s="540">
        <v>2106</v>
      </c>
      <c r="H21" s="540">
        <v>2039</v>
      </c>
      <c r="I21" s="540">
        <v>2157</v>
      </c>
      <c r="J21" s="540">
        <v>2232</v>
      </c>
      <c r="K21" s="736">
        <f>((C21-D21)/D21)</f>
        <v>-1</v>
      </c>
      <c r="L21" s="737">
        <f>((C21-G21)/G21)</f>
        <v>-1</v>
      </c>
      <c r="M21" s="514"/>
      <c r="N21" s="580"/>
      <c r="O21" s="1022" t="e">
        <f t="shared" si="24"/>
        <v>#DIV/0!</v>
      </c>
      <c r="Q21" s="819">
        <f t="shared" si="18"/>
        <v>0</v>
      </c>
      <c r="R21" s="819">
        <f t="shared" si="19"/>
        <v>0</v>
      </c>
      <c r="S21" s="819" t="e">
        <f>((M21-N21)/N21)-O21</f>
        <v>#DIV/0!</v>
      </c>
      <c r="T21" s="819">
        <f t="shared" si="25"/>
        <v>0</v>
      </c>
      <c r="U21" s="819">
        <f t="shared" ref="U21:U29" si="26">G21-N21</f>
        <v>2106</v>
      </c>
      <c r="V21" s="348"/>
      <c r="W21" s="349"/>
      <c r="X21" s="349"/>
      <c r="Y21" s="349"/>
      <c r="Z21" s="349"/>
      <c r="AA21" s="349"/>
      <c r="AB21" s="349"/>
      <c r="AC21" s="349"/>
      <c r="AD21" s="736"/>
      <c r="AE21" s="737"/>
      <c r="AF21" s="348"/>
      <c r="AG21" s="349"/>
      <c r="AH21" s="455"/>
      <c r="AJ21" s="207">
        <f t="shared" si="3"/>
        <v>0</v>
      </c>
      <c r="AK21" s="207">
        <f t="shared" si="4"/>
        <v>2124</v>
      </c>
      <c r="AL21" s="207">
        <f t="shared" si="5"/>
        <v>2263</v>
      </c>
      <c r="AM21" s="207">
        <f t="shared" si="6"/>
        <v>2181</v>
      </c>
      <c r="AN21" s="207">
        <f t="shared" si="7"/>
        <v>2106</v>
      </c>
      <c r="AO21" s="207">
        <f t="shared" si="8"/>
        <v>2039</v>
      </c>
      <c r="AP21" s="207">
        <f t="shared" si="9"/>
        <v>2157</v>
      </c>
      <c r="AQ21" s="207">
        <f t="shared" si="10"/>
        <v>2232</v>
      </c>
      <c r="AR21" s="207">
        <f t="shared" si="11"/>
        <v>-1</v>
      </c>
      <c r="AS21" s="207">
        <f t="shared" si="12"/>
        <v>-1</v>
      </c>
      <c r="AT21" s="207">
        <f t="shared" si="13"/>
        <v>0</v>
      </c>
      <c r="AU21" s="207">
        <f t="shared" si="14"/>
        <v>0</v>
      </c>
      <c r="AV21" s="207" t="e">
        <f t="shared" si="15"/>
        <v>#DIV/0!</v>
      </c>
    </row>
    <row r="22" spans="1:48" s="101" customFormat="1" ht="10.5" customHeight="1">
      <c r="A22" s="203" t="s">
        <v>23</v>
      </c>
      <c r="B22" s="493" t="s">
        <v>23</v>
      </c>
      <c r="C22" s="830"/>
      <c r="D22" s="556"/>
      <c r="E22" s="556"/>
      <c r="F22" s="556"/>
      <c r="G22" s="556"/>
      <c r="H22" s="556"/>
      <c r="I22" s="556"/>
      <c r="J22" s="556"/>
      <c r="K22" s="381"/>
      <c r="L22" s="382"/>
      <c r="M22" s="476"/>
      <c r="N22" s="539"/>
      <c r="O22" s="1019"/>
      <c r="Q22" s="819"/>
      <c r="R22" s="819"/>
      <c r="S22" s="819"/>
      <c r="T22" s="819"/>
      <c r="U22" s="819"/>
      <c r="V22" s="445"/>
      <c r="W22" s="323"/>
      <c r="X22" s="323"/>
      <c r="Y22" s="323"/>
      <c r="Z22" s="323"/>
      <c r="AA22" s="323"/>
      <c r="AB22" s="323"/>
      <c r="AC22" s="323"/>
      <c r="AD22" s="318"/>
      <c r="AE22" s="320"/>
      <c r="AF22" s="445"/>
      <c r="AG22" s="323"/>
      <c r="AH22" s="344"/>
      <c r="AJ22" s="207">
        <f t="shared" si="3"/>
        <v>0</v>
      </c>
      <c r="AK22" s="207">
        <f t="shared" si="4"/>
        <v>0</v>
      </c>
      <c r="AL22" s="207">
        <f t="shared" si="5"/>
        <v>0</v>
      </c>
      <c r="AM22" s="207">
        <f t="shared" si="6"/>
        <v>0</v>
      </c>
      <c r="AN22" s="207">
        <f t="shared" si="7"/>
        <v>0</v>
      </c>
      <c r="AO22" s="207">
        <f t="shared" si="8"/>
        <v>0</v>
      </c>
      <c r="AP22" s="207">
        <f t="shared" si="9"/>
        <v>0</v>
      </c>
      <c r="AQ22" s="207">
        <f t="shared" si="10"/>
        <v>0</v>
      </c>
      <c r="AR22" s="207">
        <f t="shared" si="11"/>
        <v>0</v>
      </c>
      <c r="AS22" s="207">
        <f t="shared" si="12"/>
        <v>0</v>
      </c>
      <c r="AT22" s="207">
        <f t="shared" si="13"/>
        <v>0</v>
      </c>
      <c r="AU22" s="207">
        <f t="shared" si="14"/>
        <v>0</v>
      </c>
      <c r="AV22" s="207">
        <f t="shared" si="15"/>
        <v>0</v>
      </c>
    </row>
    <row r="23" spans="1:48" s="101" customFormat="1" ht="10.5" customHeight="1">
      <c r="A23" s="202" t="s">
        <v>20</v>
      </c>
      <c r="B23" s="483" t="s">
        <v>20</v>
      </c>
      <c r="C23" s="794"/>
      <c r="D23" s="546">
        <v>0</v>
      </c>
      <c r="E23" s="546">
        <v>0</v>
      </c>
      <c r="F23" s="546">
        <v>0</v>
      </c>
      <c r="G23" s="546">
        <v>0</v>
      </c>
      <c r="H23" s="546">
        <v>0</v>
      </c>
      <c r="I23" s="546">
        <v>0</v>
      </c>
      <c r="J23" s="546">
        <v>0</v>
      </c>
      <c r="K23" s="324"/>
      <c r="L23" s="325"/>
      <c r="M23" s="794"/>
      <c r="N23" s="581"/>
      <c r="O23" s="1019"/>
      <c r="Q23" s="819" t="e">
        <f t="shared" si="18"/>
        <v>#DIV/0!</v>
      </c>
      <c r="R23" s="819" t="e">
        <f t="shared" si="19"/>
        <v>#DIV/0!</v>
      </c>
      <c r="S23" s="819" t="e">
        <f t="shared" ref="S23:S29" si="27">((M23-N23)/N23)-O23</f>
        <v>#DIV/0!</v>
      </c>
      <c r="T23" s="819">
        <f t="shared" si="25"/>
        <v>0</v>
      </c>
      <c r="U23" s="819">
        <f t="shared" si="26"/>
        <v>0</v>
      </c>
      <c r="V23" s="353"/>
      <c r="W23" s="354"/>
      <c r="X23" s="354"/>
      <c r="Y23" s="354"/>
      <c r="Z23" s="354"/>
      <c r="AA23" s="354"/>
      <c r="AB23" s="354"/>
      <c r="AC23" s="354"/>
      <c r="AD23" s="324"/>
      <c r="AE23" s="325"/>
      <c r="AF23" s="353"/>
      <c r="AG23" s="354"/>
      <c r="AH23" s="319"/>
      <c r="AJ23" s="207">
        <f t="shared" si="3"/>
        <v>0</v>
      </c>
      <c r="AK23" s="207">
        <f t="shared" si="4"/>
        <v>0</v>
      </c>
      <c r="AL23" s="207">
        <f t="shared" si="5"/>
        <v>0</v>
      </c>
      <c r="AM23" s="207">
        <f t="shared" si="6"/>
        <v>0</v>
      </c>
      <c r="AN23" s="207">
        <f t="shared" si="7"/>
        <v>0</v>
      </c>
      <c r="AO23" s="207">
        <f t="shared" si="8"/>
        <v>0</v>
      </c>
      <c r="AP23" s="207">
        <f t="shared" si="9"/>
        <v>0</v>
      </c>
      <c r="AQ23" s="207">
        <f t="shared" si="10"/>
        <v>0</v>
      </c>
      <c r="AR23" s="207">
        <f t="shared" si="11"/>
        <v>0</v>
      </c>
      <c r="AS23" s="207">
        <f t="shared" si="12"/>
        <v>0</v>
      </c>
      <c r="AT23" s="207">
        <f t="shared" si="13"/>
        <v>0</v>
      </c>
      <c r="AU23" s="207">
        <f t="shared" si="14"/>
        <v>0</v>
      </c>
      <c r="AV23" s="207">
        <f t="shared" si="15"/>
        <v>0</v>
      </c>
    </row>
    <row r="24" spans="1:48" s="101" customFormat="1" ht="10.5" customHeight="1">
      <c r="A24" s="202" t="s">
        <v>21</v>
      </c>
      <c r="B24" s="483" t="s">
        <v>21</v>
      </c>
      <c r="C24" s="794"/>
      <c r="D24" s="546">
        <v>26.8</v>
      </c>
      <c r="E24" s="546">
        <v>26.599999999999998</v>
      </c>
      <c r="F24" s="546">
        <v>26.400000000000002</v>
      </c>
      <c r="G24" s="546">
        <v>26.3</v>
      </c>
      <c r="H24" s="546">
        <v>26.400000000000002</v>
      </c>
      <c r="I24" s="546">
        <v>26.599999999999998</v>
      </c>
      <c r="J24" s="546">
        <v>26.599999999999998</v>
      </c>
      <c r="K24" s="324">
        <f t="shared" ref="K24:K29" si="28">((C24-D24)/D24)</f>
        <v>-1</v>
      </c>
      <c r="L24" s="325">
        <f t="shared" ref="L24:L29" si="29">((C24-G24)/G24)</f>
        <v>-1</v>
      </c>
      <c r="M24" s="794"/>
      <c r="N24" s="581"/>
      <c r="O24" s="1019" t="e">
        <f t="shared" si="24"/>
        <v>#DIV/0!</v>
      </c>
      <c r="Q24" s="819">
        <f t="shared" si="18"/>
        <v>0</v>
      </c>
      <c r="R24" s="819">
        <f t="shared" si="19"/>
        <v>0</v>
      </c>
      <c r="S24" s="819" t="e">
        <f t="shared" si="27"/>
        <v>#DIV/0!</v>
      </c>
      <c r="T24" s="819">
        <f t="shared" si="25"/>
        <v>0</v>
      </c>
      <c r="U24" s="819">
        <f t="shared" si="26"/>
        <v>26.3</v>
      </c>
      <c r="V24" s="353"/>
      <c r="W24" s="354"/>
      <c r="X24" s="354"/>
      <c r="Y24" s="354"/>
      <c r="Z24" s="354"/>
      <c r="AA24" s="354"/>
      <c r="AB24" s="354"/>
      <c r="AC24" s="354"/>
      <c r="AD24" s="324"/>
      <c r="AE24" s="325"/>
      <c r="AF24" s="353"/>
      <c r="AG24" s="354"/>
      <c r="AH24" s="319"/>
      <c r="AJ24" s="207">
        <f t="shared" si="3"/>
        <v>0</v>
      </c>
      <c r="AK24" s="207">
        <f t="shared" si="4"/>
        <v>26.8</v>
      </c>
      <c r="AL24" s="207">
        <f t="shared" si="5"/>
        <v>26.599999999999998</v>
      </c>
      <c r="AM24" s="207">
        <f t="shared" si="6"/>
        <v>26.400000000000002</v>
      </c>
      <c r="AN24" s="207">
        <f t="shared" si="7"/>
        <v>26.3</v>
      </c>
      <c r="AO24" s="207">
        <f t="shared" si="8"/>
        <v>26.400000000000002</v>
      </c>
      <c r="AP24" s="207">
        <f t="shared" si="9"/>
        <v>26.599999999999998</v>
      </c>
      <c r="AQ24" s="207">
        <f t="shared" si="10"/>
        <v>26.599999999999998</v>
      </c>
      <c r="AR24" s="207">
        <f t="shared" si="11"/>
        <v>-1</v>
      </c>
      <c r="AS24" s="207">
        <f t="shared" si="12"/>
        <v>-1</v>
      </c>
      <c r="AT24" s="207">
        <f t="shared" si="13"/>
        <v>0</v>
      </c>
      <c r="AU24" s="207">
        <f t="shared" si="14"/>
        <v>0</v>
      </c>
      <c r="AV24" s="207" t="e">
        <f t="shared" si="15"/>
        <v>#DIV/0!</v>
      </c>
    </row>
    <row r="25" spans="1:48" s="101" customFormat="1" ht="10.5" customHeight="1">
      <c r="A25" s="202" t="s">
        <v>22</v>
      </c>
      <c r="B25" s="483" t="s">
        <v>22</v>
      </c>
      <c r="C25" s="794"/>
      <c r="D25" s="546">
        <v>6.2</v>
      </c>
      <c r="E25" s="546">
        <v>6.2</v>
      </c>
      <c r="F25" s="546">
        <v>6.2</v>
      </c>
      <c r="G25" s="546">
        <v>6.3</v>
      </c>
      <c r="H25" s="546">
        <v>6.3</v>
      </c>
      <c r="I25" s="546">
        <v>6.3</v>
      </c>
      <c r="J25" s="546">
        <v>6.3</v>
      </c>
      <c r="K25" s="324">
        <f t="shared" si="28"/>
        <v>-1</v>
      </c>
      <c r="L25" s="325">
        <f t="shared" si="29"/>
        <v>-1</v>
      </c>
      <c r="M25" s="794"/>
      <c r="N25" s="581"/>
      <c r="O25" s="1019" t="e">
        <f t="shared" si="24"/>
        <v>#DIV/0!</v>
      </c>
      <c r="Q25" s="819">
        <f>((C25-D25)/D25)-K25</f>
        <v>0</v>
      </c>
      <c r="R25" s="819">
        <f t="shared" si="19"/>
        <v>0</v>
      </c>
      <c r="S25" s="819" t="e">
        <f t="shared" si="27"/>
        <v>#DIV/0!</v>
      </c>
      <c r="T25" s="819">
        <f t="shared" si="25"/>
        <v>0</v>
      </c>
      <c r="U25" s="819">
        <f t="shared" si="26"/>
        <v>6.3</v>
      </c>
      <c r="V25" s="353"/>
      <c r="W25" s="354"/>
      <c r="X25" s="354"/>
      <c r="Y25" s="354"/>
      <c r="Z25" s="354"/>
      <c r="AA25" s="354"/>
      <c r="AB25" s="354"/>
      <c r="AC25" s="354"/>
      <c r="AD25" s="324"/>
      <c r="AE25" s="325"/>
      <c r="AF25" s="353"/>
      <c r="AG25" s="354"/>
      <c r="AH25" s="319"/>
      <c r="AJ25" s="207">
        <f t="shared" si="3"/>
        <v>0</v>
      </c>
      <c r="AK25" s="207">
        <f t="shared" si="4"/>
        <v>6.2</v>
      </c>
      <c r="AL25" s="207">
        <f t="shared" si="5"/>
        <v>6.2</v>
      </c>
      <c r="AM25" s="207">
        <f t="shared" si="6"/>
        <v>6.2</v>
      </c>
      <c r="AN25" s="207">
        <f t="shared" si="7"/>
        <v>6.3</v>
      </c>
      <c r="AO25" s="207">
        <f t="shared" si="8"/>
        <v>6.3</v>
      </c>
      <c r="AP25" s="207">
        <f t="shared" si="9"/>
        <v>6.3</v>
      </c>
      <c r="AQ25" s="207">
        <f t="shared" si="10"/>
        <v>6.3</v>
      </c>
      <c r="AR25" s="207">
        <f t="shared" si="11"/>
        <v>-1</v>
      </c>
      <c r="AS25" s="207">
        <f t="shared" si="12"/>
        <v>-1</v>
      </c>
      <c r="AT25" s="207">
        <f t="shared" si="13"/>
        <v>0</v>
      </c>
      <c r="AU25" s="207">
        <f t="shared" si="14"/>
        <v>0</v>
      </c>
      <c r="AV25" s="207" t="e">
        <f t="shared" si="15"/>
        <v>#DIV/0!</v>
      </c>
    </row>
    <row r="26" spans="1:48" s="101" customFormat="1" ht="10.5" customHeight="1">
      <c r="A26" s="203" t="s">
        <v>26</v>
      </c>
      <c r="B26" s="493" t="s">
        <v>26</v>
      </c>
      <c r="C26" s="529"/>
      <c r="D26" s="549">
        <v>33</v>
      </c>
      <c r="E26" s="549">
        <v>32.799999999999997</v>
      </c>
      <c r="F26" s="549">
        <v>32.6</v>
      </c>
      <c r="G26" s="549">
        <v>32.6</v>
      </c>
      <c r="H26" s="549">
        <v>32.700000000000003</v>
      </c>
      <c r="I26" s="549">
        <v>32.9</v>
      </c>
      <c r="J26" s="549">
        <v>32.9</v>
      </c>
      <c r="K26" s="327">
        <f t="shared" si="28"/>
        <v>-1</v>
      </c>
      <c r="L26" s="328">
        <f t="shared" si="29"/>
        <v>-1</v>
      </c>
      <c r="M26" s="529"/>
      <c r="N26" s="1023"/>
      <c r="O26" s="1020" t="e">
        <f t="shared" si="24"/>
        <v>#DIV/0!</v>
      </c>
      <c r="Q26" s="819">
        <f>((C26-D26)/D26)-K26</f>
        <v>0</v>
      </c>
      <c r="R26" s="819">
        <f t="shared" si="19"/>
        <v>0</v>
      </c>
      <c r="S26" s="819" t="e">
        <f t="shared" si="27"/>
        <v>#DIV/0!</v>
      </c>
      <c r="T26" s="819">
        <f t="shared" si="25"/>
        <v>0</v>
      </c>
      <c r="U26" s="819">
        <f t="shared" si="26"/>
        <v>32.6</v>
      </c>
      <c r="V26" s="355"/>
      <c r="W26" s="356"/>
      <c r="X26" s="356"/>
      <c r="Y26" s="356"/>
      <c r="Z26" s="356"/>
      <c r="AA26" s="356"/>
      <c r="AB26" s="356"/>
      <c r="AC26" s="356"/>
      <c r="AD26" s="327"/>
      <c r="AE26" s="328"/>
      <c r="AF26" s="355"/>
      <c r="AG26" s="356"/>
      <c r="AH26" s="331"/>
      <c r="AJ26" s="207">
        <f t="shared" si="3"/>
        <v>0</v>
      </c>
      <c r="AK26" s="207">
        <f t="shared" si="4"/>
        <v>33</v>
      </c>
      <c r="AL26" s="207">
        <f t="shared" si="5"/>
        <v>32.799999999999997</v>
      </c>
      <c r="AM26" s="207">
        <f t="shared" si="6"/>
        <v>32.6</v>
      </c>
      <c r="AN26" s="207">
        <f t="shared" si="7"/>
        <v>32.6</v>
      </c>
      <c r="AO26" s="207">
        <f t="shared" si="8"/>
        <v>32.700000000000003</v>
      </c>
      <c r="AP26" s="207">
        <f t="shared" si="9"/>
        <v>32.9</v>
      </c>
      <c r="AQ26" s="207">
        <f t="shared" si="10"/>
        <v>32.9</v>
      </c>
      <c r="AR26" s="207">
        <f t="shared" si="11"/>
        <v>-1</v>
      </c>
      <c r="AS26" s="207">
        <f t="shared" si="12"/>
        <v>-1</v>
      </c>
      <c r="AT26" s="207">
        <f t="shared" si="13"/>
        <v>0</v>
      </c>
      <c r="AU26" s="207">
        <f t="shared" si="14"/>
        <v>0</v>
      </c>
      <c r="AV26" s="207" t="e">
        <f t="shared" si="15"/>
        <v>#DIV/0!</v>
      </c>
    </row>
    <row r="27" spans="1:48" s="101" customFormat="1" ht="10.5" customHeight="1">
      <c r="A27" s="202" t="s">
        <v>18</v>
      </c>
      <c r="B27" s="483" t="s">
        <v>18</v>
      </c>
      <c r="C27" s="794"/>
      <c r="D27" s="546">
        <v>0</v>
      </c>
      <c r="E27" s="546">
        <v>0</v>
      </c>
      <c r="F27" s="546">
        <v>0</v>
      </c>
      <c r="G27" s="546">
        <v>0.1</v>
      </c>
      <c r="H27" s="546">
        <v>0.1</v>
      </c>
      <c r="I27" s="546">
        <v>0.1</v>
      </c>
      <c r="J27" s="546">
        <v>0.1</v>
      </c>
      <c r="K27" s="324"/>
      <c r="L27" s="325"/>
      <c r="M27" s="794"/>
      <c r="N27" s="581"/>
      <c r="O27" s="1019"/>
      <c r="Q27" s="819" t="e">
        <f t="shared" si="18"/>
        <v>#DIV/0!</v>
      </c>
      <c r="R27" s="819">
        <f t="shared" si="19"/>
        <v>-1</v>
      </c>
      <c r="S27" s="819" t="e">
        <f t="shared" si="27"/>
        <v>#DIV/0!</v>
      </c>
      <c r="T27" s="819">
        <f t="shared" si="25"/>
        <v>0</v>
      </c>
      <c r="U27" s="819">
        <f t="shared" si="26"/>
        <v>0.1</v>
      </c>
      <c r="V27" s="353"/>
      <c r="W27" s="354"/>
      <c r="X27" s="354"/>
      <c r="Y27" s="354"/>
      <c r="Z27" s="354"/>
      <c r="AA27" s="354"/>
      <c r="AB27" s="354"/>
      <c r="AC27" s="354"/>
      <c r="AD27" s="324"/>
      <c r="AE27" s="325"/>
      <c r="AF27" s="353"/>
      <c r="AG27" s="354"/>
      <c r="AH27" s="319"/>
      <c r="AJ27" s="207">
        <f t="shared" si="3"/>
        <v>0</v>
      </c>
      <c r="AK27" s="207">
        <f t="shared" si="4"/>
        <v>0</v>
      </c>
      <c r="AL27" s="207">
        <f t="shared" si="5"/>
        <v>0</v>
      </c>
      <c r="AM27" s="207">
        <f t="shared" si="6"/>
        <v>0</v>
      </c>
      <c r="AN27" s="207">
        <f t="shared" si="7"/>
        <v>0.1</v>
      </c>
      <c r="AO27" s="207">
        <f t="shared" si="8"/>
        <v>0.1</v>
      </c>
      <c r="AP27" s="207">
        <f t="shared" si="9"/>
        <v>0.1</v>
      </c>
      <c r="AQ27" s="207">
        <f t="shared" si="10"/>
        <v>0.1</v>
      </c>
      <c r="AR27" s="207">
        <f t="shared" si="11"/>
        <v>0</v>
      </c>
      <c r="AS27" s="207">
        <f t="shared" si="12"/>
        <v>0</v>
      </c>
      <c r="AT27" s="207">
        <f t="shared" si="13"/>
        <v>0</v>
      </c>
      <c r="AU27" s="207">
        <f t="shared" si="14"/>
        <v>0</v>
      </c>
      <c r="AV27" s="207">
        <f t="shared" si="15"/>
        <v>0</v>
      </c>
    </row>
    <row r="28" spans="1:48" s="101" customFormat="1" ht="10.5" customHeight="1">
      <c r="A28" s="202" t="s">
        <v>17</v>
      </c>
      <c r="B28" s="483" t="s">
        <v>17</v>
      </c>
      <c r="C28" s="794"/>
      <c r="D28" s="546">
        <v>22.3</v>
      </c>
      <c r="E28" s="546">
        <v>22.2</v>
      </c>
      <c r="F28" s="546">
        <v>21.6</v>
      </c>
      <c r="G28" s="546">
        <v>21.099999999999998</v>
      </c>
      <c r="H28" s="546">
        <v>21</v>
      </c>
      <c r="I28" s="546">
        <v>21.099999999999998</v>
      </c>
      <c r="J28" s="546">
        <v>20.799999999999997</v>
      </c>
      <c r="K28" s="324">
        <f t="shared" si="28"/>
        <v>-1</v>
      </c>
      <c r="L28" s="325">
        <f t="shared" si="29"/>
        <v>-1</v>
      </c>
      <c r="M28" s="794"/>
      <c r="N28" s="581"/>
      <c r="O28" s="1019" t="e">
        <f t="shared" si="24"/>
        <v>#DIV/0!</v>
      </c>
      <c r="Q28" s="819">
        <f t="shared" si="18"/>
        <v>0</v>
      </c>
      <c r="R28" s="819">
        <f t="shared" si="19"/>
        <v>0</v>
      </c>
      <c r="S28" s="819" t="e">
        <f t="shared" si="27"/>
        <v>#DIV/0!</v>
      </c>
      <c r="T28" s="819">
        <f t="shared" si="25"/>
        <v>0</v>
      </c>
      <c r="U28" s="819">
        <f>G28-N28</f>
        <v>21.099999999999998</v>
      </c>
      <c r="V28" s="353"/>
      <c r="W28" s="354"/>
      <c r="X28" s="354"/>
      <c r="Y28" s="354"/>
      <c r="Z28" s="354"/>
      <c r="AA28" s="354"/>
      <c r="AB28" s="354"/>
      <c r="AC28" s="354"/>
      <c r="AD28" s="324"/>
      <c r="AE28" s="325"/>
      <c r="AF28" s="353"/>
      <c r="AG28" s="354"/>
      <c r="AH28" s="319"/>
      <c r="AJ28" s="207">
        <f t="shared" si="3"/>
        <v>0</v>
      </c>
      <c r="AK28" s="207">
        <f t="shared" si="4"/>
        <v>22.3</v>
      </c>
      <c r="AL28" s="207">
        <f t="shared" si="5"/>
        <v>22.2</v>
      </c>
      <c r="AM28" s="207">
        <f t="shared" si="6"/>
        <v>21.6</v>
      </c>
      <c r="AN28" s="207">
        <f t="shared" si="7"/>
        <v>21.099999999999998</v>
      </c>
      <c r="AO28" s="207">
        <f t="shared" si="8"/>
        <v>21</v>
      </c>
      <c r="AP28" s="207">
        <f t="shared" si="9"/>
        <v>21.099999999999998</v>
      </c>
      <c r="AQ28" s="207">
        <f t="shared" si="10"/>
        <v>20.799999999999997</v>
      </c>
      <c r="AR28" s="207">
        <f t="shared" si="11"/>
        <v>-1</v>
      </c>
      <c r="AS28" s="207">
        <f t="shared" si="12"/>
        <v>-1</v>
      </c>
      <c r="AT28" s="207">
        <f t="shared" si="13"/>
        <v>0</v>
      </c>
      <c r="AU28" s="207">
        <f t="shared" si="14"/>
        <v>0</v>
      </c>
      <c r="AV28" s="207" t="e">
        <f t="shared" si="15"/>
        <v>#DIV/0!</v>
      </c>
    </row>
    <row r="29" spans="1:48" s="101" customFormat="1" ht="10.5" customHeight="1">
      <c r="A29" s="203" t="s">
        <v>16</v>
      </c>
      <c r="B29" s="500" t="s">
        <v>16</v>
      </c>
      <c r="C29" s="530"/>
      <c r="D29" s="551">
        <v>22.3</v>
      </c>
      <c r="E29" s="551">
        <v>22.2</v>
      </c>
      <c r="F29" s="551">
        <v>21.6</v>
      </c>
      <c r="G29" s="551">
        <v>21.2</v>
      </c>
      <c r="H29" s="551">
        <v>21.1</v>
      </c>
      <c r="I29" s="551">
        <v>21.2</v>
      </c>
      <c r="J29" s="551">
        <v>20.9</v>
      </c>
      <c r="K29" s="339">
        <f t="shared" si="28"/>
        <v>-1</v>
      </c>
      <c r="L29" s="740">
        <f t="shared" si="29"/>
        <v>-1</v>
      </c>
      <c r="M29" s="530"/>
      <c r="N29" s="1024"/>
      <c r="O29" s="1021" t="e">
        <f t="shared" si="24"/>
        <v>#DIV/0!</v>
      </c>
      <c r="Q29" s="819">
        <f t="shared" si="18"/>
        <v>0</v>
      </c>
      <c r="R29" s="819">
        <f t="shared" si="19"/>
        <v>0</v>
      </c>
      <c r="S29" s="819" t="e">
        <f t="shared" si="27"/>
        <v>#DIV/0!</v>
      </c>
      <c r="T29" s="819">
        <f t="shared" si="25"/>
        <v>0</v>
      </c>
      <c r="U29" s="819">
        <f t="shared" si="26"/>
        <v>21.2</v>
      </c>
      <c r="V29" s="357"/>
      <c r="W29" s="358"/>
      <c r="X29" s="358"/>
      <c r="Y29" s="358"/>
      <c r="Z29" s="358"/>
      <c r="AA29" s="358"/>
      <c r="AB29" s="358"/>
      <c r="AC29" s="358"/>
      <c r="AD29" s="339"/>
      <c r="AE29" s="740"/>
      <c r="AF29" s="357"/>
      <c r="AG29" s="358"/>
      <c r="AH29" s="342"/>
      <c r="AJ29" s="207">
        <f t="shared" si="3"/>
        <v>0</v>
      </c>
      <c r="AK29" s="207">
        <f t="shared" si="4"/>
        <v>22.3</v>
      </c>
      <c r="AL29" s="207">
        <f t="shared" si="5"/>
        <v>22.2</v>
      </c>
      <c r="AM29" s="207">
        <f t="shared" si="6"/>
        <v>21.6</v>
      </c>
      <c r="AN29" s="207">
        <f t="shared" si="7"/>
        <v>21.2</v>
      </c>
      <c r="AO29" s="207">
        <f t="shared" si="8"/>
        <v>21.1</v>
      </c>
      <c r="AP29" s="207">
        <f t="shared" si="9"/>
        <v>21.2</v>
      </c>
      <c r="AQ29" s="207">
        <f t="shared" si="10"/>
        <v>20.9</v>
      </c>
      <c r="AR29" s="207">
        <f t="shared" si="11"/>
        <v>-1</v>
      </c>
      <c r="AS29" s="207">
        <f t="shared" si="12"/>
        <v>-1</v>
      </c>
      <c r="AT29" s="207">
        <f t="shared" si="13"/>
        <v>0</v>
      </c>
      <c r="AU29" s="207">
        <f t="shared" si="14"/>
        <v>0</v>
      </c>
      <c r="AV29" s="207" t="e">
        <f t="shared" si="15"/>
        <v>#DIV/0!</v>
      </c>
    </row>
    <row r="30" spans="1:48" s="101" customFormat="1" ht="12.75" customHeight="1">
      <c r="A30" s="206"/>
      <c r="B30" s="1340" t="s">
        <v>155</v>
      </c>
      <c r="C30" s="1340"/>
      <c r="D30" s="1340"/>
      <c r="E30" s="1340"/>
      <c r="F30" s="1340"/>
      <c r="G30" s="1340"/>
      <c r="H30" s="1340"/>
      <c r="I30" s="1340"/>
      <c r="J30" s="1340"/>
      <c r="K30" s="1340"/>
      <c r="L30" s="1340"/>
      <c r="M30" s="1340"/>
      <c r="N30" s="1340"/>
      <c r="O30" s="1340"/>
    </row>
    <row r="31" spans="1:48">
      <c r="B31" s="360"/>
      <c r="C31" s="366"/>
      <c r="D31" s="366"/>
      <c r="E31" s="366"/>
      <c r="F31" s="366"/>
      <c r="G31" s="366"/>
      <c r="H31" s="366"/>
      <c r="I31" s="366"/>
      <c r="J31" s="366"/>
      <c r="K31" s="367"/>
      <c r="L31" s="367"/>
      <c r="M31" s="367"/>
      <c r="N31" s="367"/>
      <c r="O31" s="367"/>
    </row>
    <row r="32" spans="1:48">
      <c r="B32" s="1344"/>
      <c r="C32" s="1344"/>
      <c r="D32" s="1344"/>
      <c r="E32" s="1344"/>
      <c r="F32" s="1344"/>
      <c r="G32" s="1344"/>
      <c r="H32" s="1344"/>
      <c r="I32" s="1344"/>
      <c r="J32" s="1344"/>
    </row>
    <row r="33" spans="2:14">
      <c r="B33" s="796" t="s">
        <v>100</v>
      </c>
      <c r="C33" s="797">
        <f t="shared" ref="C33:J33" si="30">(C4+C5+C6+C7-C8)+(C8+C11-C12)+(C12+C13-C15)</f>
        <v>0</v>
      </c>
      <c r="D33" s="797">
        <f t="shared" si="30"/>
        <v>0</v>
      </c>
      <c r="E33" s="797">
        <f t="shared" si="30"/>
        <v>0</v>
      </c>
      <c r="F33" s="797">
        <f t="shared" si="30"/>
        <v>0</v>
      </c>
      <c r="G33" s="797">
        <f t="shared" si="30"/>
        <v>0</v>
      </c>
      <c r="H33" s="797">
        <f t="shared" si="30"/>
        <v>0</v>
      </c>
      <c r="I33" s="797">
        <f t="shared" si="30"/>
        <v>0</v>
      </c>
      <c r="J33" s="797">
        <f t="shared" si="30"/>
        <v>0</v>
      </c>
      <c r="K33" s="796"/>
      <c r="L33" s="796"/>
      <c r="M33" s="797">
        <f>(M4+M5+M6+M7-M8)+(M8+M11-M12)+(M12+M13-M15)</f>
        <v>0</v>
      </c>
      <c r="N33" s="797">
        <f>(N4+N5+N6+N7-N8)+(N8+N11-N12)+(N12+N13-N15)</f>
        <v>0</v>
      </c>
    </row>
    <row r="34" spans="2:14">
      <c r="B34" s="796" t="s">
        <v>101</v>
      </c>
      <c r="C34" s="797">
        <f t="shared" ref="C34:J34" si="31">C23+C24+C25-C26+C27+C28-C29</f>
        <v>0</v>
      </c>
      <c r="D34" s="797">
        <f t="shared" si="31"/>
        <v>0</v>
      </c>
      <c r="E34" s="797">
        <f t="shared" si="31"/>
        <v>0</v>
      </c>
      <c r="F34" s="797">
        <f t="shared" si="31"/>
        <v>0</v>
      </c>
      <c r="G34" s="797">
        <f t="shared" si="31"/>
        <v>0</v>
      </c>
      <c r="H34" s="797">
        <f t="shared" si="31"/>
        <v>0</v>
      </c>
      <c r="I34" s="797">
        <f t="shared" si="31"/>
        <v>0</v>
      </c>
      <c r="J34" s="797">
        <f t="shared" si="31"/>
        <v>0</v>
      </c>
      <c r="K34" s="796"/>
      <c r="L34" s="796"/>
      <c r="M34" s="797">
        <f>M23+M24+M25-M26+M27+M28-M29</f>
        <v>0</v>
      </c>
      <c r="N34" s="797">
        <f>N23+N24+N25-N26+N27+N28-N29</f>
        <v>0</v>
      </c>
    </row>
    <row r="35" spans="2:14">
      <c r="B35" s="796"/>
      <c r="C35" s="797"/>
      <c r="D35" s="797"/>
      <c r="E35" s="797"/>
      <c r="F35" s="797"/>
      <c r="G35" s="797"/>
      <c r="H35" s="797"/>
      <c r="I35" s="797"/>
      <c r="J35" s="797"/>
      <c r="K35" s="796"/>
      <c r="L35" s="796"/>
      <c r="M35" s="797"/>
      <c r="N35" s="797"/>
    </row>
    <row r="36" spans="2:14">
      <c r="B36" s="796" t="s">
        <v>104</v>
      </c>
      <c r="C36" s="797">
        <f>C23+C24+C25-C26</f>
        <v>0</v>
      </c>
      <c r="D36" s="797">
        <f>D23+D24+D25-D26</f>
        <v>0</v>
      </c>
      <c r="E36" s="797">
        <f>E23+E24+E25-E26</f>
        <v>0</v>
      </c>
      <c r="F36" s="797">
        <f>F23+F24+F25-F26</f>
        <v>0</v>
      </c>
      <c r="G36" s="797">
        <f>G23+G24+G25-G26</f>
        <v>0</v>
      </c>
      <c r="H36" s="797"/>
      <c r="I36" s="797"/>
      <c r="J36" s="797"/>
      <c r="K36" s="796"/>
      <c r="L36" s="796"/>
      <c r="M36" s="797"/>
      <c r="N36" s="797"/>
    </row>
    <row r="37" spans="2:14">
      <c r="B37" s="796" t="s">
        <v>105</v>
      </c>
      <c r="C37" s="797">
        <f>C27+C28-C29</f>
        <v>0</v>
      </c>
      <c r="D37" s="797">
        <f>D27+D28-D29</f>
        <v>0</v>
      </c>
      <c r="E37" s="797">
        <f>E27+E28-E29</f>
        <v>0</v>
      </c>
      <c r="F37" s="797">
        <f>F27+F28-F29</f>
        <v>0</v>
      </c>
      <c r="G37" s="797">
        <f>G27+G28-G29</f>
        <v>0</v>
      </c>
      <c r="H37" s="797"/>
      <c r="I37" s="797"/>
      <c r="J37" s="797"/>
      <c r="K37" s="796"/>
      <c r="L37" s="796"/>
      <c r="M37" s="797"/>
      <c r="N37" s="797"/>
    </row>
    <row r="39" spans="2:14" hidden="1"/>
    <row r="40" spans="2:14" hidden="1"/>
    <row r="41" spans="2:14" hidden="1"/>
    <row r="42" spans="2:14" hidden="1"/>
    <row r="43" spans="2:14" hidden="1"/>
    <row r="44" spans="2:14" hidden="1"/>
    <row r="45" spans="2:14" hidden="1"/>
    <row r="46" spans="2:14" hidden="1"/>
    <row r="47" spans="2:14" hidden="1"/>
    <row r="48" spans="2:14" hidden="1"/>
    <row r="49" spans="1:27" hidden="1"/>
    <row r="50" spans="1:27" hidden="1"/>
    <row r="51" spans="1:27" hidden="1"/>
    <row r="52" spans="1:27" hidden="1"/>
    <row r="53" spans="1:27" hidden="1"/>
    <row r="54" spans="1:27" s="13" customFormat="1"/>
    <row r="55" spans="1:27" s="224" customFormat="1" ht="18.75" customHeight="1">
      <c r="A55" s="222"/>
      <c r="B55" s="223" t="s">
        <v>76</v>
      </c>
      <c r="C55" s="274"/>
      <c r="D55" s="274"/>
      <c r="E55" s="274"/>
      <c r="F55" s="274"/>
      <c r="G55" s="274"/>
      <c r="H55" s="274"/>
      <c r="I55" s="274"/>
      <c r="J55" s="274"/>
      <c r="K55" s="274"/>
      <c r="L55" s="274"/>
      <c r="M55" s="275"/>
      <c r="N55" s="276"/>
      <c r="Q55" s="223" t="s">
        <v>88</v>
      </c>
      <c r="R55" s="223"/>
      <c r="S55" s="223"/>
      <c r="T55" s="223"/>
      <c r="U55" s="223"/>
      <c r="V55" s="223"/>
    </row>
    <row r="56" spans="1:27" s="224" customFormat="1" ht="12" customHeight="1">
      <c r="A56" s="222"/>
      <c r="B56" s="243" t="s">
        <v>2</v>
      </c>
      <c r="C56" s="456" t="e">
        <f>D3</f>
        <v>#REF!</v>
      </c>
      <c r="D56" s="885" t="e">
        <f t="shared" ref="D56:I56" si="32">E3</f>
        <v>#REF!</v>
      </c>
      <c r="E56" s="885" t="e">
        <f t="shared" si="32"/>
        <v>#REF!</v>
      </c>
      <c r="F56" s="885" t="e">
        <f t="shared" si="32"/>
        <v>#REF!</v>
      </c>
      <c r="G56" s="885" t="e">
        <f t="shared" si="32"/>
        <v>#REF!</v>
      </c>
      <c r="H56" s="885" t="e">
        <f t="shared" si="32"/>
        <v>#REF!</v>
      </c>
      <c r="I56" s="839" t="e">
        <f t="shared" si="32"/>
        <v>#REF!</v>
      </c>
      <c r="J56" s="226"/>
      <c r="K56" s="222"/>
      <c r="L56" s="222"/>
      <c r="M56" s="222"/>
      <c r="N56" s="222"/>
      <c r="Q56" s="227" t="s">
        <v>2</v>
      </c>
      <c r="R56" s="226"/>
      <c r="S56" s="834"/>
      <c r="T56" s="834"/>
      <c r="U56" s="226" t="e">
        <f t="shared" ref="U56:AA56" si="33">+C56</f>
        <v>#REF!</v>
      </c>
      <c r="V56" s="226" t="e">
        <f t="shared" si="33"/>
        <v>#REF!</v>
      </c>
      <c r="W56" s="226" t="e">
        <f t="shared" si="33"/>
        <v>#REF!</v>
      </c>
      <c r="X56" s="226" t="e">
        <f t="shared" si="33"/>
        <v>#REF!</v>
      </c>
      <c r="Y56" s="226" t="e">
        <f t="shared" si="33"/>
        <v>#REF!</v>
      </c>
      <c r="Z56" s="226" t="e">
        <f t="shared" si="33"/>
        <v>#REF!</v>
      </c>
      <c r="AA56" s="226" t="e">
        <f t="shared" si="33"/>
        <v>#REF!</v>
      </c>
    </row>
    <row r="57" spans="1:27" s="224" customFormat="1">
      <c r="B57" s="228" t="s">
        <v>8</v>
      </c>
      <c r="C57" s="991">
        <v>103</v>
      </c>
      <c r="D57" s="997">
        <v>102</v>
      </c>
      <c r="E57" s="998">
        <v>102</v>
      </c>
      <c r="F57" s="998">
        <v>103</v>
      </c>
      <c r="G57" s="998">
        <v>104</v>
      </c>
      <c r="H57" s="994">
        <v>107</v>
      </c>
      <c r="I57" s="792">
        <v>105</v>
      </c>
      <c r="J57" s="62"/>
      <c r="Q57" s="228" t="s">
        <v>8</v>
      </c>
      <c r="R57" s="147"/>
      <c r="S57" s="264"/>
      <c r="T57" s="264"/>
      <c r="U57" s="264">
        <f t="shared" ref="U57:U82" si="34">+D4-C57</f>
        <v>0</v>
      </c>
      <c r="V57" s="234">
        <f t="shared" ref="V57:V82" si="35">+E4-D57</f>
        <v>0</v>
      </c>
      <c r="W57" s="234">
        <f t="shared" ref="W57:W82" si="36">+F4-E57</f>
        <v>0</v>
      </c>
      <c r="X57" s="234">
        <f t="shared" ref="X57:X82" si="37">+G4-F57</f>
        <v>0</v>
      </c>
      <c r="Y57" s="234">
        <f t="shared" ref="Y57:Y82" si="38">+H4-G57</f>
        <v>0</v>
      </c>
      <c r="Z57" s="234">
        <f t="shared" ref="Z57:Z82" si="39">+I4-H57</f>
        <v>0</v>
      </c>
      <c r="AA57" s="234">
        <f t="shared" ref="AA57:AA82" si="40">+J4-I57</f>
        <v>0</v>
      </c>
    </row>
    <row r="58" spans="1:27" s="224" customFormat="1">
      <c r="B58" s="228" t="s">
        <v>3</v>
      </c>
      <c r="C58" s="18">
        <v>42</v>
      </c>
      <c r="D58" s="301">
        <v>45</v>
      </c>
      <c r="E58" s="72">
        <v>40</v>
      </c>
      <c r="F58" s="62">
        <v>42</v>
      </c>
      <c r="G58" s="62">
        <v>44</v>
      </c>
      <c r="H58" s="222">
        <v>47</v>
      </c>
      <c r="I58" s="73">
        <v>46</v>
      </c>
      <c r="J58" s="72"/>
      <c r="Q58" s="228" t="s">
        <v>3</v>
      </c>
      <c r="R58" s="244"/>
      <c r="S58" s="242"/>
      <c r="T58" s="242"/>
      <c r="U58" s="242">
        <f t="shared" si="34"/>
        <v>0</v>
      </c>
      <c r="V58" s="222">
        <f t="shared" si="35"/>
        <v>0</v>
      </c>
      <c r="W58" s="229">
        <f t="shared" si="36"/>
        <v>0</v>
      </c>
      <c r="X58" s="229">
        <f t="shared" si="37"/>
        <v>0</v>
      </c>
      <c r="Y58" s="229">
        <f t="shared" si="38"/>
        <v>0</v>
      </c>
      <c r="Z58" s="229">
        <f t="shared" si="39"/>
        <v>0</v>
      </c>
      <c r="AA58" s="229">
        <f t="shared" si="40"/>
        <v>0</v>
      </c>
    </row>
    <row r="59" spans="1:27" s="224" customFormat="1">
      <c r="B59" s="228" t="s">
        <v>0</v>
      </c>
      <c r="C59" s="18">
        <v>11</v>
      </c>
      <c r="D59" s="301">
        <v>7</v>
      </c>
      <c r="E59" s="72">
        <v>4</v>
      </c>
      <c r="F59" s="62">
        <v>7</v>
      </c>
      <c r="G59" s="62">
        <v>5</v>
      </c>
      <c r="H59" s="222">
        <v>3</v>
      </c>
      <c r="I59" s="73">
        <v>3</v>
      </c>
      <c r="J59" s="72"/>
      <c r="Q59" s="228" t="s">
        <v>0</v>
      </c>
      <c r="R59" s="244"/>
      <c r="S59" s="242"/>
      <c r="T59" s="242"/>
      <c r="U59" s="242">
        <f t="shared" si="34"/>
        <v>0</v>
      </c>
      <c r="V59" s="222">
        <f t="shared" si="35"/>
        <v>0</v>
      </c>
      <c r="W59" s="229">
        <f t="shared" si="36"/>
        <v>0</v>
      </c>
      <c r="X59" s="229">
        <f t="shared" si="37"/>
        <v>0</v>
      </c>
      <c r="Y59" s="229">
        <f t="shared" si="38"/>
        <v>0</v>
      </c>
      <c r="Z59" s="229">
        <f t="shared" si="39"/>
        <v>0</v>
      </c>
      <c r="AA59" s="229">
        <f t="shared" si="40"/>
        <v>0</v>
      </c>
    </row>
    <row r="60" spans="1:27" s="224" customFormat="1">
      <c r="B60" s="228" t="s">
        <v>19</v>
      </c>
      <c r="C60" s="18">
        <v>0</v>
      </c>
      <c r="D60" s="301">
        <v>0</v>
      </c>
      <c r="E60" s="72">
        <v>0</v>
      </c>
      <c r="F60" s="62">
        <v>0</v>
      </c>
      <c r="G60" s="62">
        <v>0</v>
      </c>
      <c r="H60" s="222">
        <v>0</v>
      </c>
      <c r="I60" s="73">
        <v>1</v>
      </c>
      <c r="J60" s="72"/>
      <c r="Q60" s="228" t="s">
        <v>19</v>
      </c>
      <c r="R60" s="244"/>
      <c r="S60" s="242"/>
      <c r="T60" s="242"/>
      <c r="U60" s="242">
        <f t="shared" si="34"/>
        <v>0</v>
      </c>
      <c r="V60" s="222">
        <f t="shared" si="35"/>
        <v>0</v>
      </c>
      <c r="W60" s="229">
        <f t="shared" si="36"/>
        <v>0</v>
      </c>
      <c r="X60" s="229">
        <f t="shared" si="37"/>
        <v>0</v>
      </c>
      <c r="Y60" s="229">
        <f t="shared" si="38"/>
        <v>0</v>
      </c>
      <c r="Z60" s="229">
        <f t="shared" si="39"/>
        <v>0</v>
      </c>
      <c r="AA60" s="229">
        <f t="shared" si="40"/>
        <v>0</v>
      </c>
    </row>
    <row r="61" spans="1:27" s="224" customFormat="1">
      <c r="B61" s="231" t="s">
        <v>9</v>
      </c>
      <c r="C61" s="23">
        <v>156</v>
      </c>
      <c r="D61" s="103">
        <v>154</v>
      </c>
      <c r="E61" s="83">
        <v>146</v>
      </c>
      <c r="F61" s="81">
        <v>152</v>
      </c>
      <c r="G61" s="81">
        <v>153</v>
      </c>
      <c r="H61" s="222">
        <v>157</v>
      </c>
      <c r="I61" s="73">
        <v>155</v>
      </c>
      <c r="J61" s="83"/>
      <c r="Q61" s="231" t="s">
        <v>9</v>
      </c>
      <c r="R61" s="266"/>
      <c r="S61" s="248"/>
      <c r="T61" s="248"/>
      <c r="U61" s="248">
        <f t="shared" si="34"/>
        <v>0</v>
      </c>
      <c r="V61" s="248">
        <f t="shared" si="35"/>
        <v>0</v>
      </c>
      <c r="W61" s="248">
        <f t="shared" si="36"/>
        <v>0</v>
      </c>
      <c r="X61" s="248">
        <f t="shared" si="37"/>
        <v>0</v>
      </c>
      <c r="Y61" s="248">
        <f t="shared" si="38"/>
        <v>0</v>
      </c>
      <c r="Z61" s="248">
        <f t="shared" si="39"/>
        <v>0</v>
      </c>
      <c r="AA61" s="248">
        <f t="shared" si="40"/>
        <v>0</v>
      </c>
    </row>
    <row r="62" spans="1:27" s="224" customFormat="1">
      <c r="B62" s="228" t="s">
        <v>4</v>
      </c>
      <c r="C62" s="18"/>
      <c r="D62" s="301"/>
      <c r="E62" s="72"/>
      <c r="F62" s="62"/>
      <c r="G62" s="62"/>
      <c r="H62" s="222"/>
      <c r="I62" s="73"/>
      <c r="J62" s="72"/>
      <c r="Q62" s="228" t="s">
        <v>4</v>
      </c>
      <c r="R62" s="244"/>
      <c r="S62" s="242"/>
      <c r="T62" s="242"/>
      <c r="U62" s="242">
        <f t="shared" si="34"/>
        <v>0</v>
      </c>
      <c r="V62" s="222">
        <f t="shared" si="35"/>
        <v>0</v>
      </c>
      <c r="W62" s="229">
        <f t="shared" si="36"/>
        <v>0</v>
      </c>
      <c r="X62" s="229">
        <f t="shared" si="37"/>
        <v>0</v>
      </c>
      <c r="Y62" s="229">
        <f t="shared" si="38"/>
        <v>0</v>
      </c>
      <c r="Z62" s="229">
        <f t="shared" si="39"/>
        <v>0</v>
      </c>
      <c r="AA62" s="229">
        <f t="shared" si="40"/>
        <v>0</v>
      </c>
    </row>
    <row r="63" spans="1:27" s="224" customFormat="1">
      <c r="B63" s="228" t="str">
        <f>B10</f>
        <v>Other exp. excl. depreciations</v>
      </c>
      <c r="C63" s="18"/>
      <c r="D63" s="301"/>
      <c r="E63" s="72"/>
      <c r="F63" s="62"/>
      <c r="G63" s="62"/>
      <c r="H63" s="222"/>
      <c r="I63" s="73"/>
      <c r="J63" s="72"/>
      <c r="Q63" s="228" t="str">
        <f>B63</f>
        <v>Other exp. excl. depreciations</v>
      </c>
      <c r="R63" s="244"/>
      <c r="S63" s="242"/>
      <c r="T63" s="242"/>
      <c r="U63" s="242">
        <f t="shared" si="34"/>
        <v>0</v>
      </c>
      <c r="V63" s="222">
        <f t="shared" si="35"/>
        <v>0</v>
      </c>
      <c r="W63" s="229">
        <f t="shared" si="36"/>
        <v>0</v>
      </c>
      <c r="X63" s="229">
        <f t="shared" si="37"/>
        <v>0</v>
      </c>
      <c r="Y63" s="229">
        <f t="shared" si="38"/>
        <v>0</v>
      </c>
      <c r="Z63" s="229">
        <f t="shared" si="39"/>
        <v>0</v>
      </c>
      <c r="AA63" s="229">
        <f t="shared" si="40"/>
        <v>0</v>
      </c>
    </row>
    <row r="64" spans="1:27" s="224" customFormat="1">
      <c r="B64" s="231" t="s">
        <v>25</v>
      </c>
      <c r="C64" s="23">
        <v>-111</v>
      </c>
      <c r="D64" s="103">
        <v>-116</v>
      </c>
      <c r="E64" s="83">
        <v>-123</v>
      </c>
      <c r="F64" s="81">
        <v>-109</v>
      </c>
      <c r="G64" s="81">
        <v>-106</v>
      </c>
      <c r="H64" s="222">
        <v>-114</v>
      </c>
      <c r="I64" s="73">
        <v>-118</v>
      </c>
      <c r="J64" s="83"/>
      <c r="Q64" s="231" t="s">
        <v>25</v>
      </c>
      <c r="R64" s="245"/>
      <c r="S64" s="246"/>
      <c r="T64" s="246"/>
      <c r="U64" s="246">
        <f t="shared" si="34"/>
        <v>0</v>
      </c>
      <c r="V64" s="247">
        <f t="shared" si="35"/>
        <v>0</v>
      </c>
      <c r="W64" s="248">
        <f t="shared" si="36"/>
        <v>0</v>
      </c>
      <c r="X64" s="248">
        <f t="shared" si="37"/>
        <v>0</v>
      </c>
      <c r="Y64" s="248">
        <f t="shared" si="38"/>
        <v>0</v>
      </c>
      <c r="Z64" s="248">
        <f t="shared" si="39"/>
        <v>0</v>
      </c>
      <c r="AA64" s="248">
        <f t="shared" si="40"/>
        <v>0</v>
      </c>
    </row>
    <row r="65" spans="2:27" s="224" customFormat="1">
      <c r="B65" s="231" t="s">
        <v>14</v>
      </c>
      <c r="C65" s="23">
        <v>45</v>
      </c>
      <c r="D65" s="103">
        <v>38</v>
      </c>
      <c r="E65" s="83">
        <v>23</v>
      </c>
      <c r="F65" s="83">
        <v>43</v>
      </c>
      <c r="G65" s="83">
        <v>47</v>
      </c>
      <c r="H65" s="222">
        <v>43</v>
      </c>
      <c r="I65" s="73">
        <v>37</v>
      </c>
      <c r="J65" s="83"/>
      <c r="Q65" s="231" t="s">
        <v>14</v>
      </c>
      <c r="R65" s="245"/>
      <c r="S65" s="246"/>
      <c r="T65" s="246"/>
      <c r="U65" s="246">
        <f t="shared" si="34"/>
        <v>0</v>
      </c>
      <c r="V65" s="247">
        <f t="shared" si="35"/>
        <v>0</v>
      </c>
      <c r="W65" s="247">
        <f t="shared" si="36"/>
        <v>0</v>
      </c>
      <c r="X65" s="247">
        <f t="shared" si="37"/>
        <v>0</v>
      </c>
      <c r="Y65" s="247">
        <f t="shared" si="38"/>
        <v>0</v>
      </c>
      <c r="Z65" s="247">
        <f t="shared" si="39"/>
        <v>0</v>
      </c>
      <c r="AA65" s="247">
        <f t="shared" si="40"/>
        <v>0</v>
      </c>
    </row>
    <row r="66" spans="2:27" s="224" customFormat="1">
      <c r="B66" s="228" t="s">
        <v>24</v>
      </c>
      <c r="C66" s="18">
        <v>46</v>
      </c>
      <c r="D66" s="301">
        <v>-9</v>
      </c>
      <c r="E66" s="72">
        <v>-31</v>
      </c>
      <c r="F66" s="69">
        <v>-7</v>
      </c>
      <c r="G66" s="69">
        <v>2</v>
      </c>
      <c r="H66" s="222">
        <v>-18</v>
      </c>
      <c r="I66" s="73">
        <v>-11</v>
      </c>
      <c r="J66" s="83"/>
      <c r="Q66" s="228" t="s">
        <v>24</v>
      </c>
      <c r="R66" s="244"/>
      <c r="S66" s="242"/>
      <c r="T66" s="242"/>
      <c r="U66" s="242">
        <f t="shared" si="34"/>
        <v>0</v>
      </c>
      <c r="V66" s="222">
        <f t="shared" si="35"/>
        <v>0</v>
      </c>
      <c r="W66" s="234">
        <f t="shared" si="36"/>
        <v>0</v>
      </c>
      <c r="X66" s="234">
        <f t="shared" si="37"/>
        <v>0</v>
      </c>
      <c r="Y66" s="234">
        <f t="shared" si="38"/>
        <v>0</v>
      </c>
      <c r="Z66" s="234">
        <f t="shared" si="39"/>
        <v>0</v>
      </c>
      <c r="AA66" s="234">
        <f t="shared" si="40"/>
        <v>0</v>
      </c>
    </row>
    <row r="67" spans="2:27" s="224" customFormat="1">
      <c r="B67" s="228" t="str">
        <f>B14</f>
        <v>Imp. of sec. fin. non-cur. ass.</v>
      </c>
      <c r="C67" s="18"/>
      <c r="D67" s="301"/>
      <c r="E67" s="72"/>
      <c r="F67" s="69"/>
      <c r="G67" s="69"/>
      <c r="H67" s="222"/>
      <c r="I67" s="73"/>
      <c r="J67" s="83"/>
      <c r="Q67" s="228" t="str">
        <f>B67</f>
        <v>Imp. of sec. fin. non-cur. ass.</v>
      </c>
      <c r="R67" s="244"/>
      <c r="S67" s="242"/>
      <c r="T67" s="242"/>
      <c r="U67" s="242"/>
      <c r="V67" s="222"/>
      <c r="W67" s="234"/>
      <c r="X67" s="234"/>
      <c r="Y67" s="234"/>
      <c r="Z67" s="234"/>
      <c r="AA67" s="234"/>
    </row>
    <row r="68" spans="2:27" s="224" customFormat="1">
      <c r="B68" s="232" t="s">
        <v>5</v>
      </c>
      <c r="C68" s="31">
        <v>91</v>
      </c>
      <c r="D68" s="104">
        <v>29</v>
      </c>
      <c r="E68" s="89">
        <v>-8</v>
      </c>
      <c r="F68" s="87">
        <v>36</v>
      </c>
      <c r="G68" s="87">
        <v>49</v>
      </c>
      <c r="H68" s="278">
        <v>25</v>
      </c>
      <c r="I68" s="995">
        <v>26</v>
      </c>
      <c r="J68" s="83"/>
      <c r="Q68" s="232" t="s">
        <v>5</v>
      </c>
      <c r="R68" s="267"/>
      <c r="S68" s="268"/>
      <c r="T68" s="268"/>
      <c r="U68" s="268">
        <f t="shared" si="34"/>
        <v>0</v>
      </c>
      <c r="V68" s="262">
        <f t="shared" si="35"/>
        <v>0</v>
      </c>
      <c r="W68" s="250">
        <f t="shared" si="36"/>
        <v>0</v>
      </c>
      <c r="X68" s="250">
        <f t="shared" si="37"/>
        <v>0</v>
      </c>
      <c r="Y68" s="250">
        <f t="shared" si="38"/>
        <v>0</v>
      </c>
      <c r="Z68" s="250">
        <f t="shared" si="39"/>
        <v>0</v>
      </c>
      <c r="AA68" s="250">
        <f t="shared" si="40"/>
        <v>0</v>
      </c>
    </row>
    <row r="69" spans="2:27" s="224" customFormat="1">
      <c r="B69" s="228" t="s">
        <v>10</v>
      </c>
      <c r="C69" s="1001">
        <v>71.2</v>
      </c>
      <c r="D69" s="999">
        <v>75.3</v>
      </c>
      <c r="E69" s="999">
        <v>84.2</v>
      </c>
      <c r="F69" s="999">
        <v>71.7</v>
      </c>
      <c r="G69" s="999">
        <v>69.3</v>
      </c>
      <c r="H69" s="994">
        <v>72.599999999999994</v>
      </c>
      <c r="I69" s="470">
        <v>76.099999999999994</v>
      </c>
      <c r="J69" s="83"/>
      <c r="Q69" s="228" t="s">
        <v>10</v>
      </c>
      <c r="R69" s="238"/>
      <c r="S69" s="229"/>
      <c r="T69" s="229"/>
      <c r="U69" s="229">
        <f t="shared" si="34"/>
        <v>0</v>
      </c>
      <c r="V69" s="229">
        <f t="shared" si="35"/>
        <v>0</v>
      </c>
      <c r="W69" s="229">
        <f t="shared" si="36"/>
        <v>0</v>
      </c>
      <c r="X69" s="229">
        <f t="shared" si="37"/>
        <v>0</v>
      </c>
      <c r="Y69" s="229">
        <f t="shared" si="38"/>
        <v>0</v>
      </c>
      <c r="Z69" s="229">
        <f t="shared" si="39"/>
        <v>0</v>
      </c>
      <c r="AA69" s="229">
        <f t="shared" si="40"/>
        <v>0</v>
      </c>
    </row>
    <row r="70" spans="2:27" s="224" customFormat="1">
      <c r="B70" s="228" t="s">
        <v>108</v>
      </c>
      <c r="C70" s="91">
        <v>18.127820088827619</v>
      </c>
      <c r="D70" s="62">
        <v>5.7240909548290464</v>
      </c>
      <c r="E70" s="62">
        <v>-1.5871530000813241</v>
      </c>
      <c r="F70" s="62">
        <v>6.8549747774549559</v>
      </c>
      <c r="G70" s="62">
        <v>9.1540693266282531</v>
      </c>
      <c r="H70" s="222">
        <v>4.6748272949046976</v>
      </c>
      <c r="I70" s="73">
        <v>5.143103721151042</v>
      </c>
      <c r="J70" s="83"/>
      <c r="Q70" s="228" t="s">
        <v>6</v>
      </c>
      <c r="R70" s="238"/>
      <c r="S70" s="229"/>
      <c r="T70" s="229"/>
      <c r="U70" s="229">
        <f t="shared" si="34"/>
        <v>0</v>
      </c>
      <c r="V70" s="229">
        <f t="shared" si="35"/>
        <v>0</v>
      </c>
      <c r="W70" s="229">
        <f t="shared" si="36"/>
        <v>0</v>
      </c>
      <c r="X70" s="229">
        <f t="shared" si="37"/>
        <v>0</v>
      </c>
      <c r="Y70" s="229">
        <f t="shared" si="38"/>
        <v>0</v>
      </c>
      <c r="Z70" s="229">
        <f t="shared" si="39"/>
        <v>0</v>
      </c>
      <c r="AA70" s="229">
        <f t="shared" si="40"/>
        <v>0</v>
      </c>
    </row>
    <row r="71" spans="2:27" s="224" customFormat="1">
      <c r="B71" s="228" t="s">
        <v>6</v>
      </c>
      <c r="C71" s="91"/>
      <c r="D71" s="62"/>
      <c r="E71" s="62"/>
      <c r="F71" s="62"/>
      <c r="G71" s="62"/>
      <c r="H71" s="222"/>
      <c r="I71" s="73"/>
      <c r="J71" s="83"/>
      <c r="Q71" s="228" t="s">
        <v>6</v>
      </c>
      <c r="R71" s="238"/>
      <c r="S71" s="229"/>
      <c r="T71" s="229"/>
      <c r="U71" s="229">
        <f t="shared" si="34"/>
        <v>0</v>
      </c>
      <c r="V71" s="229">
        <f t="shared" si="35"/>
        <v>0</v>
      </c>
      <c r="W71" s="229">
        <f t="shared" si="36"/>
        <v>0</v>
      </c>
      <c r="X71" s="229">
        <f t="shared" si="37"/>
        <v>0</v>
      </c>
      <c r="Y71" s="229">
        <f t="shared" si="38"/>
        <v>0</v>
      </c>
      <c r="Z71" s="229">
        <f t="shared" si="39"/>
        <v>0</v>
      </c>
      <c r="AA71" s="229">
        <f t="shared" si="40"/>
        <v>0</v>
      </c>
    </row>
    <row r="72" spans="2:27" s="224" customFormat="1">
      <c r="B72" s="228" t="s">
        <v>29</v>
      </c>
      <c r="C72" s="38">
        <v>1418</v>
      </c>
      <c r="D72" s="69">
        <v>1473</v>
      </c>
      <c r="E72" s="69">
        <v>1456</v>
      </c>
      <c r="F72" s="69">
        <v>1577</v>
      </c>
      <c r="G72" s="69">
        <v>1626</v>
      </c>
      <c r="H72" s="222">
        <v>1612</v>
      </c>
      <c r="I72" s="73">
        <v>1609</v>
      </c>
      <c r="J72" s="83"/>
      <c r="Q72" s="228" t="s">
        <v>29</v>
      </c>
      <c r="R72" s="233"/>
      <c r="S72" s="234"/>
      <c r="T72" s="234"/>
      <c r="U72" s="234">
        <f t="shared" si="34"/>
        <v>0</v>
      </c>
      <c r="V72" s="234">
        <f t="shared" si="35"/>
        <v>0</v>
      </c>
      <c r="W72" s="234">
        <f t="shared" si="36"/>
        <v>0</v>
      </c>
      <c r="X72" s="234">
        <f t="shared" si="37"/>
        <v>0</v>
      </c>
      <c r="Y72" s="234">
        <f t="shared" si="38"/>
        <v>0</v>
      </c>
      <c r="Z72" s="234">
        <f t="shared" si="39"/>
        <v>0</v>
      </c>
      <c r="AA72" s="234">
        <f t="shared" si="40"/>
        <v>0</v>
      </c>
    </row>
    <row r="73" spans="2:27" s="224" customFormat="1">
      <c r="B73" s="304" t="s">
        <v>92</v>
      </c>
      <c r="C73" s="38">
        <v>8006</v>
      </c>
      <c r="D73" s="69">
        <v>8017</v>
      </c>
      <c r="E73" s="69">
        <v>7948</v>
      </c>
      <c r="F73" s="69">
        <v>7762</v>
      </c>
      <c r="G73" s="69">
        <v>8085</v>
      </c>
      <c r="H73" s="222">
        <v>8084</v>
      </c>
      <c r="I73" s="73">
        <v>8006</v>
      </c>
      <c r="J73" s="83"/>
      <c r="Q73" s="304" t="s">
        <v>92</v>
      </c>
      <c r="R73" s="233"/>
      <c r="S73" s="234"/>
      <c r="T73" s="234"/>
      <c r="U73" s="234">
        <f t="shared" si="34"/>
        <v>0</v>
      </c>
      <c r="V73" s="234">
        <f t="shared" si="35"/>
        <v>0</v>
      </c>
      <c r="W73" s="234">
        <f t="shared" si="36"/>
        <v>0</v>
      </c>
      <c r="X73" s="234">
        <f t="shared" si="37"/>
        <v>0</v>
      </c>
      <c r="Y73" s="234">
        <f t="shared" si="38"/>
        <v>0</v>
      </c>
      <c r="Z73" s="234">
        <f t="shared" si="39"/>
        <v>0</v>
      </c>
      <c r="AA73" s="234">
        <f t="shared" si="40"/>
        <v>0</v>
      </c>
    </row>
    <row r="74" spans="2:27" s="224" customFormat="1">
      <c r="B74" s="235" t="s">
        <v>15</v>
      </c>
      <c r="C74" s="39">
        <v>2124</v>
      </c>
      <c r="D74" s="70">
        <v>2263</v>
      </c>
      <c r="E74" s="70">
        <v>2181</v>
      </c>
      <c r="F74" s="70">
        <v>2106</v>
      </c>
      <c r="G74" s="70">
        <v>2039</v>
      </c>
      <c r="H74" s="278">
        <v>2157</v>
      </c>
      <c r="I74" s="995">
        <v>2232</v>
      </c>
      <c r="J74" s="83"/>
      <c r="Q74" s="235" t="s">
        <v>15</v>
      </c>
      <c r="R74" s="236"/>
      <c r="S74" s="237"/>
      <c r="T74" s="237"/>
      <c r="U74" s="237">
        <f t="shared" si="34"/>
        <v>0</v>
      </c>
      <c r="V74" s="237">
        <f t="shared" si="35"/>
        <v>0</v>
      </c>
      <c r="W74" s="237">
        <f t="shared" si="36"/>
        <v>0</v>
      </c>
      <c r="X74" s="237">
        <f t="shared" si="37"/>
        <v>0</v>
      </c>
      <c r="Y74" s="237">
        <f t="shared" si="38"/>
        <v>0</v>
      </c>
      <c r="Z74" s="237">
        <f t="shared" si="39"/>
        <v>0</v>
      </c>
      <c r="AA74" s="237">
        <f t="shared" si="40"/>
        <v>0</v>
      </c>
    </row>
    <row r="75" spans="2:27" s="224" customFormat="1">
      <c r="B75" s="231" t="s">
        <v>23</v>
      </c>
      <c r="C75" s="146"/>
      <c r="D75" s="72"/>
      <c r="E75" s="72"/>
      <c r="F75" s="72"/>
      <c r="G75" s="72"/>
      <c r="H75" s="222"/>
      <c r="I75" s="73"/>
      <c r="J75" s="83"/>
      <c r="Q75" s="231" t="s">
        <v>23</v>
      </c>
      <c r="R75" s="241"/>
      <c r="S75" s="222"/>
      <c r="T75" s="222"/>
      <c r="U75" s="222">
        <f t="shared" si="34"/>
        <v>0</v>
      </c>
      <c r="V75" s="222">
        <f t="shared" si="35"/>
        <v>0</v>
      </c>
      <c r="W75" s="222">
        <f t="shared" si="36"/>
        <v>0</v>
      </c>
      <c r="X75" s="222">
        <f t="shared" si="37"/>
        <v>0</v>
      </c>
      <c r="Y75" s="222">
        <f t="shared" si="38"/>
        <v>0</v>
      </c>
      <c r="Z75" s="222">
        <f t="shared" si="39"/>
        <v>0</v>
      </c>
      <c r="AA75" s="222">
        <f t="shared" si="40"/>
        <v>0</v>
      </c>
    </row>
    <row r="76" spans="2:27" s="224" customFormat="1">
      <c r="B76" s="228" t="s">
        <v>20</v>
      </c>
      <c r="C76" s="92">
        <v>0</v>
      </c>
      <c r="D76" s="75">
        <v>0</v>
      </c>
      <c r="E76" s="75">
        <v>0</v>
      </c>
      <c r="F76" s="75">
        <v>0</v>
      </c>
      <c r="G76" s="75">
        <v>0</v>
      </c>
      <c r="H76" s="222">
        <v>0</v>
      </c>
      <c r="I76" s="73">
        <v>0</v>
      </c>
      <c r="J76" s="83"/>
      <c r="Q76" s="228" t="s">
        <v>20</v>
      </c>
      <c r="R76" s="251"/>
      <c r="S76" s="252"/>
      <c r="T76" s="252"/>
      <c r="U76" s="252">
        <f t="shared" si="34"/>
        <v>0</v>
      </c>
      <c r="V76" s="252">
        <f t="shared" si="35"/>
        <v>0</v>
      </c>
      <c r="W76" s="252">
        <f t="shared" si="36"/>
        <v>0</v>
      </c>
      <c r="X76" s="252">
        <f t="shared" si="37"/>
        <v>0</v>
      </c>
      <c r="Y76" s="252">
        <f t="shared" si="38"/>
        <v>0</v>
      </c>
      <c r="Z76" s="252">
        <f t="shared" si="39"/>
        <v>0</v>
      </c>
      <c r="AA76" s="252">
        <f t="shared" si="40"/>
        <v>0</v>
      </c>
    </row>
    <row r="77" spans="2:27" s="224" customFormat="1">
      <c r="B77" s="228" t="s">
        <v>21</v>
      </c>
      <c r="C77" s="92">
        <v>26.8</v>
      </c>
      <c r="D77" s="75">
        <v>26.599999999999998</v>
      </c>
      <c r="E77" s="75">
        <v>26.400000000000002</v>
      </c>
      <c r="F77" s="75">
        <v>26.3</v>
      </c>
      <c r="G77" s="75">
        <v>26.400000000000002</v>
      </c>
      <c r="H77" s="222">
        <v>26.599999999999998</v>
      </c>
      <c r="I77" s="73">
        <v>26.599999999999998</v>
      </c>
      <c r="J77" s="83"/>
      <c r="Q77" s="228" t="s">
        <v>21</v>
      </c>
      <c r="R77" s="251"/>
      <c r="S77" s="252"/>
      <c r="T77" s="252"/>
      <c r="U77" s="252">
        <f t="shared" si="34"/>
        <v>0</v>
      </c>
      <c r="V77" s="252">
        <f t="shared" si="35"/>
        <v>0</v>
      </c>
      <c r="W77" s="252">
        <f t="shared" si="36"/>
        <v>0</v>
      </c>
      <c r="X77" s="252">
        <f t="shared" si="37"/>
        <v>0</v>
      </c>
      <c r="Y77" s="252">
        <f t="shared" si="38"/>
        <v>0</v>
      </c>
      <c r="Z77" s="252">
        <f t="shared" si="39"/>
        <v>0</v>
      </c>
      <c r="AA77" s="252">
        <f t="shared" si="40"/>
        <v>0</v>
      </c>
    </row>
    <row r="78" spans="2:27" s="224" customFormat="1">
      <c r="B78" s="228" t="s">
        <v>22</v>
      </c>
      <c r="C78" s="92">
        <v>6.2</v>
      </c>
      <c r="D78" s="75">
        <v>6.2</v>
      </c>
      <c r="E78" s="75">
        <v>6.2</v>
      </c>
      <c r="F78" s="75">
        <v>6.3</v>
      </c>
      <c r="G78" s="75">
        <v>6.3</v>
      </c>
      <c r="H78" s="222">
        <v>6.3</v>
      </c>
      <c r="I78" s="73">
        <v>6.3</v>
      </c>
      <c r="J78" s="83"/>
      <c r="Q78" s="228" t="s">
        <v>22</v>
      </c>
      <c r="R78" s="251"/>
      <c r="S78" s="252"/>
      <c r="T78" s="252"/>
      <c r="U78" s="252">
        <f t="shared" si="34"/>
        <v>0</v>
      </c>
      <c r="V78" s="252">
        <f t="shared" si="35"/>
        <v>0</v>
      </c>
      <c r="W78" s="252">
        <f t="shared" si="36"/>
        <v>0</v>
      </c>
      <c r="X78" s="252">
        <f t="shared" si="37"/>
        <v>0</v>
      </c>
      <c r="Y78" s="252">
        <f t="shared" si="38"/>
        <v>0</v>
      </c>
      <c r="Z78" s="252">
        <f t="shared" si="39"/>
        <v>0</v>
      </c>
      <c r="AA78" s="252">
        <f t="shared" si="40"/>
        <v>0</v>
      </c>
    </row>
    <row r="79" spans="2:27" s="224" customFormat="1">
      <c r="B79" s="231" t="s">
        <v>26</v>
      </c>
      <c r="C79" s="119">
        <v>33</v>
      </c>
      <c r="D79" s="76">
        <v>32.799999999999997</v>
      </c>
      <c r="E79" s="76">
        <v>32.6</v>
      </c>
      <c r="F79" s="76">
        <v>32.6</v>
      </c>
      <c r="G79" s="76">
        <v>32.700000000000003</v>
      </c>
      <c r="H79" s="222">
        <v>32.9</v>
      </c>
      <c r="I79" s="73">
        <v>32.9</v>
      </c>
      <c r="J79" s="83"/>
      <c r="Q79" s="231" t="s">
        <v>26</v>
      </c>
      <c r="R79" s="256"/>
      <c r="S79" s="257"/>
      <c r="T79" s="257"/>
      <c r="U79" s="257">
        <f t="shared" si="34"/>
        <v>0</v>
      </c>
      <c r="V79" s="257">
        <f t="shared" si="35"/>
        <v>0</v>
      </c>
      <c r="W79" s="257">
        <f t="shared" si="36"/>
        <v>0</v>
      </c>
      <c r="X79" s="257">
        <f t="shared" si="37"/>
        <v>0</v>
      </c>
      <c r="Y79" s="257">
        <f t="shared" si="38"/>
        <v>0</v>
      </c>
      <c r="Z79" s="257">
        <f t="shared" si="39"/>
        <v>0</v>
      </c>
      <c r="AA79" s="257">
        <f t="shared" si="40"/>
        <v>0</v>
      </c>
    </row>
    <row r="80" spans="2:27" s="224" customFormat="1">
      <c r="B80" s="228" t="s">
        <v>18</v>
      </c>
      <c r="C80" s="92">
        <v>0</v>
      </c>
      <c r="D80" s="75">
        <v>0</v>
      </c>
      <c r="E80" s="75">
        <v>0</v>
      </c>
      <c r="F80" s="75">
        <v>0.1</v>
      </c>
      <c r="G80" s="75">
        <v>0.1</v>
      </c>
      <c r="H80" s="222">
        <v>0.1</v>
      </c>
      <c r="I80" s="73">
        <v>0.1</v>
      </c>
      <c r="J80" s="83"/>
      <c r="Q80" s="228" t="s">
        <v>18</v>
      </c>
      <c r="R80" s="251"/>
      <c r="S80" s="252"/>
      <c r="T80" s="252"/>
      <c r="U80" s="252">
        <f t="shared" si="34"/>
        <v>0</v>
      </c>
      <c r="V80" s="252">
        <f t="shared" si="35"/>
        <v>0</v>
      </c>
      <c r="W80" s="252">
        <f t="shared" si="36"/>
        <v>0</v>
      </c>
      <c r="X80" s="252">
        <f t="shared" si="37"/>
        <v>0</v>
      </c>
      <c r="Y80" s="252">
        <f t="shared" si="38"/>
        <v>0</v>
      </c>
      <c r="Z80" s="252">
        <f t="shared" si="39"/>
        <v>0</v>
      </c>
      <c r="AA80" s="252">
        <f t="shared" si="40"/>
        <v>0</v>
      </c>
    </row>
    <row r="81" spans="2:27" s="224" customFormat="1">
      <c r="B81" s="228" t="s">
        <v>17</v>
      </c>
      <c r="C81" s="92">
        <v>22.3</v>
      </c>
      <c r="D81" s="75">
        <v>22.2</v>
      </c>
      <c r="E81" s="75">
        <v>21.6</v>
      </c>
      <c r="F81" s="75">
        <v>21.099999999999998</v>
      </c>
      <c r="G81" s="75">
        <v>21</v>
      </c>
      <c r="H81" s="222">
        <v>21.099999999999998</v>
      </c>
      <c r="I81" s="73">
        <v>20.799999999999997</v>
      </c>
      <c r="J81" s="83"/>
      <c r="Q81" s="228" t="s">
        <v>17</v>
      </c>
      <c r="R81" s="251"/>
      <c r="S81" s="252"/>
      <c r="T81" s="252"/>
      <c r="U81" s="252">
        <f t="shared" si="34"/>
        <v>0</v>
      </c>
      <c r="V81" s="252">
        <f t="shared" si="35"/>
        <v>0</v>
      </c>
      <c r="W81" s="252">
        <f t="shared" si="36"/>
        <v>0</v>
      </c>
      <c r="X81" s="252">
        <f t="shared" si="37"/>
        <v>0</v>
      </c>
      <c r="Y81" s="252">
        <f t="shared" si="38"/>
        <v>0</v>
      </c>
      <c r="Z81" s="252">
        <f t="shared" si="39"/>
        <v>0</v>
      </c>
      <c r="AA81" s="252">
        <f t="shared" si="40"/>
        <v>0</v>
      </c>
    </row>
    <row r="82" spans="2:27" s="224" customFormat="1">
      <c r="B82" s="232" t="s">
        <v>16</v>
      </c>
      <c r="C82" s="120">
        <v>22.3</v>
      </c>
      <c r="D82" s="77">
        <v>22.2</v>
      </c>
      <c r="E82" s="77">
        <v>21.6</v>
      </c>
      <c r="F82" s="77">
        <v>21.2</v>
      </c>
      <c r="G82" s="77">
        <v>21.1</v>
      </c>
      <c r="H82" s="278">
        <v>21.2</v>
      </c>
      <c r="I82" s="995">
        <v>20.9</v>
      </c>
      <c r="J82" s="83"/>
      <c r="Q82" s="232" t="s">
        <v>16</v>
      </c>
      <c r="R82" s="259"/>
      <c r="S82" s="260"/>
      <c r="T82" s="260"/>
      <c r="U82" s="260">
        <f t="shared" si="34"/>
        <v>0</v>
      </c>
      <c r="V82" s="260">
        <f t="shared" si="35"/>
        <v>0</v>
      </c>
      <c r="W82" s="260">
        <f t="shared" si="36"/>
        <v>0</v>
      </c>
      <c r="X82" s="260">
        <f t="shared" si="37"/>
        <v>0</v>
      </c>
      <c r="Y82" s="260">
        <f t="shared" si="38"/>
        <v>0</v>
      </c>
      <c r="Z82" s="260">
        <f t="shared" si="39"/>
        <v>0</v>
      </c>
      <c r="AA82" s="260">
        <f t="shared" si="40"/>
        <v>0</v>
      </c>
    </row>
    <row r="83" spans="2:27" s="224" customFormat="1"/>
    <row r="84" spans="2:27" s="224" customFormat="1"/>
    <row r="85" spans="2:27" s="224" customFormat="1"/>
    <row r="86" spans="2:27" s="224" customFormat="1"/>
    <row r="87" spans="2:27" s="224" customFormat="1"/>
    <row r="88" spans="2:27" s="224" customFormat="1"/>
    <row r="89" spans="2:27" s="224" customFormat="1"/>
    <row r="90" spans="2:27" s="224" customFormat="1"/>
    <row r="91" spans="2:27" s="224" customFormat="1"/>
    <row r="92" spans="2:27" s="224" customFormat="1"/>
    <row r="93" spans="2:27" s="224" customFormat="1"/>
    <row r="94" spans="2:27" s="224" customFormat="1"/>
    <row r="95" spans="2:27" s="224" customFormat="1"/>
    <row r="96" spans="2:27"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sheetData>
  <mergeCells count="2">
    <mergeCell ref="B32:J32"/>
    <mergeCell ref="B30:O30"/>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0">
    <tabColor rgb="FF92D050"/>
    <pageSetUpPr fitToPage="1"/>
  </sheetPr>
  <dimension ref="A1:BE108"/>
  <sheetViews>
    <sheetView topLeftCell="A2" zoomScale="80" zoomScaleNormal="80" workbookViewId="0">
      <selection activeCell="D24" sqref="D24:J30"/>
    </sheetView>
  </sheetViews>
  <sheetFormatPr defaultColWidth="9.33203125" defaultRowHeight="12" outlineLevelRow="1" outlineLevelCol="1"/>
  <cols>
    <col min="1" max="1" width="23.33203125" style="52" customWidth="1"/>
    <col min="2" max="2" width="29.109375" style="53" customWidth="1"/>
    <col min="3" max="3" width="7.33203125" style="13" customWidth="1"/>
    <col min="4" max="7" width="7.33203125" style="53" customWidth="1"/>
    <col min="8" max="8" width="7.33203125" style="53" customWidth="1" outlineLevel="1"/>
    <col min="9" max="10" width="6.6640625" style="53" customWidth="1" outlineLevel="1"/>
    <col min="11" max="11" width="8.44140625" style="53" customWidth="1"/>
    <col min="12" max="13" width="7.44140625" style="53" customWidth="1"/>
    <col min="14" max="14" width="7.77734375" style="53" customWidth="1"/>
    <col min="15" max="16" width="7.44140625" style="53" customWidth="1" outlineLevel="1"/>
    <col min="17" max="17" width="9.33203125" style="53" customWidth="1" outlineLevel="1"/>
    <col min="18" max="18" width="7.44140625" style="53" customWidth="1" outlineLevel="1"/>
    <col min="19" max="20" width="9.33203125" style="53"/>
    <col min="21" max="23" width="7.109375" style="53" customWidth="1"/>
    <col min="24" max="24" width="8.109375" style="53" customWidth="1"/>
    <col min="25" max="16384" width="9.33203125" style="53"/>
  </cols>
  <sheetData>
    <row r="1" spans="1:57" s="101" customFormat="1" ht="10.5" customHeight="1">
      <c r="A1" s="199" t="s">
        <v>84</v>
      </c>
      <c r="B1" s="200">
        <v>2</v>
      </c>
      <c r="C1" s="200">
        <f t="shared" ref="C1:L1" si="0">+B1+1</f>
        <v>3</v>
      </c>
      <c r="D1" s="200">
        <f t="shared" si="0"/>
        <v>4</v>
      </c>
      <c r="E1" s="200">
        <f t="shared" si="0"/>
        <v>5</v>
      </c>
      <c r="F1" s="200">
        <f t="shared" si="0"/>
        <v>6</v>
      </c>
      <c r="G1" s="200">
        <f t="shared" si="0"/>
        <v>7</v>
      </c>
      <c r="H1" s="200">
        <f t="shared" si="0"/>
        <v>8</v>
      </c>
      <c r="I1" s="200">
        <f t="shared" si="0"/>
        <v>9</v>
      </c>
      <c r="J1" s="200">
        <f t="shared" si="0"/>
        <v>10</v>
      </c>
      <c r="K1" s="200">
        <f t="shared" si="0"/>
        <v>11</v>
      </c>
      <c r="L1" s="200">
        <f t="shared" si="0"/>
        <v>12</v>
      </c>
      <c r="M1" s="200">
        <f t="shared" ref="M1:R1" si="1">+L1+1</f>
        <v>13</v>
      </c>
      <c r="N1" s="200">
        <f t="shared" si="1"/>
        <v>14</v>
      </c>
      <c r="O1" s="200">
        <f t="shared" si="1"/>
        <v>15</v>
      </c>
      <c r="P1" s="200">
        <f t="shared" si="1"/>
        <v>16</v>
      </c>
      <c r="Q1" s="454">
        <f t="shared" si="1"/>
        <v>17</v>
      </c>
      <c r="R1" s="454">
        <f t="shared" si="1"/>
        <v>18</v>
      </c>
      <c r="S1" s="200">
        <v>23</v>
      </c>
      <c r="T1" s="200">
        <v>24</v>
      </c>
      <c r="U1" s="200">
        <v>25</v>
      </c>
      <c r="V1" s="200"/>
      <c r="W1" s="200"/>
      <c r="X1" s="200">
        <v>26</v>
      </c>
      <c r="Y1" s="200">
        <v>27</v>
      </c>
      <c r="Z1" s="200">
        <v>28</v>
      </c>
      <c r="AA1" s="200">
        <v>29</v>
      </c>
      <c r="AB1" s="200">
        <v>30</v>
      </c>
      <c r="AC1" s="200">
        <v>31</v>
      </c>
      <c r="AD1" s="200">
        <v>32</v>
      </c>
      <c r="AE1" s="200">
        <v>33</v>
      </c>
      <c r="AF1" s="200">
        <v>34</v>
      </c>
      <c r="AG1" s="200">
        <v>35</v>
      </c>
      <c r="AH1" s="200">
        <v>36</v>
      </c>
      <c r="AI1" s="200">
        <v>37</v>
      </c>
      <c r="AJ1" s="200">
        <v>38</v>
      </c>
    </row>
    <row r="2" spans="1:57" s="101" customFormat="1" ht="10.5" customHeight="1">
      <c r="A2" s="199"/>
      <c r="B2" s="334" t="s">
        <v>143</v>
      </c>
      <c r="C2" s="378"/>
      <c r="D2" s="323"/>
      <c r="E2" s="323"/>
      <c r="F2" s="323"/>
      <c r="G2" s="323"/>
      <c r="H2" s="323"/>
      <c r="I2" s="323"/>
      <c r="J2" s="323"/>
      <c r="K2" s="323"/>
      <c r="L2" s="323"/>
      <c r="M2" s="308"/>
      <c r="N2" s="309"/>
      <c r="O2" s="309"/>
      <c r="P2" s="309"/>
      <c r="Q2" s="309"/>
      <c r="R2" s="309"/>
      <c r="Y2" s="101" t="s">
        <v>152</v>
      </c>
    </row>
    <row r="3" spans="1:57" s="101" customFormat="1" ht="10.5" customHeight="1">
      <c r="A3" s="199"/>
      <c r="B3" s="447"/>
      <c r="C3" s="445"/>
      <c r="D3" s="444"/>
      <c r="E3" s="444"/>
      <c r="F3" s="444"/>
      <c r="G3" s="444"/>
      <c r="H3" s="444"/>
      <c r="I3" s="444"/>
      <c r="J3" s="446"/>
      <c r="K3" s="444"/>
      <c r="L3" s="446"/>
      <c r="M3" s="1333" t="s">
        <v>110</v>
      </c>
      <c r="N3" s="1334"/>
      <c r="O3" s="1346" t="e">
        <f>+VLOOKUP($A4,#REF!,M$1+1,FALSE)</f>
        <v>#REF!</v>
      </c>
      <c r="P3" s="1348" t="e">
        <f>+VLOOKUP($A4,#REF!,N$1+1,FALSE)</f>
        <v>#REF!</v>
      </c>
      <c r="Q3" s="982" t="e">
        <f>'PeB Total'!#REF!</f>
        <v>#REF!</v>
      </c>
      <c r="R3" s="1048" t="e">
        <f>'PeB Total'!#REF!</f>
        <v>#REF!</v>
      </c>
      <c r="AI3" s="101" t="s">
        <v>110</v>
      </c>
      <c r="AK3" s="828" t="e">
        <f t="shared" ref="Z3:AN4" si="2">O3</f>
        <v>#REF!</v>
      </c>
      <c r="AL3" s="828" t="e">
        <f t="shared" si="2"/>
        <v>#REF!</v>
      </c>
      <c r="AM3" s="828" t="e">
        <f t="shared" si="2"/>
        <v>#REF!</v>
      </c>
      <c r="AN3" s="828" t="e">
        <f t="shared" si="2"/>
        <v>#REF!</v>
      </c>
    </row>
    <row r="4" spans="1:57" s="101" customFormat="1" ht="13.5" customHeight="1">
      <c r="A4" s="182" t="str">
        <f>+"headingqy"&amp;$A$1</f>
        <v>headingqyGroup</v>
      </c>
      <c r="B4" s="453" t="e">
        <f>+VLOOKUP($A4,#REF!,B$1+1,FALSE)</f>
        <v>#REF!</v>
      </c>
      <c r="C4" s="1085" t="e">
        <f>+VLOOKUP($A4,#REF!,C$1+1,FALSE)</f>
        <v>#REF!</v>
      </c>
      <c r="D4" s="1086" t="e">
        <f>+VLOOKUP($A4,#REF!,D$1+1,FALSE)</f>
        <v>#REF!</v>
      </c>
      <c r="E4" s="1086" t="e">
        <f>+VLOOKUP($A4,#REF!,E$1+1,FALSE)</f>
        <v>#REF!</v>
      </c>
      <c r="F4" s="1086" t="e">
        <f>+VLOOKUP($A4,#REF!,F$1+1,FALSE)</f>
        <v>#REF!</v>
      </c>
      <c r="G4" s="1086" t="e">
        <f>+VLOOKUP($A4,#REF!,G$1+1,FALSE)</f>
        <v>#REF!</v>
      </c>
      <c r="H4" s="1086" t="e">
        <f>+VLOOKUP($A4,#REF!,H$1+1,FALSE)</f>
        <v>#REF!</v>
      </c>
      <c r="I4" s="1086" t="e">
        <f>+VLOOKUP($A4,#REF!,I$1+1,FALSE)</f>
        <v>#REF!</v>
      </c>
      <c r="J4" s="1087" t="e">
        <f>+VLOOKUP($A4,#REF!,J$1+1,FALSE)</f>
        <v>#REF!</v>
      </c>
      <c r="K4" s="463" t="e">
        <f>+VLOOKUP($A4,#REF!,K$1+1,FALSE)</f>
        <v>#REF!</v>
      </c>
      <c r="L4" s="443" t="e">
        <f>+VLOOKUP($A4,#REF!,L$1+1,FALSE)</f>
        <v>#REF!</v>
      </c>
      <c r="M4" s="442" t="e">
        <f>+K4</f>
        <v>#REF!</v>
      </c>
      <c r="N4" s="443" t="e">
        <f>L4</f>
        <v>#REF!</v>
      </c>
      <c r="O4" s="1347"/>
      <c r="P4" s="1349"/>
      <c r="Q4" s="980" t="str">
        <f>"14 vs
"&amp;"EUR"</f>
        <v>14 vs
EUR</v>
      </c>
      <c r="R4" s="981" t="str">
        <f>"13
"&amp;"Local"</f>
        <v>13
Local</v>
      </c>
      <c r="S4" s="201"/>
      <c r="T4" s="72"/>
      <c r="Y4" s="449" t="e">
        <f>C4</f>
        <v>#REF!</v>
      </c>
      <c r="Z4" s="450" t="e">
        <f t="shared" si="2"/>
        <v>#REF!</v>
      </c>
      <c r="AA4" s="450" t="e">
        <f t="shared" si="2"/>
        <v>#REF!</v>
      </c>
      <c r="AB4" s="450" t="e">
        <f t="shared" si="2"/>
        <v>#REF!</v>
      </c>
      <c r="AC4" s="450" t="e">
        <f t="shared" si="2"/>
        <v>#REF!</v>
      </c>
      <c r="AD4" s="450" t="e">
        <f t="shared" si="2"/>
        <v>#REF!</v>
      </c>
      <c r="AE4" s="450" t="e">
        <f t="shared" si="2"/>
        <v>#REF!</v>
      </c>
      <c r="AF4" s="450" t="e">
        <f t="shared" si="2"/>
        <v>#REF!</v>
      </c>
      <c r="AG4" s="442" t="e">
        <f t="shared" si="2"/>
        <v>#REF!</v>
      </c>
      <c r="AH4" s="443" t="e">
        <f t="shared" si="2"/>
        <v>#REF!</v>
      </c>
      <c r="AI4" s="442" t="e">
        <f t="shared" si="2"/>
        <v>#REF!</v>
      </c>
      <c r="AJ4" s="463" t="e">
        <f t="shared" si="2"/>
        <v>#REF!</v>
      </c>
      <c r="AK4" s="463"/>
      <c r="AL4" s="463"/>
      <c r="AM4" s="463" t="str">
        <f t="shared" si="2"/>
        <v>14 vs
EUR</v>
      </c>
      <c r="AN4" s="463" t="str">
        <f t="shared" si="2"/>
        <v>13
Local</v>
      </c>
    </row>
    <row r="5" spans="1:57" s="101" customFormat="1" ht="10.5" customHeight="1">
      <c r="A5" s="202" t="s">
        <v>8</v>
      </c>
      <c r="B5" s="483" t="s">
        <v>8</v>
      </c>
      <c r="C5" s="532"/>
      <c r="D5" s="531">
        <v>129</v>
      </c>
      <c r="E5" s="484">
        <v>122</v>
      </c>
      <c r="F5" s="485">
        <v>104</v>
      </c>
      <c r="G5" s="485">
        <v>101</v>
      </c>
      <c r="H5" s="486">
        <v>97</v>
      </c>
      <c r="I5" s="486">
        <v>97</v>
      </c>
      <c r="J5" s="486">
        <v>97</v>
      </c>
      <c r="K5" s="712">
        <f>((C5-D5)/D5)</f>
        <v>-1</v>
      </c>
      <c r="L5" s="728">
        <f>((C5-G5)/G5)</f>
        <v>-1</v>
      </c>
      <c r="M5" s="488"/>
      <c r="N5" s="489"/>
      <c r="O5" s="475"/>
      <c r="P5" s="484"/>
      <c r="Q5" s="318" t="e">
        <f>((O5-P5)/P5)</f>
        <v>#DIV/0!</v>
      </c>
      <c r="R5" s="492"/>
      <c r="S5" s="201"/>
      <c r="T5" s="819">
        <f>((C5-D5)/D5)-K5</f>
        <v>0</v>
      </c>
      <c r="U5" s="819">
        <f>((C5-G5)/G5)-L5</f>
        <v>0</v>
      </c>
      <c r="V5" s="819" t="e">
        <f t="shared" ref="V5:V16" si="3">((O5-P5)/P5)-Q5</f>
        <v>#DIV/0!</v>
      </c>
      <c r="W5" s="819">
        <f>C5+D5+E5+F5-O5</f>
        <v>355</v>
      </c>
      <c r="X5" s="819">
        <f>G5+H5+I5+J5-P5</f>
        <v>392</v>
      </c>
      <c r="Y5" s="754"/>
      <c r="Z5" s="369"/>
      <c r="AA5" s="315"/>
      <c r="AB5" s="316"/>
      <c r="AC5" s="316"/>
      <c r="AD5" s="317"/>
      <c r="AE5" s="317"/>
      <c r="AF5" s="317"/>
      <c r="AG5" s="755"/>
      <c r="AH5" s="728"/>
      <c r="AI5" s="318"/>
      <c r="AJ5" s="713"/>
      <c r="AK5" s="431"/>
      <c r="AL5" s="756"/>
      <c r="AM5" s="318"/>
      <c r="AN5" s="320"/>
      <c r="AP5" s="767">
        <f t="shared" ref="AP5:AP30" si="4">C5-Y5</f>
        <v>0</v>
      </c>
      <c r="AQ5" s="767">
        <f t="shared" ref="AQ5:AQ30" si="5">D5-Z5</f>
        <v>129</v>
      </c>
      <c r="AR5" s="767">
        <f t="shared" ref="AR5:AR30" si="6">E5-AA5</f>
        <v>122</v>
      </c>
      <c r="AS5" s="767">
        <f t="shared" ref="AS5:AS30" si="7">F5-AB5</f>
        <v>104</v>
      </c>
      <c r="AT5" s="767">
        <f t="shared" ref="AT5:AT30" si="8">G5-AC5</f>
        <v>101</v>
      </c>
      <c r="AU5" s="767">
        <f t="shared" ref="AU5:AU30" si="9">H5-AD5</f>
        <v>97</v>
      </c>
      <c r="AV5" s="767">
        <f t="shared" ref="AV5:AV30" si="10">I5-AE5</f>
        <v>97</v>
      </c>
      <c r="AW5" s="767">
        <f t="shared" ref="AW5:AW30" si="11">J5-AF5</f>
        <v>97</v>
      </c>
      <c r="AX5" s="767">
        <f t="shared" ref="AX5:AX30" si="12">K5-AG5</f>
        <v>-1</v>
      </c>
      <c r="AY5" s="767">
        <f t="shared" ref="AY5:AY30" si="13">L5-AH5</f>
        <v>-1</v>
      </c>
      <c r="AZ5" s="767">
        <f t="shared" ref="AZ5:AZ30" si="14">M5-AI5</f>
        <v>0</v>
      </c>
      <c r="BA5" s="767">
        <f t="shared" ref="BA5:BA30" si="15">N5-AJ5</f>
        <v>0</v>
      </c>
      <c r="BB5" s="767">
        <f t="shared" ref="BB5:BB30" si="16">O5-AK5</f>
        <v>0</v>
      </c>
      <c r="BC5" s="767">
        <f t="shared" ref="BC5:BC30" si="17">P5-AL5</f>
        <v>0</v>
      </c>
      <c r="BD5" s="767" t="e">
        <f t="shared" ref="BD5:BD30" si="18">Q5-AM5</f>
        <v>#DIV/0!</v>
      </c>
      <c r="BE5" s="767">
        <f t="shared" ref="BE5:BE30" si="19">R5-AN5</f>
        <v>0</v>
      </c>
    </row>
    <row r="6" spans="1:57" s="101" customFormat="1" ht="10.5" customHeight="1">
      <c r="A6" s="202" t="s">
        <v>3</v>
      </c>
      <c r="B6" s="483" t="s">
        <v>3</v>
      </c>
      <c r="C6" s="532"/>
      <c r="D6" s="531">
        <v>14</v>
      </c>
      <c r="E6" s="490">
        <v>18</v>
      </c>
      <c r="F6" s="491">
        <v>16</v>
      </c>
      <c r="G6" s="486">
        <v>23</v>
      </c>
      <c r="H6" s="491">
        <v>22</v>
      </c>
      <c r="I6" s="491">
        <v>21</v>
      </c>
      <c r="J6" s="491">
        <v>18</v>
      </c>
      <c r="K6" s="324">
        <f>((C6-D6)/D6)</f>
        <v>-1</v>
      </c>
      <c r="L6" s="325">
        <f t="shared" ref="L6:L16" si="20">((C6-G6)/G6)</f>
        <v>-1</v>
      </c>
      <c r="M6" s="488"/>
      <c r="N6" s="492"/>
      <c r="O6" s="475"/>
      <c r="P6" s="490"/>
      <c r="Q6" s="318" t="e">
        <f t="shared" ref="Q6:Q16" si="21">((O6-P6)/P6)</f>
        <v>#DIV/0!</v>
      </c>
      <c r="R6" s="492"/>
      <c r="S6" s="201"/>
      <c r="T6" s="819">
        <f t="shared" ref="T6:T30" si="22">((C6-D6)/D6)-K6</f>
        <v>0</v>
      </c>
      <c r="U6" s="819">
        <f t="shared" ref="U6:U30" si="23">((C6-G6)/G6)-L6</f>
        <v>0</v>
      </c>
      <c r="V6" s="819" t="e">
        <f t="shared" si="3"/>
        <v>#DIV/0!</v>
      </c>
      <c r="W6" s="819">
        <f>C6+D6+E6+F6-O6</f>
        <v>48</v>
      </c>
      <c r="X6" s="819">
        <f t="shared" ref="X6:X16" si="24">G6+H6+I6+J6-P6</f>
        <v>84</v>
      </c>
      <c r="Y6" s="370"/>
      <c r="Z6" s="369"/>
      <c r="AA6" s="322"/>
      <c r="AB6" s="323"/>
      <c r="AC6" s="317"/>
      <c r="AD6" s="323"/>
      <c r="AE6" s="323"/>
      <c r="AF6" s="323"/>
      <c r="AG6" s="324"/>
      <c r="AH6" s="325"/>
      <c r="AI6" s="318"/>
      <c r="AJ6" s="320"/>
      <c r="AK6" s="431"/>
      <c r="AL6" s="756"/>
      <c r="AM6" s="318"/>
      <c r="AN6" s="320"/>
      <c r="AP6" s="767">
        <f t="shared" si="4"/>
        <v>0</v>
      </c>
      <c r="AQ6" s="767">
        <f t="shared" si="5"/>
        <v>14</v>
      </c>
      <c r="AR6" s="767">
        <f t="shared" si="6"/>
        <v>18</v>
      </c>
      <c r="AS6" s="767">
        <f t="shared" si="7"/>
        <v>16</v>
      </c>
      <c r="AT6" s="767">
        <f t="shared" si="8"/>
        <v>23</v>
      </c>
      <c r="AU6" s="767">
        <f t="shared" si="9"/>
        <v>22</v>
      </c>
      <c r="AV6" s="767">
        <f t="shared" si="10"/>
        <v>21</v>
      </c>
      <c r="AW6" s="767">
        <f t="shared" si="11"/>
        <v>18</v>
      </c>
      <c r="AX6" s="767">
        <f t="shared" si="12"/>
        <v>-1</v>
      </c>
      <c r="AY6" s="767">
        <f t="shared" si="13"/>
        <v>-1</v>
      </c>
      <c r="AZ6" s="767">
        <f t="shared" si="14"/>
        <v>0</v>
      </c>
      <c r="BA6" s="767">
        <f t="shared" si="15"/>
        <v>0</v>
      </c>
      <c r="BB6" s="767">
        <f t="shared" si="16"/>
        <v>0</v>
      </c>
      <c r="BC6" s="767">
        <f t="shared" si="17"/>
        <v>0</v>
      </c>
      <c r="BD6" s="767" t="e">
        <f t="shared" si="18"/>
        <v>#DIV/0!</v>
      </c>
      <c r="BE6" s="767">
        <f t="shared" si="19"/>
        <v>0</v>
      </c>
    </row>
    <row r="7" spans="1:57" s="101" customFormat="1" ht="10.5" customHeight="1">
      <c r="A7" s="202" t="s">
        <v>0</v>
      </c>
      <c r="B7" s="483" t="s">
        <v>0</v>
      </c>
      <c r="C7" s="532"/>
      <c r="D7" s="531">
        <v>1</v>
      </c>
      <c r="E7" s="490">
        <v>10</v>
      </c>
      <c r="F7" s="491">
        <v>7</v>
      </c>
      <c r="G7" s="486">
        <v>2</v>
      </c>
      <c r="H7" s="491">
        <v>5</v>
      </c>
      <c r="I7" s="491">
        <v>7</v>
      </c>
      <c r="J7" s="491">
        <v>2</v>
      </c>
      <c r="K7" s="324"/>
      <c r="L7" s="325"/>
      <c r="M7" s="488"/>
      <c r="N7" s="492"/>
      <c r="O7" s="475"/>
      <c r="P7" s="490"/>
      <c r="Q7" s="318"/>
      <c r="R7" s="492"/>
      <c r="S7" s="201"/>
      <c r="T7" s="819"/>
      <c r="U7" s="819"/>
      <c r="V7" s="819"/>
      <c r="W7" s="819"/>
      <c r="X7" s="819"/>
      <c r="Y7" s="370"/>
      <c r="Z7" s="369"/>
      <c r="AA7" s="322"/>
      <c r="AB7" s="323"/>
      <c r="AC7" s="317"/>
      <c r="AD7" s="323"/>
      <c r="AE7" s="323"/>
      <c r="AF7" s="323"/>
      <c r="AG7" s="324"/>
      <c r="AH7" s="325"/>
      <c r="AI7" s="318"/>
      <c r="AJ7" s="320"/>
      <c r="AK7" s="431"/>
      <c r="AL7" s="756"/>
      <c r="AM7" s="318"/>
      <c r="AN7" s="320"/>
      <c r="AP7" s="767">
        <f t="shared" si="4"/>
        <v>0</v>
      </c>
      <c r="AQ7" s="767">
        <f t="shared" si="5"/>
        <v>1</v>
      </c>
      <c r="AR7" s="767">
        <f t="shared" si="6"/>
        <v>10</v>
      </c>
      <c r="AS7" s="767">
        <f t="shared" si="7"/>
        <v>7</v>
      </c>
      <c r="AT7" s="767">
        <f t="shared" si="8"/>
        <v>2</v>
      </c>
      <c r="AU7" s="767">
        <f t="shared" si="9"/>
        <v>5</v>
      </c>
      <c r="AV7" s="767">
        <f t="shared" si="10"/>
        <v>7</v>
      </c>
      <c r="AW7" s="767">
        <f t="shared" si="11"/>
        <v>2</v>
      </c>
      <c r="AX7" s="767">
        <f t="shared" si="12"/>
        <v>0</v>
      </c>
      <c r="AY7" s="767">
        <f t="shared" si="13"/>
        <v>0</v>
      </c>
      <c r="AZ7" s="767">
        <f t="shared" si="14"/>
        <v>0</v>
      </c>
      <c r="BA7" s="767">
        <f t="shared" si="15"/>
        <v>0</v>
      </c>
      <c r="BB7" s="767">
        <f t="shared" si="16"/>
        <v>0</v>
      </c>
      <c r="BC7" s="767">
        <f t="shared" si="17"/>
        <v>0</v>
      </c>
      <c r="BD7" s="767">
        <f t="shared" si="18"/>
        <v>0</v>
      </c>
      <c r="BE7" s="767">
        <f t="shared" si="19"/>
        <v>0</v>
      </c>
    </row>
    <row r="8" spans="1:57" s="101" customFormat="1" ht="10.5" customHeight="1">
      <c r="A8" s="202" t="s">
        <v>19</v>
      </c>
      <c r="B8" s="483" t="s">
        <v>19</v>
      </c>
      <c r="C8" s="532"/>
      <c r="D8" s="531">
        <v>4</v>
      </c>
      <c r="E8" s="490">
        <v>0</v>
      </c>
      <c r="F8" s="491">
        <v>0</v>
      </c>
      <c r="G8" s="486">
        <v>0</v>
      </c>
      <c r="H8" s="491">
        <v>0</v>
      </c>
      <c r="I8" s="491">
        <v>1</v>
      </c>
      <c r="J8" s="491">
        <v>2</v>
      </c>
      <c r="K8" s="324"/>
      <c r="L8" s="325"/>
      <c r="M8" s="488"/>
      <c r="N8" s="533"/>
      <c r="O8" s="475"/>
      <c r="P8" s="490"/>
      <c r="Q8" s="318"/>
      <c r="R8" s="492"/>
      <c r="S8" s="201"/>
      <c r="T8" s="819"/>
      <c r="U8" s="819"/>
      <c r="V8" s="819"/>
      <c r="W8" s="819"/>
      <c r="X8" s="819"/>
      <c r="Y8" s="370"/>
      <c r="Z8" s="369"/>
      <c r="AA8" s="322"/>
      <c r="AB8" s="323"/>
      <c r="AC8" s="317"/>
      <c r="AD8" s="323"/>
      <c r="AE8" s="323"/>
      <c r="AF8" s="323"/>
      <c r="AG8" s="324"/>
      <c r="AH8" s="325"/>
      <c r="AI8" s="318"/>
      <c r="AJ8" s="757"/>
      <c r="AK8" s="431"/>
      <c r="AL8" s="756"/>
      <c r="AM8" s="318"/>
      <c r="AN8" s="320"/>
      <c r="AP8" s="767">
        <f t="shared" si="4"/>
        <v>0</v>
      </c>
      <c r="AQ8" s="767">
        <f t="shared" si="5"/>
        <v>4</v>
      </c>
      <c r="AR8" s="767">
        <f t="shared" si="6"/>
        <v>0</v>
      </c>
      <c r="AS8" s="767">
        <f t="shared" si="7"/>
        <v>0</v>
      </c>
      <c r="AT8" s="767">
        <f t="shared" si="8"/>
        <v>0</v>
      </c>
      <c r="AU8" s="767">
        <f t="shared" si="9"/>
        <v>0</v>
      </c>
      <c r="AV8" s="767">
        <f t="shared" si="10"/>
        <v>1</v>
      </c>
      <c r="AW8" s="767">
        <f t="shared" si="11"/>
        <v>2</v>
      </c>
      <c r="AX8" s="767">
        <f t="shared" si="12"/>
        <v>0</v>
      </c>
      <c r="AY8" s="767">
        <f t="shared" si="13"/>
        <v>0</v>
      </c>
      <c r="AZ8" s="767">
        <f t="shared" si="14"/>
        <v>0</v>
      </c>
      <c r="BA8" s="767">
        <f t="shared" si="15"/>
        <v>0</v>
      </c>
      <c r="BB8" s="767">
        <f t="shared" si="16"/>
        <v>0</v>
      </c>
      <c r="BC8" s="767">
        <f t="shared" si="17"/>
        <v>0</v>
      </c>
      <c r="BD8" s="767">
        <f t="shared" si="18"/>
        <v>0</v>
      </c>
      <c r="BE8" s="767">
        <f t="shared" si="19"/>
        <v>0</v>
      </c>
    </row>
    <row r="9" spans="1:57" s="101" customFormat="1" ht="10.5" customHeight="1">
      <c r="A9" s="203" t="s">
        <v>9</v>
      </c>
      <c r="B9" s="493" t="s">
        <v>9</v>
      </c>
      <c r="C9" s="534"/>
      <c r="D9" s="482">
        <v>148</v>
      </c>
      <c r="E9" s="479">
        <v>150</v>
      </c>
      <c r="F9" s="482">
        <v>127</v>
      </c>
      <c r="G9" s="482">
        <v>126</v>
      </c>
      <c r="H9" s="498">
        <v>124</v>
      </c>
      <c r="I9" s="498">
        <v>126</v>
      </c>
      <c r="J9" s="498">
        <v>119</v>
      </c>
      <c r="K9" s="327">
        <f>((C9-D9)/D9)</f>
        <v>-1</v>
      </c>
      <c r="L9" s="328">
        <f t="shared" si="20"/>
        <v>-1</v>
      </c>
      <c r="M9" s="495"/>
      <c r="N9" s="496"/>
      <c r="O9" s="477"/>
      <c r="P9" s="482"/>
      <c r="Q9" s="329" t="e">
        <f t="shared" si="21"/>
        <v>#DIV/0!</v>
      </c>
      <c r="R9" s="496"/>
      <c r="S9" s="201"/>
      <c r="T9" s="819">
        <f t="shared" si="22"/>
        <v>0</v>
      </c>
      <c r="U9" s="819">
        <f t="shared" si="23"/>
        <v>0</v>
      </c>
      <c r="V9" s="819" t="e">
        <f t="shared" si="3"/>
        <v>#DIV/0!</v>
      </c>
      <c r="W9" s="819">
        <f>C9+D9+E9+F9-O9</f>
        <v>425</v>
      </c>
      <c r="X9" s="819">
        <f t="shared" si="24"/>
        <v>495</v>
      </c>
      <c r="Y9" s="715"/>
      <c r="Z9" s="326"/>
      <c r="AA9" s="745"/>
      <c r="AB9" s="326"/>
      <c r="AC9" s="326"/>
      <c r="AD9" s="334"/>
      <c r="AE9" s="334"/>
      <c r="AF9" s="334"/>
      <c r="AG9" s="327"/>
      <c r="AH9" s="328"/>
      <c r="AI9" s="329"/>
      <c r="AJ9" s="330"/>
      <c r="AK9" s="744"/>
      <c r="AL9" s="326"/>
      <c r="AM9" s="329"/>
      <c r="AN9" s="330"/>
      <c r="AP9" s="767">
        <f t="shared" si="4"/>
        <v>0</v>
      </c>
      <c r="AQ9" s="767">
        <f t="shared" si="5"/>
        <v>148</v>
      </c>
      <c r="AR9" s="767">
        <f t="shared" si="6"/>
        <v>150</v>
      </c>
      <c r="AS9" s="767">
        <f t="shared" si="7"/>
        <v>127</v>
      </c>
      <c r="AT9" s="767">
        <f t="shared" si="8"/>
        <v>126</v>
      </c>
      <c r="AU9" s="767">
        <f t="shared" si="9"/>
        <v>124</v>
      </c>
      <c r="AV9" s="767">
        <f t="shared" si="10"/>
        <v>126</v>
      </c>
      <c r="AW9" s="767">
        <f t="shared" si="11"/>
        <v>119</v>
      </c>
      <c r="AX9" s="767">
        <f t="shared" si="12"/>
        <v>-1</v>
      </c>
      <c r="AY9" s="767">
        <f t="shared" si="13"/>
        <v>-1</v>
      </c>
      <c r="AZ9" s="767">
        <f t="shared" si="14"/>
        <v>0</v>
      </c>
      <c r="BA9" s="767">
        <f t="shared" si="15"/>
        <v>0</v>
      </c>
      <c r="BB9" s="767">
        <f t="shared" si="16"/>
        <v>0</v>
      </c>
      <c r="BC9" s="767">
        <f t="shared" si="17"/>
        <v>0</v>
      </c>
      <c r="BD9" s="767" t="e">
        <f t="shared" si="18"/>
        <v>#DIV/0!</v>
      </c>
      <c r="BE9" s="767">
        <f t="shared" si="19"/>
        <v>0</v>
      </c>
    </row>
    <row r="10" spans="1:57" s="101" customFormat="1" ht="10.5" customHeight="1">
      <c r="A10" s="202" t="s">
        <v>4</v>
      </c>
      <c r="B10" s="1140" t="s">
        <v>4</v>
      </c>
      <c r="C10" s="1170"/>
      <c r="D10" s="1171"/>
      <c r="E10" s="1172"/>
      <c r="F10" s="1156"/>
      <c r="G10" s="1173"/>
      <c r="H10" s="1156"/>
      <c r="I10" s="1156"/>
      <c r="J10" s="1156"/>
      <c r="K10" s="1146"/>
      <c r="L10" s="1147"/>
      <c r="M10" s="1157"/>
      <c r="N10" s="1158"/>
      <c r="O10" s="1149"/>
      <c r="P10" s="1172"/>
      <c r="Q10" s="1160"/>
      <c r="R10" s="1158"/>
      <c r="S10" s="1167"/>
      <c r="T10" s="1152"/>
      <c r="U10" s="1152"/>
      <c r="V10" s="1152"/>
      <c r="W10" s="819"/>
      <c r="X10" s="1152"/>
      <c r="Y10" s="370"/>
      <c r="Z10" s="369"/>
      <c r="AA10" s="322"/>
      <c r="AB10" s="323"/>
      <c r="AC10" s="317"/>
      <c r="AD10" s="323"/>
      <c r="AE10" s="323"/>
      <c r="AF10" s="323"/>
      <c r="AG10" s="324"/>
      <c r="AH10" s="325"/>
      <c r="AI10" s="318"/>
      <c r="AJ10" s="320"/>
      <c r="AK10" s="431"/>
      <c r="AL10" s="756"/>
      <c r="AM10" s="318"/>
      <c r="AN10" s="320"/>
      <c r="AP10" s="767">
        <f t="shared" si="4"/>
        <v>0</v>
      </c>
      <c r="AQ10" s="767">
        <f t="shared" si="5"/>
        <v>0</v>
      </c>
      <c r="AR10" s="767">
        <f t="shared" si="6"/>
        <v>0</v>
      </c>
      <c r="AS10" s="767">
        <f t="shared" si="7"/>
        <v>0</v>
      </c>
      <c r="AT10" s="767">
        <f t="shared" si="8"/>
        <v>0</v>
      </c>
      <c r="AU10" s="767">
        <f t="shared" si="9"/>
        <v>0</v>
      </c>
      <c r="AV10" s="767">
        <f t="shared" si="10"/>
        <v>0</v>
      </c>
      <c r="AW10" s="767">
        <f t="shared" si="11"/>
        <v>0</v>
      </c>
      <c r="AX10" s="767">
        <f t="shared" si="12"/>
        <v>0</v>
      </c>
      <c r="AY10" s="767">
        <f t="shared" si="13"/>
        <v>0</v>
      </c>
      <c r="AZ10" s="767">
        <f t="shared" si="14"/>
        <v>0</v>
      </c>
      <c r="BA10" s="767">
        <f t="shared" si="15"/>
        <v>0</v>
      </c>
      <c r="BB10" s="767">
        <f t="shared" si="16"/>
        <v>0</v>
      </c>
      <c r="BC10" s="767">
        <f t="shared" si="17"/>
        <v>0</v>
      </c>
      <c r="BD10" s="767">
        <f t="shared" si="18"/>
        <v>0</v>
      </c>
      <c r="BE10" s="767">
        <f t="shared" si="19"/>
        <v>0</v>
      </c>
    </row>
    <row r="11" spans="1:57" s="101" customFormat="1" ht="10.5" customHeight="1">
      <c r="A11" s="202" t="s">
        <v>86</v>
      </c>
      <c r="B11" s="1140" t="s">
        <v>90</v>
      </c>
      <c r="C11" s="1170"/>
      <c r="D11" s="1171"/>
      <c r="E11" s="1172"/>
      <c r="F11" s="1156"/>
      <c r="G11" s="1173"/>
      <c r="H11" s="1156"/>
      <c r="I11" s="1156"/>
      <c r="J11" s="1156"/>
      <c r="K11" s="1146"/>
      <c r="L11" s="1147"/>
      <c r="M11" s="1157"/>
      <c r="N11" s="1158"/>
      <c r="O11" s="1149"/>
      <c r="P11" s="1172"/>
      <c r="Q11" s="1160"/>
      <c r="R11" s="1158"/>
      <c r="S11" s="1167"/>
      <c r="T11" s="1152"/>
      <c r="U11" s="1152"/>
      <c r="V11" s="1152"/>
      <c r="W11" s="819"/>
      <c r="X11" s="1152"/>
      <c r="Y11" s="370"/>
      <c r="Z11" s="369"/>
      <c r="AA11" s="322"/>
      <c r="AB11" s="323"/>
      <c r="AC11" s="317"/>
      <c r="AD11" s="323"/>
      <c r="AE11" s="323"/>
      <c r="AF11" s="323"/>
      <c r="AG11" s="324"/>
      <c r="AH11" s="325"/>
      <c r="AI11" s="318"/>
      <c r="AJ11" s="320"/>
      <c r="AK11" s="431"/>
      <c r="AL11" s="756"/>
      <c r="AM11" s="318"/>
      <c r="AN11" s="320"/>
      <c r="AP11" s="767">
        <f t="shared" si="4"/>
        <v>0</v>
      </c>
      <c r="AQ11" s="767">
        <f t="shared" si="5"/>
        <v>0</v>
      </c>
      <c r="AR11" s="767">
        <f t="shared" si="6"/>
        <v>0</v>
      </c>
      <c r="AS11" s="767">
        <f t="shared" si="7"/>
        <v>0</v>
      </c>
      <c r="AT11" s="767">
        <f t="shared" si="8"/>
        <v>0</v>
      </c>
      <c r="AU11" s="767">
        <f t="shared" si="9"/>
        <v>0</v>
      </c>
      <c r="AV11" s="767">
        <f t="shared" si="10"/>
        <v>0</v>
      </c>
      <c r="AW11" s="767">
        <f t="shared" si="11"/>
        <v>0</v>
      </c>
      <c r="AX11" s="767">
        <f t="shared" si="12"/>
        <v>0</v>
      </c>
      <c r="AY11" s="767">
        <f t="shared" si="13"/>
        <v>0</v>
      </c>
      <c r="AZ11" s="767">
        <f t="shared" si="14"/>
        <v>0</v>
      </c>
      <c r="BA11" s="767">
        <f t="shared" si="15"/>
        <v>0</v>
      </c>
      <c r="BB11" s="767">
        <f t="shared" si="16"/>
        <v>0</v>
      </c>
      <c r="BC11" s="767">
        <f t="shared" si="17"/>
        <v>0</v>
      </c>
      <c r="BD11" s="767">
        <f t="shared" si="18"/>
        <v>0</v>
      </c>
      <c r="BE11" s="767">
        <f t="shared" si="19"/>
        <v>0</v>
      </c>
    </row>
    <row r="12" spans="1:57" s="101" customFormat="1" ht="10.5" customHeight="1">
      <c r="A12" s="203" t="s">
        <v>25</v>
      </c>
      <c r="B12" s="493" t="s">
        <v>25</v>
      </c>
      <c r="C12" s="534"/>
      <c r="D12" s="535">
        <v>-81</v>
      </c>
      <c r="E12" s="497">
        <v>-75</v>
      </c>
      <c r="F12" s="498">
        <v>-85</v>
      </c>
      <c r="G12" s="482">
        <v>-56</v>
      </c>
      <c r="H12" s="498">
        <v>-64</v>
      </c>
      <c r="I12" s="498">
        <v>-61</v>
      </c>
      <c r="J12" s="498">
        <v>-76</v>
      </c>
      <c r="K12" s="327">
        <f>((C12-D12)/D12)</f>
        <v>-1</v>
      </c>
      <c r="L12" s="328">
        <f t="shared" si="20"/>
        <v>-1</v>
      </c>
      <c r="M12" s="495"/>
      <c r="N12" s="496"/>
      <c r="O12" s="478"/>
      <c r="P12" s="497"/>
      <c r="Q12" s="329" t="e">
        <f t="shared" si="21"/>
        <v>#DIV/0!</v>
      </c>
      <c r="R12" s="496"/>
      <c r="S12" s="201"/>
      <c r="T12" s="819">
        <f t="shared" si="22"/>
        <v>0</v>
      </c>
      <c r="U12" s="819">
        <f t="shared" si="23"/>
        <v>0</v>
      </c>
      <c r="V12" s="819" t="e">
        <f t="shared" si="3"/>
        <v>#DIV/0!</v>
      </c>
      <c r="W12" s="819">
        <f>C12+D12+E12+F12-O12</f>
        <v>-241</v>
      </c>
      <c r="X12" s="819">
        <f t="shared" si="24"/>
        <v>-257</v>
      </c>
      <c r="Y12" s="715"/>
      <c r="Z12" s="719"/>
      <c r="AA12" s="333"/>
      <c r="AB12" s="334"/>
      <c r="AC12" s="326"/>
      <c r="AD12" s="334"/>
      <c r="AE12" s="334"/>
      <c r="AF12" s="334"/>
      <c r="AG12" s="327"/>
      <c r="AH12" s="328"/>
      <c r="AI12" s="329"/>
      <c r="AJ12" s="330"/>
      <c r="AK12" s="744"/>
      <c r="AL12" s="758"/>
      <c r="AM12" s="329"/>
      <c r="AN12" s="330"/>
      <c r="AP12" s="767">
        <f t="shared" si="4"/>
        <v>0</v>
      </c>
      <c r="AQ12" s="767">
        <f t="shared" si="5"/>
        <v>-81</v>
      </c>
      <c r="AR12" s="767">
        <f t="shared" si="6"/>
        <v>-75</v>
      </c>
      <c r="AS12" s="767">
        <f t="shared" si="7"/>
        <v>-85</v>
      </c>
      <c r="AT12" s="767">
        <f t="shared" si="8"/>
        <v>-56</v>
      </c>
      <c r="AU12" s="767">
        <f t="shared" si="9"/>
        <v>-64</v>
      </c>
      <c r="AV12" s="767">
        <f t="shared" si="10"/>
        <v>-61</v>
      </c>
      <c r="AW12" s="767">
        <f t="shared" si="11"/>
        <v>-76</v>
      </c>
      <c r="AX12" s="767">
        <f t="shared" si="12"/>
        <v>-1</v>
      </c>
      <c r="AY12" s="767">
        <f t="shared" si="13"/>
        <v>-1</v>
      </c>
      <c r="AZ12" s="767">
        <f t="shared" si="14"/>
        <v>0</v>
      </c>
      <c r="BA12" s="767">
        <f t="shared" si="15"/>
        <v>0</v>
      </c>
      <c r="BB12" s="767">
        <f t="shared" si="16"/>
        <v>0</v>
      </c>
      <c r="BC12" s="767">
        <f t="shared" si="17"/>
        <v>0</v>
      </c>
      <c r="BD12" s="767" t="e">
        <f t="shared" si="18"/>
        <v>#DIV/0!</v>
      </c>
      <c r="BE12" s="767">
        <f t="shared" si="19"/>
        <v>0</v>
      </c>
    </row>
    <row r="13" spans="1:57" s="101" customFormat="1" ht="10.5" customHeight="1">
      <c r="A13" s="203" t="s">
        <v>14</v>
      </c>
      <c r="B13" s="493" t="s">
        <v>14</v>
      </c>
      <c r="C13" s="534"/>
      <c r="D13" s="535">
        <v>67</v>
      </c>
      <c r="E13" s="497">
        <v>75</v>
      </c>
      <c r="F13" s="498">
        <v>42</v>
      </c>
      <c r="G13" s="498">
        <v>70</v>
      </c>
      <c r="H13" s="498">
        <v>60</v>
      </c>
      <c r="I13" s="498">
        <v>65</v>
      </c>
      <c r="J13" s="498">
        <v>43</v>
      </c>
      <c r="K13" s="327">
        <f>((C13-D13)/D13)</f>
        <v>-1</v>
      </c>
      <c r="L13" s="328">
        <f t="shared" si="20"/>
        <v>-1</v>
      </c>
      <c r="M13" s="495"/>
      <c r="N13" s="496"/>
      <c r="O13" s="478"/>
      <c r="P13" s="497"/>
      <c r="Q13" s="329" t="e">
        <f t="shared" si="21"/>
        <v>#DIV/0!</v>
      </c>
      <c r="R13" s="496"/>
      <c r="S13" s="201"/>
      <c r="T13" s="819">
        <f t="shared" si="22"/>
        <v>0</v>
      </c>
      <c r="U13" s="819">
        <f t="shared" si="23"/>
        <v>0</v>
      </c>
      <c r="V13" s="819" t="e">
        <f t="shared" si="3"/>
        <v>#DIV/0!</v>
      </c>
      <c r="W13" s="819">
        <f>C13+D13+E13+F13-O13</f>
        <v>184</v>
      </c>
      <c r="X13" s="819">
        <f t="shared" si="24"/>
        <v>238</v>
      </c>
      <c r="Y13" s="715"/>
      <c r="Z13" s="719"/>
      <c r="AA13" s="333"/>
      <c r="AB13" s="334"/>
      <c r="AC13" s="334"/>
      <c r="AD13" s="334"/>
      <c r="AE13" s="334"/>
      <c r="AF13" s="334"/>
      <c r="AG13" s="327"/>
      <c r="AH13" s="328"/>
      <c r="AI13" s="329"/>
      <c r="AJ13" s="330"/>
      <c r="AK13" s="744"/>
      <c r="AL13" s="758"/>
      <c r="AM13" s="329"/>
      <c r="AN13" s="330"/>
      <c r="AP13" s="767">
        <f t="shared" si="4"/>
        <v>0</v>
      </c>
      <c r="AQ13" s="767">
        <f t="shared" si="5"/>
        <v>67</v>
      </c>
      <c r="AR13" s="767">
        <f t="shared" si="6"/>
        <v>75</v>
      </c>
      <c r="AS13" s="767">
        <f t="shared" si="7"/>
        <v>42</v>
      </c>
      <c r="AT13" s="767">
        <f t="shared" si="8"/>
        <v>70</v>
      </c>
      <c r="AU13" s="767">
        <f t="shared" si="9"/>
        <v>60</v>
      </c>
      <c r="AV13" s="767">
        <f t="shared" si="10"/>
        <v>65</v>
      </c>
      <c r="AW13" s="767">
        <f t="shared" si="11"/>
        <v>43</v>
      </c>
      <c r="AX13" s="767">
        <f t="shared" si="12"/>
        <v>-1</v>
      </c>
      <c r="AY13" s="767">
        <f t="shared" si="13"/>
        <v>-1</v>
      </c>
      <c r="AZ13" s="767">
        <f t="shared" si="14"/>
        <v>0</v>
      </c>
      <c r="BA13" s="767">
        <f t="shared" si="15"/>
        <v>0</v>
      </c>
      <c r="BB13" s="767">
        <f t="shared" si="16"/>
        <v>0</v>
      </c>
      <c r="BC13" s="767">
        <f t="shared" si="17"/>
        <v>0</v>
      </c>
      <c r="BD13" s="767" t="e">
        <f t="shared" si="18"/>
        <v>#DIV/0!</v>
      </c>
      <c r="BE13" s="767">
        <f t="shared" si="19"/>
        <v>0</v>
      </c>
    </row>
    <row r="14" spans="1:57" s="101" customFormat="1" ht="10.5" customHeight="1">
      <c r="A14" s="202" t="s">
        <v>24</v>
      </c>
      <c r="B14" s="483" t="s">
        <v>24</v>
      </c>
      <c r="C14" s="532"/>
      <c r="D14" s="531">
        <v>-19</v>
      </c>
      <c r="E14" s="490">
        <v>-6</v>
      </c>
      <c r="F14" s="491">
        <v>-10</v>
      </c>
      <c r="G14" s="485">
        <v>0</v>
      </c>
      <c r="H14" s="491">
        <v>0</v>
      </c>
      <c r="I14" s="491">
        <v>-2</v>
      </c>
      <c r="J14" s="491">
        <v>0</v>
      </c>
      <c r="K14" s="324"/>
      <c r="L14" s="325"/>
      <c r="M14" s="499"/>
      <c r="N14" s="492"/>
      <c r="O14" s="475"/>
      <c r="P14" s="490"/>
      <c r="Q14" s="318"/>
      <c r="R14" s="492"/>
      <c r="S14" s="201"/>
      <c r="T14" s="819"/>
      <c r="U14" s="819"/>
      <c r="V14" s="819"/>
      <c r="W14" s="819"/>
      <c r="X14" s="819"/>
      <c r="Y14" s="370"/>
      <c r="Z14" s="369"/>
      <c r="AA14" s="322"/>
      <c r="AB14" s="323"/>
      <c r="AC14" s="316"/>
      <c r="AD14" s="323"/>
      <c r="AE14" s="323"/>
      <c r="AF14" s="323"/>
      <c r="AG14" s="324"/>
      <c r="AH14" s="325"/>
      <c r="AI14" s="335"/>
      <c r="AJ14" s="320"/>
      <c r="AK14" s="431"/>
      <c r="AL14" s="756"/>
      <c r="AM14" s="318"/>
      <c r="AN14" s="320"/>
      <c r="AP14" s="767">
        <f t="shared" si="4"/>
        <v>0</v>
      </c>
      <c r="AQ14" s="767">
        <f t="shared" si="5"/>
        <v>-19</v>
      </c>
      <c r="AR14" s="767">
        <f t="shared" si="6"/>
        <v>-6</v>
      </c>
      <c r="AS14" s="767">
        <f t="shared" si="7"/>
        <v>-10</v>
      </c>
      <c r="AT14" s="767">
        <f t="shared" si="8"/>
        <v>0</v>
      </c>
      <c r="AU14" s="767">
        <f t="shared" si="9"/>
        <v>0</v>
      </c>
      <c r="AV14" s="767">
        <f t="shared" si="10"/>
        <v>-2</v>
      </c>
      <c r="AW14" s="767">
        <f t="shared" si="11"/>
        <v>0</v>
      </c>
      <c r="AX14" s="767">
        <f t="shared" si="12"/>
        <v>0</v>
      </c>
      <c r="AY14" s="767">
        <f t="shared" si="13"/>
        <v>0</v>
      </c>
      <c r="AZ14" s="767">
        <f t="shared" si="14"/>
        <v>0</v>
      </c>
      <c r="BA14" s="767">
        <f t="shared" si="15"/>
        <v>0</v>
      </c>
      <c r="BB14" s="767">
        <f t="shared" si="16"/>
        <v>0</v>
      </c>
      <c r="BC14" s="767">
        <f t="shared" si="17"/>
        <v>0</v>
      </c>
      <c r="BD14" s="767">
        <f t="shared" si="18"/>
        <v>0</v>
      </c>
      <c r="BE14" s="767">
        <f t="shared" si="19"/>
        <v>0</v>
      </c>
    </row>
    <row r="15" spans="1:57" s="101" customFormat="1" ht="10.5" hidden="1" customHeight="1" outlineLevel="1">
      <c r="A15" s="213" t="s">
        <v>128</v>
      </c>
      <c r="B15" s="483" t="s">
        <v>128</v>
      </c>
      <c r="C15" s="532"/>
      <c r="D15" s="531"/>
      <c r="E15" s="490"/>
      <c r="F15" s="491"/>
      <c r="G15" s="485"/>
      <c r="H15" s="491"/>
      <c r="I15" s="491"/>
      <c r="J15" s="491"/>
      <c r="K15" s="324" t="e">
        <v>#N/A</v>
      </c>
      <c r="L15" s="325" t="e">
        <f t="shared" si="20"/>
        <v>#DIV/0!</v>
      </c>
      <c r="M15" s="499"/>
      <c r="N15" s="492"/>
      <c r="O15" s="475"/>
      <c r="P15" s="490"/>
      <c r="Q15" s="318" t="e">
        <f>((O15-P15)/P15)</f>
        <v>#DIV/0!</v>
      </c>
      <c r="R15" s="492"/>
      <c r="S15" s="201"/>
      <c r="T15" s="819" t="e">
        <f>((C15-D15)/D15)-K15</f>
        <v>#DIV/0!</v>
      </c>
      <c r="U15" s="819" t="e">
        <f>((C15-G15)/G15)-L15</f>
        <v>#DIV/0!</v>
      </c>
      <c r="V15" s="819" t="e">
        <f>((O15-P15)/P15)-Q15</f>
        <v>#DIV/0!</v>
      </c>
      <c r="W15" s="819">
        <f>C15+D15+E15-O15</f>
        <v>0</v>
      </c>
      <c r="X15" s="819">
        <f t="shared" si="24"/>
        <v>0</v>
      </c>
      <c r="Y15" s="370"/>
      <c r="Z15" s="369"/>
      <c r="AA15" s="322"/>
      <c r="AB15" s="323"/>
      <c r="AC15" s="316"/>
      <c r="AD15" s="323"/>
      <c r="AE15" s="323"/>
      <c r="AF15" s="323"/>
      <c r="AG15" s="324"/>
      <c r="AH15" s="325"/>
      <c r="AI15" s="335"/>
      <c r="AJ15" s="320"/>
      <c r="AK15" s="431"/>
      <c r="AL15" s="756"/>
      <c r="AM15" s="318"/>
      <c r="AN15" s="320"/>
      <c r="AP15" s="767">
        <f t="shared" ref="AP15:BE15" si="25">C15-Y15</f>
        <v>0</v>
      </c>
      <c r="AQ15" s="767">
        <f t="shared" si="25"/>
        <v>0</v>
      </c>
      <c r="AR15" s="767">
        <f t="shared" si="25"/>
        <v>0</v>
      </c>
      <c r="AS15" s="767">
        <f t="shared" si="25"/>
        <v>0</v>
      </c>
      <c r="AT15" s="767">
        <f t="shared" si="25"/>
        <v>0</v>
      </c>
      <c r="AU15" s="767">
        <f t="shared" si="25"/>
        <v>0</v>
      </c>
      <c r="AV15" s="767">
        <f t="shared" si="25"/>
        <v>0</v>
      </c>
      <c r="AW15" s="767">
        <f t="shared" si="25"/>
        <v>0</v>
      </c>
      <c r="AX15" s="767" t="e">
        <f t="shared" si="25"/>
        <v>#N/A</v>
      </c>
      <c r="AY15" s="767" t="e">
        <f t="shared" si="25"/>
        <v>#DIV/0!</v>
      </c>
      <c r="AZ15" s="767">
        <f t="shared" si="25"/>
        <v>0</v>
      </c>
      <c r="BA15" s="767">
        <f t="shared" si="25"/>
        <v>0</v>
      </c>
      <c r="BB15" s="767">
        <f t="shared" si="25"/>
        <v>0</v>
      </c>
      <c r="BC15" s="767">
        <f t="shared" si="25"/>
        <v>0</v>
      </c>
      <c r="BD15" s="767" t="e">
        <f t="shared" si="25"/>
        <v>#DIV/0!</v>
      </c>
      <c r="BE15" s="767">
        <f t="shared" si="25"/>
        <v>0</v>
      </c>
    </row>
    <row r="16" spans="1:57" s="101" customFormat="1" ht="10.5" customHeight="1" collapsed="1">
      <c r="A16" s="203" t="s">
        <v>5</v>
      </c>
      <c r="B16" s="500" t="s">
        <v>5</v>
      </c>
      <c r="C16" s="536"/>
      <c r="D16" s="537">
        <v>48</v>
      </c>
      <c r="E16" s="502">
        <v>69</v>
      </c>
      <c r="F16" s="503">
        <v>32</v>
      </c>
      <c r="G16" s="504">
        <v>70</v>
      </c>
      <c r="H16" s="503">
        <v>60</v>
      </c>
      <c r="I16" s="503">
        <v>63</v>
      </c>
      <c r="J16" s="503">
        <v>43</v>
      </c>
      <c r="K16" s="327">
        <f>((C16-D16)/D16)</f>
        <v>-1</v>
      </c>
      <c r="L16" s="740">
        <f t="shared" si="20"/>
        <v>-1</v>
      </c>
      <c r="M16" s="506"/>
      <c r="N16" s="507"/>
      <c r="O16" s="501"/>
      <c r="P16" s="502"/>
      <c r="Q16" s="340" t="e">
        <f t="shared" si="21"/>
        <v>#DIV/0!</v>
      </c>
      <c r="R16" s="508"/>
      <c r="S16" s="201"/>
      <c r="T16" s="819">
        <f>((C16-D16)/D16)-K16</f>
        <v>0</v>
      </c>
      <c r="U16" s="819">
        <f t="shared" si="23"/>
        <v>0</v>
      </c>
      <c r="V16" s="819" t="e">
        <f t="shared" si="3"/>
        <v>#DIV/0!</v>
      </c>
      <c r="W16" s="819">
        <f>C16+D16+E16+F16-O16</f>
        <v>149</v>
      </c>
      <c r="X16" s="819">
        <f t="shared" si="24"/>
        <v>236</v>
      </c>
      <c r="Y16" s="722"/>
      <c r="Z16" s="723"/>
      <c r="AA16" s="337"/>
      <c r="AB16" s="305"/>
      <c r="AC16" s="338"/>
      <c r="AD16" s="305"/>
      <c r="AE16" s="305"/>
      <c r="AF16" s="305"/>
      <c r="AG16" s="339"/>
      <c r="AH16" s="740"/>
      <c r="AI16" s="340"/>
      <c r="AJ16" s="341"/>
      <c r="AK16" s="746"/>
      <c r="AL16" s="759"/>
      <c r="AM16" s="340"/>
      <c r="AN16" s="359"/>
      <c r="AP16" s="767">
        <f t="shared" si="4"/>
        <v>0</v>
      </c>
      <c r="AQ16" s="767">
        <f t="shared" si="5"/>
        <v>48</v>
      </c>
      <c r="AR16" s="767">
        <f t="shared" si="6"/>
        <v>69</v>
      </c>
      <c r="AS16" s="767">
        <f t="shared" si="7"/>
        <v>32</v>
      </c>
      <c r="AT16" s="767">
        <f t="shared" si="8"/>
        <v>70</v>
      </c>
      <c r="AU16" s="767">
        <f t="shared" si="9"/>
        <v>60</v>
      </c>
      <c r="AV16" s="767">
        <f t="shared" si="10"/>
        <v>63</v>
      </c>
      <c r="AW16" s="767">
        <f t="shared" si="11"/>
        <v>43</v>
      </c>
      <c r="AX16" s="767">
        <f t="shared" si="12"/>
        <v>-1</v>
      </c>
      <c r="AY16" s="767">
        <f t="shared" si="13"/>
        <v>-1</v>
      </c>
      <c r="AZ16" s="767">
        <f t="shared" si="14"/>
        <v>0</v>
      </c>
      <c r="BA16" s="767">
        <f t="shared" si="15"/>
        <v>0</v>
      </c>
      <c r="BB16" s="767">
        <f t="shared" si="16"/>
        <v>0</v>
      </c>
      <c r="BC16" s="767">
        <f t="shared" si="17"/>
        <v>0</v>
      </c>
      <c r="BD16" s="767" t="e">
        <f t="shared" si="18"/>
        <v>#DIV/0!</v>
      </c>
      <c r="BE16" s="767">
        <f t="shared" si="19"/>
        <v>0</v>
      </c>
    </row>
    <row r="17" spans="1:57" s="101" customFormat="1" ht="10.5" customHeight="1">
      <c r="A17" s="202" t="s">
        <v>10</v>
      </c>
      <c r="B17" s="483" t="s">
        <v>10</v>
      </c>
      <c r="C17" s="509"/>
      <c r="D17" s="538">
        <v>54.7</v>
      </c>
      <c r="E17" s="486">
        <v>50</v>
      </c>
      <c r="F17" s="486">
        <v>66.900000000000006</v>
      </c>
      <c r="G17" s="486">
        <v>44.4</v>
      </c>
      <c r="H17" s="486">
        <v>51.6</v>
      </c>
      <c r="I17" s="486">
        <v>48.4</v>
      </c>
      <c r="J17" s="486">
        <v>63.9</v>
      </c>
      <c r="K17" s="381"/>
      <c r="L17" s="382"/>
      <c r="M17" s="488"/>
      <c r="N17" s="492"/>
      <c r="O17" s="509"/>
      <c r="P17" s="486"/>
      <c r="Q17" s="743"/>
      <c r="R17" s="510"/>
      <c r="S17" s="201"/>
      <c r="T17" s="819"/>
      <c r="U17" s="819"/>
      <c r="V17" s="819"/>
      <c r="W17" s="819"/>
      <c r="X17" s="209"/>
      <c r="Y17" s="343"/>
      <c r="Z17" s="721"/>
      <c r="AA17" s="317"/>
      <c r="AB17" s="317"/>
      <c r="AC17" s="317"/>
      <c r="AD17" s="317"/>
      <c r="AE17" s="317"/>
      <c r="AF17" s="317"/>
      <c r="AG17" s="318"/>
      <c r="AH17" s="320"/>
      <c r="AI17" s="318"/>
      <c r="AJ17" s="320"/>
      <c r="AK17" s="343"/>
      <c r="AL17" s="721"/>
      <c r="AM17" s="318"/>
      <c r="AN17" s="346"/>
      <c r="AP17" s="767">
        <f t="shared" si="4"/>
        <v>0</v>
      </c>
      <c r="AQ17" s="767">
        <f t="shared" si="5"/>
        <v>54.7</v>
      </c>
      <c r="AR17" s="767">
        <f t="shared" si="6"/>
        <v>50</v>
      </c>
      <c r="AS17" s="767">
        <f t="shared" si="7"/>
        <v>66.900000000000006</v>
      </c>
      <c r="AT17" s="767">
        <f t="shared" si="8"/>
        <v>44.4</v>
      </c>
      <c r="AU17" s="767">
        <f t="shared" si="9"/>
        <v>51.6</v>
      </c>
      <c r="AV17" s="767">
        <f t="shared" si="10"/>
        <v>48.4</v>
      </c>
      <c r="AW17" s="767">
        <f t="shared" si="11"/>
        <v>63.9</v>
      </c>
      <c r="AX17" s="767">
        <f t="shared" si="12"/>
        <v>0</v>
      </c>
      <c r="AY17" s="767">
        <f t="shared" si="13"/>
        <v>0</v>
      </c>
      <c r="AZ17" s="767">
        <f t="shared" si="14"/>
        <v>0</v>
      </c>
      <c r="BA17" s="767">
        <f t="shared" si="15"/>
        <v>0</v>
      </c>
      <c r="BB17" s="767">
        <f t="shared" si="16"/>
        <v>0</v>
      </c>
      <c r="BC17" s="767">
        <f t="shared" si="17"/>
        <v>0</v>
      </c>
      <c r="BD17" s="767">
        <f t="shared" si="18"/>
        <v>0</v>
      </c>
      <c r="BE17" s="767">
        <f t="shared" si="19"/>
        <v>0</v>
      </c>
    </row>
    <row r="18" spans="1:57" s="101" customFormat="1" ht="10.5" customHeight="1">
      <c r="A18" s="202" t="s">
        <v>6</v>
      </c>
      <c r="B18" s="483" t="s">
        <v>108</v>
      </c>
      <c r="C18" s="509"/>
      <c r="D18" s="538">
        <v>6.9949122653146807</v>
      </c>
      <c r="E18" s="486">
        <v>10.030412118263584</v>
      </c>
      <c r="F18" s="486">
        <v>5.4949007603283295</v>
      </c>
      <c r="G18" s="486">
        <v>13.180707263172586</v>
      </c>
      <c r="H18" s="486">
        <v>11.682139652012163</v>
      </c>
      <c r="I18" s="486">
        <v>12.557219432989653</v>
      </c>
      <c r="J18" s="486">
        <v>9.094025291553768</v>
      </c>
      <c r="K18" s="381"/>
      <c r="L18" s="382"/>
      <c r="M18" s="800"/>
      <c r="N18" s="801"/>
      <c r="O18" s="509"/>
      <c r="P18" s="486"/>
      <c r="Q18" s="318"/>
      <c r="R18" s="510"/>
      <c r="S18" s="201"/>
      <c r="T18" s="819"/>
      <c r="U18" s="819"/>
      <c r="V18" s="819"/>
      <c r="W18" s="819"/>
      <c r="X18" s="209"/>
      <c r="Y18" s="343"/>
      <c r="Z18" s="721"/>
      <c r="AA18" s="317"/>
      <c r="AB18" s="317"/>
      <c r="AC18" s="317"/>
      <c r="AD18" s="317"/>
      <c r="AE18" s="317"/>
      <c r="AF18" s="317"/>
      <c r="AG18" s="318"/>
      <c r="AH18" s="320"/>
      <c r="AI18" s="318"/>
      <c r="AJ18" s="320"/>
      <c r="AK18" s="343"/>
      <c r="AL18" s="721"/>
      <c r="AM18" s="318"/>
      <c r="AN18" s="346"/>
      <c r="AP18" s="767">
        <f t="shared" ref="AP18:BE18" si="26">C18-Y18</f>
        <v>0</v>
      </c>
      <c r="AQ18" s="767">
        <f t="shared" si="26"/>
        <v>6.9949122653146807</v>
      </c>
      <c r="AR18" s="767">
        <f t="shared" si="26"/>
        <v>10.030412118263584</v>
      </c>
      <c r="AS18" s="767">
        <f t="shared" si="26"/>
        <v>5.4949007603283295</v>
      </c>
      <c r="AT18" s="767">
        <f t="shared" si="26"/>
        <v>13.180707263172586</v>
      </c>
      <c r="AU18" s="767">
        <f t="shared" si="26"/>
        <v>11.682139652012163</v>
      </c>
      <c r="AV18" s="767">
        <f t="shared" si="26"/>
        <v>12.557219432989653</v>
      </c>
      <c r="AW18" s="767">
        <f t="shared" si="26"/>
        <v>9.094025291553768</v>
      </c>
      <c r="AX18" s="767">
        <f t="shared" si="26"/>
        <v>0</v>
      </c>
      <c r="AY18" s="767">
        <f t="shared" si="26"/>
        <v>0</v>
      </c>
      <c r="AZ18" s="767">
        <f t="shared" si="26"/>
        <v>0</v>
      </c>
      <c r="BA18" s="767">
        <f t="shared" si="26"/>
        <v>0</v>
      </c>
      <c r="BB18" s="767">
        <f t="shared" si="26"/>
        <v>0</v>
      </c>
      <c r="BC18" s="767">
        <f t="shared" si="26"/>
        <v>0</v>
      </c>
      <c r="BD18" s="767">
        <f t="shared" si="26"/>
        <v>0</v>
      </c>
      <c r="BE18" s="767">
        <f t="shared" si="26"/>
        <v>0</v>
      </c>
    </row>
    <row r="19" spans="1:57" s="101" customFormat="1" ht="10.5" hidden="1" customHeight="1" outlineLevel="1">
      <c r="A19" s="202" t="s">
        <v>6</v>
      </c>
      <c r="B19" s="483" t="s">
        <v>6</v>
      </c>
      <c r="C19" s="509"/>
      <c r="D19" s="538"/>
      <c r="E19" s="486"/>
      <c r="F19" s="486"/>
      <c r="G19" s="486"/>
      <c r="H19" s="486"/>
      <c r="I19" s="486"/>
      <c r="J19" s="486"/>
      <c r="K19" s="381">
        <v>0</v>
      </c>
      <c r="L19" s="382">
        <v>0</v>
      </c>
      <c r="M19" s="800"/>
      <c r="N19" s="801"/>
      <c r="O19" s="509"/>
      <c r="P19" s="486"/>
      <c r="Q19" s="318">
        <v>0</v>
      </c>
      <c r="R19" s="510"/>
      <c r="S19" s="201"/>
      <c r="T19" s="819"/>
      <c r="U19" s="819"/>
      <c r="V19" s="819"/>
      <c r="W19" s="819"/>
      <c r="X19" s="209"/>
      <c r="Y19" s="343"/>
      <c r="Z19" s="721"/>
      <c r="AA19" s="317"/>
      <c r="AB19" s="317"/>
      <c r="AC19" s="317"/>
      <c r="AD19" s="317"/>
      <c r="AE19" s="317"/>
      <c r="AF19" s="317"/>
      <c r="AG19" s="318"/>
      <c r="AH19" s="320"/>
      <c r="AI19" s="318"/>
      <c r="AJ19" s="320"/>
      <c r="AK19" s="343"/>
      <c r="AL19" s="721"/>
      <c r="AM19" s="318"/>
      <c r="AN19" s="346"/>
      <c r="AP19" s="767">
        <f t="shared" si="4"/>
        <v>0</v>
      </c>
      <c r="AQ19" s="767">
        <f t="shared" si="5"/>
        <v>0</v>
      </c>
      <c r="AR19" s="767">
        <f t="shared" si="6"/>
        <v>0</v>
      </c>
      <c r="AS19" s="767">
        <f t="shared" si="7"/>
        <v>0</v>
      </c>
      <c r="AT19" s="767">
        <f t="shared" si="8"/>
        <v>0</v>
      </c>
      <c r="AU19" s="767">
        <f t="shared" si="9"/>
        <v>0</v>
      </c>
      <c r="AV19" s="767">
        <f t="shared" si="10"/>
        <v>0</v>
      </c>
      <c r="AW19" s="767">
        <f t="shared" si="11"/>
        <v>0</v>
      </c>
      <c r="AX19" s="767">
        <f t="shared" si="12"/>
        <v>0</v>
      </c>
      <c r="AY19" s="767">
        <f t="shared" si="13"/>
        <v>0</v>
      </c>
      <c r="AZ19" s="767">
        <f t="shared" si="14"/>
        <v>0</v>
      </c>
      <c r="BA19" s="767">
        <f t="shared" si="15"/>
        <v>0</v>
      </c>
      <c r="BB19" s="767">
        <f t="shared" si="16"/>
        <v>0</v>
      </c>
      <c r="BC19" s="767">
        <f t="shared" si="17"/>
        <v>0</v>
      </c>
      <c r="BD19" s="767">
        <f t="shared" si="18"/>
        <v>0</v>
      </c>
      <c r="BE19" s="767">
        <f t="shared" si="19"/>
        <v>0</v>
      </c>
    </row>
    <row r="20" spans="1:57" s="101" customFormat="1" ht="10.5" customHeight="1" collapsed="1">
      <c r="A20" s="202" t="s">
        <v>29</v>
      </c>
      <c r="B20" s="483" t="s">
        <v>29</v>
      </c>
      <c r="C20" s="476"/>
      <c r="D20" s="539">
        <v>1948</v>
      </c>
      <c r="E20" s="485">
        <v>2067</v>
      </c>
      <c r="F20" s="485">
        <v>2050</v>
      </c>
      <c r="G20" s="485">
        <v>1610</v>
      </c>
      <c r="H20" s="485">
        <v>1590</v>
      </c>
      <c r="I20" s="485">
        <v>1551</v>
      </c>
      <c r="J20" s="485">
        <v>1491</v>
      </c>
      <c r="K20" s="324">
        <f>((C20-D20)/D20)</f>
        <v>-1</v>
      </c>
      <c r="L20" s="325">
        <f>((C20-G20)/G20)</f>
        <v>-1</v>
      </c>
      <c r="M20" s="488"/>
      <c r="N20" s="492"/>
      <c r="O20" s="476"/>
      <c r="P20" s="485"/>
      <c r="Q20" s="318" t="e">
        <f t="shared" ref="Q20:Q30" si="27">((O20-P20)/P20)</f>
        <v>#DIV/0!</v>
      </c>
      <c r="R20" s="492"/>
      <c r="S20" s="201"/>
      <c r="T20" s="819">
        <f t="shared" si="22"/>
        <v>0</v>
      </c>
      <c r="U20" s="819">
        <f t="shared" si="23"/>
        <v>0</v>
      </c>
      <c r="V20" s="819" t="e">
        <f>((O20-P20)/P20)-Q20</f>
        <v>#DIV/0!</v>
      </c>
      <c r="W20" s="819">
        <f>C20-O20</f>
        <v>0</v>
      </c>
      <c r="X20" s="819">
        <f>G20-P20</f>
        <v>1610</v>
      </c>
      <c r="Y20" s="345"/>
      <c r="Z20" s="371"/>
      <c r="AA20" s="316"/>
      <c r="AB20" s="316"/>
      <c r="AC20" s="316"/>
      <c r="AD20" s="316"/>
      <c r="AE20" s="316"/>
      <c r="AF20" s="316"/>
      <c r="AG20" s="324"/>
      <c r="AH20" s="325"/>
      <c r="AI20" s="318"/>
      <c r="AJ20" s="320"/>
      <c r="AK20" s="345"/>
      <c r="AL20" s="371"/>
      <c r="AM20" s="318"/>
      <c r="AN20" s="362"/>
      <c r="AP20" s="767">
        <f t="shared" si="4"/>
        <v>0</v>
      </c>
      <c r="AQ20" s="767">
        <f t="shared" si="5"/>
        <v>1948</v>
      </c>
      <c r="AR20" s="767">
        <f t="shared" si="6"/>
        <v>2067</v>
      </c>
      <c r="AS20" s="767">
        <f t="shared" si="7"/>
        <v>2050</v>
      </c>
      <c r="AT20" s="767">
        <f t="shared" si="8"/>
        <v>1610</v>
      </c>
      <c r="AU20" s="767">
        <f t="shared" si="9"/>
        <v>1590</v>
      </c>
      <c r="AV20" s="767">
        <f t="shared" si="10"/>
        <v>1551</v>
      </c>
      <c r="AW20" s="767">
        <f t="shared" si="11"/>
        <v>1491</v>
      </c>
      <c r="AX20" s="767">
        <f t="shared" si="12"/>
        <v>-1</v>
      </c>
      <c r="AY20" s="767">
        <f t="shared" si="13"/>
        <v>-1</v>
      </c>
      <c r="AZ20" s="767">
        <f t="shared" si="14"/>
        <v>0</v>
      </c>
      <c r="BA20" s="767">
        <f t="shared" si="15"/>
        <v>0</v>
      </c>
      <c r="BB20" s="767">
        <f t="shared" si="16"/>
        <v>0</v>
      </c>
      <c r="BC20" s="767">
        <f t="shared" si="17"/>
        <v>0</v>
      </c>
      <c r="BD20" s="767" t="e">
        <f t="shared" si="18"/>
        <v>#DIV/0!</v>
      </c>
      <c r="BE20" s="767">
        <f t="shared" si="19"/>
        <v>0</v>
      </c>
    </row>
    <row r="21" spans="1:57" s="101" customFormat="1" ht="10.5" customHeight="1">
      <c r="A21" s="202" t="s">
        <v>28</v>
      </c>
      <c r="B21" s="481" t="s">
        <v>92</v>
      </c>
      <c r="C21" s="476"/>
      <c r="D21" s="539">
        <v>11564</v>
      </c>
      <c r="E21" s="485">
        <v>11602</v>
      </c>
      <c r="F21" s="485">
        <v>11438</v>
      </c>
      <c r="G21" s="485">
        <v>8378</v>
      </c>
      <c r="H21" s="485">
        <v>5144</v>
      </c>
      <c r="I21" s="485">
        <v>4993</v>
      </c>
      <c r="J21" s="485">
        <v>4801</v>
      </c>
      <c r="K21" s="324">
        <f>((C21-D21)/D21)</f>
        <v>-1</v>
      </c>
      <c r="L21" s="325">
        <f>((C21-G21)/G21)</f>
        <v>-1</v>
      </c>
      <c r="M21" s="488"/>
      <c r="N21" s="492"/>
      <c r="O21" s="476"/>
      <c r="P21" s="485"/>
      <c r="Q21" s="318" t="e">
        <f t="shared" si="27"/>
        <v>#DIV/0!</v>
      </c>
      <c r="R21" s="492"/>
      <c r="S21" s="201"/>
      <c r="T21" s="819">
        <f t="shared" si="22"/>
        <v>0</v>
      </c>
      <c r="U21" s="819">
        <f t="shared" si="23"/>
        <v>0</v>
      </c>
      <c r="V21" s="819" t="e">
        <f>((O21-P21)/P21)-Q21</f>
        <v>#DIV/0!</v>
      </c>
      <c r="W21" s="819">
        <f>C21-O21</f>
        <v>0</v>
      </c>
      <c r="X21" s="819">
        <f>G21-P21</f>
        <v>8378</v>
      </c>
      <c r="Y21" s="345"/>
      <c r="Z21" s="371"/>
      <c r="AA21" s="316"/>
      <c r="AB21" s="316"/>
      <c r="AC21" s="316"/>
      <c r="AD21" s="316"/>
      <c r="AE21" s="316"/>
      <c r="AF21" s="316"/>
      <c r="AG21" s="324"/>
      <c r="AH21" s="325"/>
      <c r="AI21" s="318"/>
      <c r="AJ21" s="320"/>
      <c r="AK21" s="345"/>
      <c r="AL21" s="371"/>
      <c r="AM21" s="318"/>
      <c r="AN21" s="362"/>
      <c r="AP21" s="767">
        <f t="shared" si="4"/>
        <v>0</v>
      </c>
      <c r="AQ21" s="767">
        <f t="shared" si="5"/>
        <v>11564</v>
      </c>
      <c r="AR21" s="767">
        <f t="shared" si="6"/>
        <v>11602</v>
      </c>
      <c r="AS21" s="767">
        <f t="shared" si="7"/>
        <v>11438</v>
      </c>
      <c r="AT21" s="767">
        <f t="shared" si="8"/>
        <v>8378</v>
      </c>
      <c r="AU21" s="767">
        <f t="shared" si="9"/>
        <v>5144</v>
      </c>
      <c r="AV21" s="767">
        <f t="shared" si="10"/>
        <v>4993</v>
      </c>
      <c r="AW21" s="767">
        <f t="shared" si="11"/>
        <v>4801</v>
      </c>
      <c r="AX21" s="767">
        <f t="shared" si="12"/>
        <v>-1</v>
      </c>
      <c r="AY21" s="767">
        <f t="shared" si="13"/>
        <v>-1</v>
      </c>
      <c r="AZ21" s="767">
        <f t="shared" si="14"/>
        <v>0</v>
      </c>
      <c r="BA21" s="767">
        <f t="shared" si="15"/>
        <v>0</v>
      </c>
      <c r="BB21" s="767">
        <f t="shared" si="16"/>
        <v>0</v>
      </c>
      <c r="BC21" s="767">
        <f t="shared" si="17"/>
        <v>0</v>
      </c>
      <c r="BD21" s="767" t="e">
        <f t="shared" si="18"/>
        <v>#DIV/0!</v>
      </c>
      <c r="BE21" s="767">
        <f t="shared" si="19"/>
        <v>0</v>
      </c>
    </row>
    <row r="22" spans="1:57" s="101" customFormat="1" ht="10.5" customHeight="1">
      <c r="A22" s="202" t="s">
        <v>15</v>
      </c>
      <c r="B22" s="513" t="s">
        <v>15</v>
      </c>
      <c r="C22" s="514"/>
      <c r="D22" s="540">
        <v>917</v>
      </c>
      <c r="E22" s="515">
        <v>946</v>
      </c>
      <c r="F22" s="515">
        <v>963</v>
      </c>
      <c r="G22" s="515">
        <v>802</v>
      </c>
      <c r="H22" s="515">
        <v>818</v>
      </c>
      <c r="I22" s="515">
        <v>806</v>
      </c>
      <c r="J22" s="515">
        <v>809</v>
      </c>
      <c r="K22" s="736">
        <f>((C22-D22)/D22)</f>
        <v>-1</v>
      </c>
      <c r="L22" s="737">
        <f>((C22-G22)/G22)</f>
        <v>-1</v>
      </c>
      <c r="M22" s="541"/>
      <c r="N22" s="542"/>
      <c r="O22" s="514"/>
      <c r="P22" s="515"/>
      <c r="Q22" s="350" t="e">
        <f t="shared" si="27"/>
        <v>#DIV/0!</v>
      </c>
      <c r="R22" s="517"/>
      <c r="S22" s="201"/>
      <c r="T22" s="819">
        <f t="shared" si="22"/>
        <v>0</v>
      </c>
      <c r="U22" s="819">
        <f t="shared" si="23"/>
        <v>0</v>
      </c>
      <c r="V22" s="819" t="e">
        <f>((O22-P22)/P22)-Q22</f>
        <v>#DIV/0!</v>
      </c>
      <c r="W22" s="819">
        <f>C22-O22</f>
        <v>0</v>
      </c>
      <c r="X22" s="819">
        <f>G22-P22</f>
        <v>802</v>
      </c>
      <c r="Y22" s="348"/>
      <c r="Z22" s="372"/>
      <c r="AA22" s="349"/>
      <c r="AB22" s="349"/>
      <c r="AC22" s="349"/>
      <c r="AD22" s="349"/>
      <c r="AE22" s="349"/>
      <c r="AF22" s="349"/>
      <c r="AG22" s="736"/>
      <c r="AH22" s="737"/>
      <c r="AI22" s="760"/>
      <c r="AJ22" s="761"/>
      <c r="AK22" s="348"/>
      <c r="AL22" s="372"/>
      <c r="AM22" s="350"/>
      <c r="AN22" s="748"/>
      <c r="AP22" s="767">
        <f t="shared" si="4"/>
        <v>0</v>
      </c>
      <c r="AQ22" s="767">
        <f t="shared" si="5"/>
        <v>917</v>
      </c>
      <c r="AR22" s="767">
        <f t="shared" si="6"/>
        <v>946</v>
      </c>
      <c r="AS22" s="767">
        <f t="shared" si="7"/>
        <v>963</v>
      </c>
      <c r="AT22" s="767">
        <f t="shared" si="8"/>
        <v>802</v>
      </c>
      <c r="AU22" s="767">
        <f t="shared" si="9"/>
        <v>818</v>
      </c>
      <c r="AV22" s="767">
        <f t="shared" si="10"/>
        <v>806</v>
      </c>
      <c r="AW22" s="767">
        <f t="shared" si="11"/>
        <v>809</v>
      </c>
      <c r="AX22" s="767">
        <f t="shared" si="12"/>
        <v>-1</v>
      </c>
      <c r="AY22" s="767">
        <f t="shared" si="13"/>
        <v>-1</v>
      </c>
      <c r="AZ22" s="767">
        <f t="shared" si="14"/>
        <v>0</v>
      </c>
      <c r="BA22" s="767">
        <f t="shared" si="15"/>
        <v>0</v>
      </c>
      <c r="BB22" s="767">
        <f t="shared" si="16"/>
        <v>0</v>
      </c>
      <c r="BC22" s="767">
        <f t="shared" si="17"/>
        <v>0</v>
      </c>
      <c r="BD22" s="767" t="e">
        <f t="shared" si="18"/>
        <v>#DIV/0!</v>
      </c>
      <c r="BE22" s="767">
        <f t="shared" si="19"/>
        <v>0</v>
      </c>
    </row>
    <row r="23" spans="1:57" s="101" customFormat="1" ht="10.5" customHeight="1">
      <c r="A23" s="203" t="s">
        <v>23</v>
      </c>
      <c r="B23" s="493" t="s">
        <v>23</v>
      </c>
      <c r="C23" s="831"/>
      <c r="D23" s="577"/>
      <c r="E23" s="491"/>
      <c r="F23" s="491"/>
      <c r="G23" s="491"/>
      <c r="H23" s="491"/>
      <c r="I23" s="491"/>
      <c r="J23" s="491"/>
      <c r="K23" s="381"/>
      <c r="L23" s="382"/>
      <c r="M23" s="488"/>
      <c r="N23" s="492"/>
      <c r="O23" s="476"/>
      <c r="P23" s="485"/>
      <c r="Q23" s="318"/>
      <c r="R23" s="510"/>
      <c r="S23" s="201"/>
      <c r="T23" s="819"/>
      <c r="U23" s="819"/>
      <c r="V23" s="819"/>
      <c r="W23" s="819"/>
      <c r="X23" s="819"/>
      <c r="Y23" s="739"/>
      <c r="Z23" s="762"/>
      <c r="AA23" s="323"/>
      <c r="AB23" s="323"/>
      <c r="AC23" s="323"/>
      <c r="AD23" s="323"/>
      <c r="AE23" s="323"/>
      <c r="AF23" s="323"/>
      <c r="AG23" s="318"/>
      <c r="AH23" s="320"/>
      <c r="AI23" s="318"/>
      <c r="AJ23" s="320"/>
      <c r="AK23" s="739"/>
      <c r="AL23" s="762"/>
      <c r="AM23" s="314"/>
      <c r="AN23" s="346"/>
      <c r="AP23" s="767">
        <f t="shared" si="4"/>
        <v>0</v>
      </c>
      <c r="AQ23" s="767">
        <f t="shared" si="5"/>
        <v>0</v>
      </c>
      <c r="AR23" s="767">
        <f t="shared" si="6"/>
        <v>0</v>
      </c>
      <c r="AS23" s="767">
        <f t="shared" si="7"/>
        <v>0</v>
      </c>
      <c r="AT23" s="767">
        <f t="shared" si="8"/>
        <v>0</v>
      </c>
      <c r="AU23" s="767">
        <f t="shared" si="9"/>
        <v>0</v>
      </c>
      <c r="AV23" s="767">
        <f t="shared" si="10"/>
        <v>0</v>
      </c>
      <c r="AW23" s="767">
        <f t="shared" si="11"/>
        <v>0</v>
      </c>
      <c r="AX23" s="767">
        <f t="shared" si="12"/>
        <v>0</v>
      </c>
      <c r="AY23" s="767">
        <f t="shared" si="13"/>
        <v>0</v>
      </c>
      <c r="AZ23" s="767">
        <f t="shared" si="14"/>
        <v>0</v>
      </c>
      <c r="BA23" s="767">
        <f t="shared" si="15"/>
        <v>0</v>
      </c>
      <c r="BB23" s="767">
        <f t="shared" si="16"/>
        <v>0</v>
      </c>
      <c r="BC23" s="767">
        <f t="shared" si="17"/>
        <v>0</v>
      </c>
      <c r="BD23" s="767">
        <f t="shared" si="18"/>
        <v>0</v>
      </c>
      <c r="BE23" s="767">
        <f t="shared" si="19"/>
        <v>0</v>
      </c>
    </row>
    <row r="24" spans="1:57" s="101" customFormat="1" ht="10.5" customHeight="1">
      <c r="A24" s="202" t="s">
        <v>20</v>
      </c>
      <c r="B24" s="483" t="s">
        <v>20</v>
      </c>
      <c r="C24" s="545"/>
      <c r="D24" s="546">
        <v>0</v>
      </c>
      <c r="E24" s="512">
        <v>0</v>
      </c>
      <c r="F24" s="512">
        <v>0</v>
      </c>
      <c r="G24" s="512">
        <v>0</v>
      </c>
      <c r="H24" s="512">
        <v>0</v>
      </c>
      <c r="I24" s="512">
        <v>0</v>
      </c>
      <c r="J24" s="512">
        <v>0</v>
      </c>
      <c r="K24" s="324"/>
      <c r="L24" s="325"/>
      <c r="M24" s="488"/>
      <c r="N24" s="492"/>
      <c r="O24" s="794"/>
      <c r="P24" s="835"/>
      <c r="Q24" s="318"/>
      <c r="R24" s="492"/>
      <c r="S24" s="201"/>
      <c r="T24" s="819" t="e">
        <f t="shared" si="22"/>
        <v>#DIV/0!</v>
      </c>
      <c r="U24" s="819" t="e">
        <f t="shared" si="23"/>
        <v>#DIV/0!</v>
      </c>
      <c r="V24" s="819" t="e">
        <f t="shared" ref="V24:V30" si="28">((O24-P24)/P24)-Q24</f>
        <v>#DIV/0!</v>
      </c>
      <c r="W24" s="819">
        <f t="shared" ref="W24:W30" si="29">C24-O24</f>
        <v>0</v>
      </c>
      <c r="X24" s="819">
        <f t="shared" ref="X24:X30" si="30">G24-P24</f>
        <v>0</v>
      </c>
      <c r="Y24" s="763"/>
      <c r="Z24" s="373"/>
      <c r="AA24" s="354"/>
      <c r="AB24" s="354"/>
      <c r="AC24" s="354"/>
      <c r="AD24" s="354"/>
      <c r="AE24" s="354"/>
      <c r="AF24" s="354"/>
      <c r="AG24" s="324"/>
      <c r="AH24" s="325"/>
      <c r="AI24" s="318"/>
      <c r="AJ24" s="320"/>
      <c r="AK24" s="763"/>
      <c r="AL24" s="373"/>
      <c r="AM24" s="318"/>
      <c r="AN24" s="320"/>
      <c r="AP24" s="767">
        <f t="shared" si="4"/>
        <v>0</v>
      </c>
      <c r="AQ24" s="767">
        <f t="shared" si="5"/>
        <v>0</v>
      </c>
      <c r="AR24" s="767">
        <f t="shared" si="6"/>
        <v>0</v>
      </c>
      <c r="AS24" s="767">
        <f t="shared" si="7"/>
        <v>0</v>
      </c>
      <c r="AT24" s="767">
        <f t="shared" si="8"/>
        <v>0</v>
      </c>
      <c r="AU24" s="767">
        <f t="shared" si="9"/>
        <v>0</v>
      </c>
      <c r="AV24" s="767">
        <f t="shared" si="10"/>
        <v>0</v>
      </c>
      <c r="AW24" s="767">
        <f t="shared" si="11"/>
        <v>0</v>
      </c>
      <c r="AX24" s="767">
        <f t="shared" si="12"/>
        <v>0</v>
      </c>
      <c r="AY24" s="767">
        <f t="shared" si="13"/>
        <v>0</v>
      </c>
      <c r="AZ24" s="767">
        <f t="shared" si="14"/>
        <v>0</v>
      </c>
      <c r="BA24" s="767">
        <f t="shared" si="15"/>
        <v>0</v>
      </c>
      <c r="BB24" s="767">
        <f t="shared" si="16"/>
        <v>0</v>
      </c>
      <c r="BC24" s="767">
        <f t="shared" si="17"/>
        <v>0</v>
      </c>
      <c r="BD24" s="767">
        <f t="shared" si="18"/>
        <v>0</v>
      </c>
      <c r="BE24" s="767">
        <f t="shared" si="19"/>
        <v>0</v>
      </c>
    </row>
    <row r="25" spans="1:57" s="101" customFormat="1" ht="10.5" customHeight="1">
      <c r="A25" s="202" t="s">
        <v>21</v>
      </c>
      <c r="B25" s="483" t="s">
        <v>21</v>
      </c>
      <c r="C25" s="547"/>
      <c r="D25" s="546">
        <v>32.1</v>
      </c>
      <c r="E25" s="512">
        <v>32.4</v>
      </c>
      <c r="F25" s="512">
        <v>31.9</v>
      </c>
      <c r="G25" s="512">
        <v>26.9</v>
      </c>
      <c r="H25" s="512">
        <v>27.9</v>
      </c>
      <c r="I25" s="512">
        <v>27.3</v>
      </c>
      <c r="J25" s="512">
        <v>26.400000000000002</v>
      </c>
      <c r="K25" s="324">
        <f t="shared" ref="K25:K30" si="31">((C25-D25)/D25)</f>
        <v>-1</v>
      </c>
      <c r="L25" s="325">
        <f t="shared" ref="L25:L30" si="32">((C25-G25)/G25)</f>
        <v>-1</v>
      </c>
      <c r="M25" s="488"/>
      <c r="N25" s="492"/>
      <c r="O25" s="794"/>
      <c r="P25" s="835"/>
      <c r="Q25" s="318" t="e">
        <f t="shared" si="27"/>
        <v>#DIV/0!</v>
      </c>
      <c r="R25" s="492"/>
      <c r="S25" s="201"/>
      <c r="T25" s="819">
        <f t="shared" si="22"/>
        <v>0</v>
      </c>
      <c r="U25" s="819">
        <f t="shared" si="23"/>
        <v>0</v>
      </c>
      <c r="V25" s="819" t="e">
        <f t="shared" si="28"/>
        <v>#DIV/0!</v>
      </c>
      <c r="W25" s="819">
        <f t="shared" si="29"/>
        <v>0</v>
      </c>
      <c r="X25" s="819">
        <f t="shared" si="30"/>
        <v>26.9</v>
      </c>
      <c r="Y25" s="764"/>
      <c r="Z25" s="373"/>
      <c r="AA25" s="354"/>
      <c r="AB25" s="354"/>
      <c r="AC25" s="354"/>
      <c r="AD25" s="354"/>
      <c r="AE25" s="354"/>
      <c r="AF25" s="354"/>
      <c r="AG25" s="324"/>
      <c r="AH25" s="325"/>
      <c r="AI25" s="318"/>
      <c r="AJ25" s="320"/>
      <c r="AK25" s="764"/>
      <c r="AL25" s="373"/>
      <c r="AM25" s="318"/>
      <c r="AN25" s="320"/>
      <c r="AP25" s="767">
        <f t="shared" si="4"/>
        <v>0</v>
      </c>
      <c r="AQ25" s="767">
        <f t="shared" si="5"/>
        <v>32.1</v>
      </c>
      <c r="AR25" s="767">
        <f t="shared" si="6"/>
        <v>32.4</v>
      </c>
      <c r="AS25" s="767">
        <f t="shared" si="7"/>
        <v>31.9</v>
      </c>
      <c r="AT25" s="767">
        <f t="shared" si="8"/>
        <v>26.9</v>
      </c>
      <c r="AU25" s="767">
        <f t="shared" si="9"/>
        <v>27.9</v>
      </c>
      <c r="AV25" s="767">
        <f t="shared" si="10"/>
        <v>27.3</v>
      </c>
      <c r="AW25" s="767">
        <f t="shared" si="11"/>
        <v>26.400000000000002</v>
      </c>
      <c r="AX25" s="767">
        <f t="shared" si="12"/>
        <v>-1</v>
      </c>
      <c r="AY25" s="767">
        <f t="shared" si="13"/>
        <v>-1</v>
      </c>
      <c r="AZ25" s="767">
        <f t="shared" si="14"/>
        <v>0</v>
      </c>
      <c r="BA25" s="767">
        <f t="shared" si="15"/>
        <v>0</v>
      </c>
      <c r="BB25" s="767">
        <f t="shared" si="16"/>
        <v>0</v>
      </c>
      <c r="BC25" s="767">
        <f t="shared" si="17"/>
        <v>0</v>
      </c>
      <c r="BD25" s="767" t="e">
        <f t="shared" si="18"/>
        <v>#DIV/0!</v>
      </c>
      <c r="BE25" s="767">
        <f t="shared" si="19"/>
        <v>0</v>
      </c>
    </row>
    <row r="26" spans="1:57" s="101" customFormat="1" ht="10.5" customHeight="1">
      <c r="A26" s="202" t="s">
        <v>22</v>
      </c>
      <c r="B26" s="483" t="s">
        <v>22</v>
      </c>
      <c r="C26" s="547"/>
      <c r="D26" s="546">
        <v>2.9</v>
      </c>
      <c r="E26" s="512">
        <v>2.9</v>
      </c>
      <c r="F26" s="512">
        <v>2.9</v>
      </c>
      <c r="G26" s="512">
        <v>1.5</v>
      </c>
      <c r="H26" s="512">
        <v>1.5</v>
      </c>
      <c r="I26" s="512">
        <v>1.5</v>
      </c>
      <c r="J26" s="512">
        <v>1.4</v>
      </c>
      <c r="K26" s="324">
        <f t="shared" si="31"/>
        <v>-1</v>
      </c>
      <c r="L26" s="325">
        <f t="shared" si="32"/>
        <v>-1</v>
      </c>
      <c r="M26" s="488"/>
      <c r="N26" s="492"/>
      <c r="O26" s="794"/>
      <c r="P26" s="835"/>
      <c r="Q26" s="318" t="e">
        <f t="shared" si="27"/>
        <v>#DIV/0!</v>
      </c>
      <c r="R26" s="492"/>
      <c r="S26" s="201"/>
      <c r="T26" s="819">
        <f t="shared" si="22"/>
        <v>0</v>
      </c>
      <c r="U26" s="819">
        <f t="shared" si="23"/>
        <v>0</v>
      </c>
      <c r="V26" s="819" t="e">
        <f t="shared" si="28"/>
        <v>#DIV/0!</v>
      </c>
      <c r="W26" s="819">
        <f t="shared" si="29"/>
        <v>0</v>
      </c>
      <c r="X26" s="819">
        <f t="shared" si="30"/>
        <v>1.5</v>
      </c>
      <c r="Y26" s="764"/>
      <c r="Z26" s="373"/>
      <c r="AA26" s="354"/>
      <c r="AB26" s="354"/>
      <c r="AC26" s="354"/>
      <c r="AD26" s="354"/>
      <c r="AE26" s="354"/>
      <c r="AF26" s="354"/>
      <c r="AG26" s="324"/>
      <c r="AH26" s="325"/>
      <c r="AI26" s="318"/>
      <c r="AJ26" s="320"/>
      <c r="AK26" s="764"/>
      <c r="AL26" s="373"/>
      <c r="AM26" s="318"/>
      <c r="AN26" s="320"/>
      <c r="AP26" s="767">
        <f t="shared" si="4"/>
        <v>0</v>
      </c>
      <c r="AQ26" s="767">
        <f t="shared" si="5"/>
        <v>2.9</v>
      </c>
      <c r="AR26" s="767">
        <f t="shared" si="6"/>
        <v>2.9</v>
      </c>
      <c r="AS26" s="767">
        <f t="shared" si="7"/>
        <v>2.9</v>
      </c>
      <c r="AT26" s="767">
        <f t="shared" si="8"/>
        <v>1.5</v>
      </c>
      <c r="AU26" s="767">
        <f t="shared" si="9"/>
        <v>1.5</v>
      </c>
      <c r="AV26" s="767">
        <f t="shared" si="10"/>
        <v>1.5</v>
      </c>
      <c r="AW26" s="767">
        <f t="shared" si="11"/>
        <v>1.4</v>
      </c>
      <c r="AX26" s="767">
        <f t="shared" si="12"/>
        <v>-1</v>
      </c>
      <c r="AY26" s="767">
        <f t="shared" si="13"/>
        <v>-1</v>
      </c>
      <c r="AZ26" s="767">
        <f t="shared" si="14"/>
        <v>0</v>
      </c>
      <c r="BA26" s="767">
        <f t="shared" si="15"/>
        <v>0</v>
      </c>
      <c r="BB26" s="767">
        <f t="shared" si="16"/>
        <v>0</v>
      </c>
      <c r="BC26" s="767">
        <f t="shared" si="17"/>
        <v>0</v>
      </c>
      <c r="BD26" s="767" t="e">
        <f t="shared" si="18"/>
        <v>#DIV/0!</v>
      </c>
      <c r="BE26" s="767">
        <f t="shared" si="19"/>
        <v>0</v>
      </c>
    </row>
    <row r="27" spans="1:57" s="101" customFormat="1" ht="10.5" customHeight="1">
      <c r="A27" s="203" t="s">
        <v>26</v>
      </c>
      <c r="B27" s="493" t="s">
        <v>26</v>
      </c>
      <c r="C27" s="548"/>
      <c r="D27" s="549">
        <v>35</v>
      </c>
      <c r="E27" s="521">
        <v>35.299999999999997</v>
      </c>
      <c r="F27" s="521">
        <v>34.799999999999997</v>
      </c>
      <c r="G27" s="521">
        <v>28.4</v>
      </c>
      <c r="H27" s="521">
        <v>29.4</v>
      </c>
      <c r="I27" s="521">
        <v>28.8</v>
      </c>
      <c r="J27" s="521">
        <v>27.8</v>
      </c>
      <c r="K27" s="327">
        <f t="shared" si="31"/>
        <v>-1</v>
      </c>
      <c r="L27" s="328">
        <f t="shared" si="32"/>
        <v>-1</v>
      </c>
      <c r="M27" s="495"/>
      <c r="N27" s="496"/>
      <c r="O27" s="529"/>
      <c r="P27" s="836"/>
      <c r="Q27" s="329" t="e">
        <f t="shared" si="27"/>
        <v>#DIV/0!</v>
      </c>
      <c r="R27" s="496"/>
      <c r="S27" s="201"/>
      <c r="T27" s="819">
        <f t="shared" si="22"/>
        <v>0</v>
      </c>
      <c r="U27" s="819">
        <f t="shared" si="23"/>
        <v>0</v>
      </c>
      <c r="V27" s="819" t="e">
        <f t="shared" si="28"/>
        <v>#DIV/0!</v>
      </c>
      <c r="W27" s="819">
        <f t="shared" si="29"/>
        <v>0</v>
      </c>
      <c r="X27" s="819">
        <f t="shared" si="30"/>
        <v>28.4</v>
      </c>
      <c r="Y27" s="765"/>
      <c r="Z27" s="374"/>
      <c r="AA27" s="356"/>
      <c r="AB27" s="356"/>
      <c r="AC27" s="356"/>
      <c r="AD27" s="356"/>
      <c r="AE27" s="356"/>
      <c r="AF27" s="356"/>
      <c r="AG27" s="327"/>
      <c r="AH27" s="328"/>
      <c r="AI27" s="329"/>
      <c r="AJ27" s="330"/>
      <c r="AK27" s="765"/>
      <c r="AL27" s="374"/>
      <c r="AM27" s="329"/>
      <c r="AN27" s="330"/>
      <c r="AP27" s="767">
        <f t="shared" si="4"/>
        <v>0</v>
      </c>
      <c r="AQ27" s="767">
        <f t="shared" si="5"/>
        <v>35</v>
      </c>
      <c r="AR27" s="767">
        <f t="shared" si="6"/>
        <v>35.299999999999997</v>
      </c>
      <c r="AS27" s="767">
        <f t="shared" si="7"/>
        <v>34.799999999999997</v>
      </c>
      <c r="AT27" s="767">
        <f t="shared" si="8"/>
        <v>28.4</v>
      </c>
      <c r="AU27" s="767">
        <f t="shared" si="9"/>
        <v>29.4</v>
      </c>
      <c r="AV27" s="767">
        <f t="shared" si="10"/>
        <v>28.8</v>
      </c>
      <c r="AW27" s="767">
        <f t="shared" si="11"/>
        <v>27.8</v>
      </c>
      <c r="AX27" s="767">
        <f t="shared" si="12"/>
        <v>-1</v>
      </c>
      <c r="AY27" s="767">
        <f t="shared" si="13"/>
        <v>-1</v>
      </c>
      <c r="AZ27" s="767">
        <f t="shared" si="14"/>
        <v>0</v>
      </c>
      <c r="BA27" s="767">
        <f t="shared" si="15"/>
        <v>0</v>
      </c>
      <c r="BB27" s="767">
        <f t="shared" si="16"/>
        <v>0</v>
      </c>
      <c r="BC27" s="767">
        <f t="shared" si="17"/>
        <v>0</v>
      </c>
      <c r="BD27" s="767" t="e">
        <f t="shared" si="18"/>
        <v>#DIV/0!</v>
      </c>
      <c r="BE27" s="767">
        <f t="shared" si="19"/>
        <v>0</v>
      </c>
    </row>
    <row r="28" spans="1:57" s="101" customFormat="1" ht="10.5" customHeight="1">
      <c r="A28" s="202" t="s">
        <v>18</v>
      </c>
      <c r="B28" s="483" t="s">
        <v>18</v>
      </c>
      <c r="C28" s="547"/>
      <c r="D28" s="546">
        <v>0.1</v>
      </c>
      <c r="E28" s="512">
        <v>0.2</v>
      </c>
      <c r="F28" s="512">
        <v>0.1</v>
      </c>
      <c r="G28" s="512">
        <v>0.1</v>
      </c>
      <c r="H28" s="512">
        <v>0.1</v>
      </c>
      <c r="I28" s="512">
        <v>0.2</v>
      </c>
      <c r="J28" s="512">
        <v>0.1</v>
      </c>
      <c r="K28" s="324"/>
      <c r="L28" s="325"/>
      <c r="M28" s="488"/>
      <c r="N28" s="492"/>
      <c r="O28" s="794"/>
      <c r="P28" s="835"/>
      <c r="Q28" s="318">
        <v>0</v>
      </c>
      <c r="R28" s="492"/>
      <c r="S28" s="201"/>
      <c r="T28" s="819">
        <f t="shared" si="22"/>
        <v>-1</v>
      </c>
      <c r="U28" s="819">
        <f t="shared" si="23"/>
        <v>-1</v>
      </c>
      <c r="V28" s="819" t="e">
        <f t="shared" si="28"/>
        <v>#DIV/0!</v>
      </c>
      <c r="W28" s="819">
        <f t="shared" si="29"/>
        <v>0</v>
      </c>
      <c r="X28" s="819">
        <f t="shared" si="30"/>
        <v>0.1</v>
      </c>
      <c r="Y28" s="764"/>
      <c r="Z28" s="373"/>
      <c r="AA28" s="354"/>
      <c r="AB28" s="354"/>
      <c r="AC28" s="354"/>
      <c r="AD28" s="354"/>
      <c r="AE28" s="354"/>
      <c r="AF28" s="354"/>
      <c r="AG28" s="324"/>
      <c r="AH28" s="325"/>
      <c r="AI28" s="318"/>
      <c r="AJ28" s="320"/>
      <c r="AK28" s="764"/>
      <c r="AL28" s="373"/>
      <c r="AM28" s="318"/>
      <c r="AN28" s="320"/>
      <c r="AP28" s="767">
        <f t="shared" si="4"/>
        <v>0</v>
      </c>
      <c r="AQ28" s="767">
        <f t="shared" si="5"/>
        <v>0.1</v>
      </c>
      <c r="AR28" s="767">
        <f t="shared" si="6"/>
        <v>0.2</v>
      </c>
      <c r="AS28" s="767">
        <f t="shared" si="7"/>
        <v>0.1</v>
      </c>
      <c r="AT28" s="767">
        <f t="shared" si="8"/>
        <v>0.1</v>
      </c>
      <c r="AU28" s="767">
        <f t="shared" si="9"/>
        <v>0.1</v>
      </c>
      <c r="AV28" s="767">
        <f t="shared" si="10"/>
        <v>0.2</v>
      </c>
      <c r="AW28" s="767">
        <f t="shared" si="11"/>
        <v>0.1</v>
      </c>
      <c r="AX28" s="767">
        <f t="shared" si="12"/>
        <v>0</v>
      </c>
      <c r="AY28" s="767">
        <f t="shared" si="13"/>
        <v>0</v>
      </c>
      <c r="AZ28" s="767">
        <f t="shared" si="14"/>
        <v>0</v>
      </c>
      <c r="BA28" s="767">
        <f t="shared" si="15"/>
        <v>0</v>
      </c>
      <c r="BB28" s="767">
        <f t="shared" si="16"/>
        <v>0</v>
      </c>
      <c r="BC28" s="767">
        <f t="shared" si="17"/>
        <v>0</v>
      </c>
      <c r="BD28" s="767">
        <f t="shared" si="18"/>
        <v>0</v>
      </c>
      <c r="BE28" s="767">
        <f t="shared" si="19"/>
        <v>0</v>
      </c>
    </row>
    <row r="29" spans="1:57" s="101" customFormat="1" ht="10.5" customHeight="1">
      <c r="A29" s="202" t="s">
        <v>17</v>
      </c>
      <c r="B29" s="483" t="s">
        <v>17</v>
      </c>
      <c r="C29" s="547"/>
      <c r="D29" s="546">
        <v>10.200000000000001</v>
      </c>
      <c r="E29" s="512">
        <v>10.8</v>
      </c>
      <c r="F29" s="512">
        <v>10.5</v>
      </c>
      <c r="G29" s="512">
        <v>8</v>
      </c>
      <c r="H29" s="512">
        <v>8.6</v>
      </c>
      <c r="I29" s="512">
        <v>8.8000000000000007</v>
      </c>
      <c r="J29" s="512">
        <v>8.1</v>
      </c>
      <c r="K29" s="324">
        <f t="shared" si="31"/>
        <v>-1</v>
      </c>
      <c r="L29" s="325">
        <f t="shared" si="32"/>
        <v>-1</v>
      </c>
      <c r="M29" s="488"/>
      <c r="N29" s="492"/>
      <c r="O29" s="794"/>
      <c r="P29" s="835"/>
      <c r="Q29" s="318" t="e">
        <f t="shared" si="27"/>
        <v>#DIV/0!</v>
      </c>
      <c r="R29" s="492"/>
      <c r="S29" s="201"/>
      <c r="T29" s="819">
        <f t="shared" si="22"/>
        <v>0</v>
      </c>
      <c r="U29" s="819">
        <f t="shared" si="23"/>
        <v>0</v>
      </c>
      <c r="V29" s="819" t="e">
        <f t="shared" si="28"/>
        <v>#DIV/0!</v>
      </c>
      <c r="W29" s="819">
        <f t="shared" si="29"/>
        <v>0</v>
      </c>
      <c r="X29" s="819">
        <f t="shared" si="30"/>
        <v>8</v>
      </c>
      <c r="Y29" s="764"/>
      <c r="Z29" s="373"/>
      <c r="AA29" s="354"/>
      <c r="AB29" s="354"/>
      <c r="AC29" s="354"/>
      <c r="AD29" s="354"/>
      <c r="AE29" s="354"/>
      <c r="AF29" s="354"/>
      <c r="AG29" s="324"/>
      <c r="AH29" s="325"/>
      <c r="AI29" s="318"/>
      <c r="AJ29" s="320"/>
      <c r="AK29" s="764"/>
      <c r="AL29" s="373"/>
      <c r="AM29" s="318"/>
      <c r="AN29" s="320"/>
      <c r="AP29" s="767">
        <f t="shared" si="4"/>
        <v>0</v>
      </c>
      <c r="AQ29" s="767">
        <f t="shared" si="5"/>
        <v>10.200000000000001</v>
      </c>
      <c r="AR29" s="767">
        <f t="shared" si="6"/>
        <v>10.8</v>
      </c>
      <c r="AS29" s="767">
        <f t="shared" si="7"/>
        <v>10.5</v>
      </c>
      <c r="AT29" s="767">
        <f t="shared" si="8"/>
        <v>8</v>
      </c>
      <c r="AU29" s="767">
        <f t="shared" si="9"/>
        <v>8.6</v>
      </c>
      <c r="AV29" s="767">
        <f t="shared" si="10"/>
        <v>8.8000000000000007</v>
      </c>
      <c r="AW29" s="767">
        <f t="shared" si="11"/>
        <v>8.1</v>
      </c>
      <c r="AX29" s="767">
        <f t="shared" si="12"/>
        <v>-1</v>
      </c>
      <c r="AY29" s="767">
        <f t="shared" si="13"/>
        <v>-1</v>
      </c>
      <c r="AZ29" s="767">
        <f t="shared" si="14"/>
        <v>0</v>
      </c>
      <c r="BA29" s="767">
        <f t="shared" si="15"/>
        <v>0</v>
      </c>
      <c r="BB29" s="767">
        <f t="shared" si="16"/>
        <v>0</v>
      </c>
      <c r="BC29" s="767">
        <f t="shared" si="17"/>
        <v>0</v>
      </c>
      <c r="BD29" s="767" t="e">
        <f t="shared" si="18"/>
        <v>#DIV/0!</v>
      </c>
      <c r="BE29" s="767">
        <f t="shared" si="19"/>
        <v>0</v>
      </c>
    </row>
    <row r="30" spans="1:57" s="101" customFormat="1" ht="10.5" customHeight="1">
      <c r="A30" s="203" t="s">
        <v>16</v>
      </c>
      <c r="B30" s="526" t="s">
        <v>16</v>
      </c>
      <c r="C30" s="548"/>
      <c r="D30" s="549">
        <v>10.3</v>
      </c>
      <c r="E30" s="521">
        <v>11</v>
      </c>
      <c r="F30" s="521">
        <v>10.6</v>
      </c>
      <c r="G30" s="521">
        <v>8.1</v>
      </c>
      <c r="H30" s="521">
        <v>8.6999999999999993</v>
      </c>
      <c r="I30" s="521">
        <v>9</v>
      </c>
      <c r="J30" s="521">
        <v>8.1999999999999993</v>
      </c>
      <c r="K30" s="339">
        <f t="shared" si="31"/>
        <v>-1</v>
      </c>
      <c r="L30" s="740">
        <f t="shared" si="32"/>
        <v>-1</v>
      </c>
      <c r="M30" s="495"/>
      <c r="N30" s="496"/>
      <c r="O30" s="529"/>
      <c r="P30" s="836"/>
      <c r="Q30" s="329" t="e">
        <f t="shared" si="27"/>
        <v>#DIV/0!</v>
      </c>
      <c r="R30" s="496"/>
      <c r="S30" s="201"/>
      <c r="T30" s="819">
        <f t="shared" si="22"/>
        <v>0</v>
      </c>
      <c r="U30" s="819">
        <f t="shared" si="23"/>
        <v>0</v>
      </c>
      <c r="V30" s="819" t="e">
        <f t="shared" si="28"/>
        <v>#DIV/0!</v>
      </c>
      <c r="W30" s="819">
        <f t="shared" si="29"/>
        <v>0</v>
      </c>
      <c r="X30" s="819">
        <f t="shared" si="30"/>
        <v>8.1</v>
      </c>
      <c r="Y30" s="766"/>
      <c r="Z30" s="375"/>
      <c r="AA30" s="358"/>
      <c r="AB30" s="358"/>
      <c r="AC30" s="358"/>
      <c r="AD30" s="358"/>
      <c r="AE30" s="358"/>
      <c r="AF30" s="358"/>
      <c r="AG30" s="339"/>
      <c r="AH30" s="740"/>
      <c r="AI30" s="340"/>
      <c r="AJ30" s="359"/>
      <c r="AK30" s="766"/>
      <c r="AL30" s="375"/>
      <c r="AM30" s="340"/>
      <c r="AN30" s="359"/>
      <c r="AP30" s="767">
        <f t="shared" si="4"/>
        <v>0</v>
      </c>
      <c r="AQ30" s="767">
        <f t="shared" si="5"/>
        <v>10.3</v>
      </c>
      <c r="AR30" s="767">
        <f t="shared" si="6"/>
        <v>11</v>
      </c>
      <c r="AS30" s="767">
        <f t="shared" si="7"/>
        <v>10.6</v>
      </c>
      <c r="AT30" s="767">
        <f t="shared" si="8"/>
        <v>8.1</v>
      </c>
      <c r="AU30" s="767">
        <f t="shared" si="9"/>
        <v>8.6999999999999993</v>
      </c>
      <c r="AV30" s="767">
        <f t="shared" si="10"/>
        <v>9</v>
      </c>
      <c r="AW30" s="767">
        <f t="shared" si="11"/>
        <v>8.1999999999999993</v>
      </c>
      <c r="AX30" s="767">
        <f t="shared" si="12"/>
        <v>-1</v>
      </c>
      <c r="AY30" s="767">
        <f t="shared" si="13"/>
        <v>-1</v>
      </c>
      <c r="AZ30" s="767">
        <f t="shared" si="14"/>
        <v>0</v>
      </c>
      <c r="BA30" s="767">
        <f t="shared" si="15"/>
        <v>0</v>
      </c>
      <c r="BB30" s="767">
        <f t="shared" si="16"/>
        <v>0</v>
      </c>
      <c r="BC30" s="767">
        <f t="shared" si="17"/>
        <v>0</v>
      </c>
      <c r="BD30" s="767" t="e">
        <f t="shared" si="18"/>
        <v>#DIV/0!</v>
      </c>
      <c r="BE30" s="767">
        <f t="shared" si="19"/>
        <v>0</v>
      </c>
    </row>
    <row r="31" spans="1:57" s="101" customFormat="1">
      <c r="A31" s="206"/>
      <c r="B31" s="1062" t="s">
        <v>155</v>
      </c>
      <c r="C31" s="1063"/>
      <c r="D31" s="1063"/>
      <c r="E31" s="1063"/>
      <c r="F31" s="1063"/>
      <c r="G31" s="1063"/>
      <c r="H31" s="1063"/>
      <c r="I31" s="1063"/>
      <c r="J31" s="1063"/>
      <c r="K31" s="1063"/>
      <c r="L31" s="1063"/>
      <c r="M31" s="1064"/>
      <c r="N31" s="1046"/>
      <c r="O31" s="1064"/>
      <c r="P31" s="762"/>
      <c r="Q31" s="1065"/>
      <c r="R31" s="1065"/>
      <c r="Y31" s="72"/>
      <c r="AN31" s="767"/>
      <c r="AO31" s="767">
        <f t="shared" ref="AO31:BB31" si="33">D31-X31</f>
        <v>0</v>
      </c>
      <c r="AP31" s="767">
        <f t="shared" si="33"/>
        <v>0</v>
      </c>
      <c r="AQ31" s="767">
        <f t="shared" si="33"/>
        <v>0</v>
      </c>
      <c r="AR31" s="767">
        <f t="shared" si="33"/>
        <v>0</v>
      </c>
      <c r="AS31" s="767">
        <f t="shared" si="33"/>
        <v>0</v>
      </c>
      <c r="AT31" s="767">
        <f t="shared" si="33"/>
        <v>0</v>
      </c>
      <c r="AU31" s="767">
        <f t="shared" si="33"/>
        <v>0</v>
      </c>
      <c r="AV31" s="767">
        <f t="shared" si="33"/>
        <v>0</v>
      </c>
      <c r="AW31" s="767">
        <f t="shared" si="33"/>
        <v>0</v>
      </c>
      <c r="AX31" s="767">
        <f t="shared" si="33"/>
        <v>0</v>
      </c>
      <c r="AY31" s="767">
        <f t="shared" si="33"/>
        <v>0</v>
      </c>
      <c r="AZ31" s="767">
        <f t="shared" si="33"/>
        <v>0</v>
      </c>
      <c r="BA31" s="767">
        <f t="shared" si="33"/>
        <v>0</v>
      </c>
      <c r="BB31" s="767">
        <f t="shared" si="33"/>
        <v>0</v>
      </c>
    </row>
    <row r="32" spans="1:57" s="210" customFormat="1" ht="12.75" customHeight="1">
      <c r="A32" s="216" t="str">
        <f>+"FXNorway"&amp;$A$1</f>
        <v>FXNorwayGroup</v>
      </c>
      <c r="B32" s="1350"/>
      <c r="C32" s="1350"/>
      <c r="D32" s="1350"/>
      <c r="E32" s="1350"/>
      <c r="F32" s="1350"/>
      <c r="G32" s="1350"/>
      <c r="H32" s="1350"/>
      <c r="I32" s="1350"/>
      <c r="J32" s="1350"/>
      <c r="K32" s="1350"/>
      <c r="L32" s="1350"/>
      <c r="M32" s="1350"/>
      <c r="N32" s="1350"/>
      <c r="O32" s="1350"/>
      <c r="P32" s="417"/>
      <c r="Q32" s="1"/>
      <c r="R32" s="1"/>
    </row>
    <row r="33" spans="1:18" s="101" customFormat="1">
      <c r="A33" s="50">
        <v>2</v>
      </c>
      <c r="B33" s="1345"/>
      <c r="C33" s="1345"/>
      <c r="D33" s="1345"/>
      <c r="E33" s="1345"/>
      <c r="F33" s="1345"/>
      <c r="G33" s="1345"/>
      <c r="H33" s="1345"/>
      <c r="I33" s="1345"/>
      <c r="J33" s="1345"/>
      <c r="K33" s="1345"/>
      <c r="L33" s="1345"/>
      <c r="M33" s="221"/>
      <c r="N33" s="221"/>
      <c r="O33" s="221"/>
      <c r="P33" s="221"/>
      <c r="Q33" s="53"/>
      <c r="R33" s="53"/>
    </row>
    <row r="34" spans="1:18" s="101" customFormat="1">
      <c r="A34" s="181">
        <v>3</v>
      </c>
      <c r="B34" s="796" t="s">
        <v>100</v>
      </c>
      <c r="C34" s="797">
        <f>(C5+C6+C7+C8-C9)+(C9+C12-C13)+(C13+C14-C16)</f>
        <v>0</v>
      </c>
      <c r="D34" s="797">
        <f t="shared" ref="D34:J34" si="34">(D5+D6+D7+D8-D9)+(D9+D12-D13)+(D13+D14-D16)</f>
        <v>0</v>
      </c>
      <c r="E34" s="797">
        <f t="shared" si="34"/>
        <v>0</v>
      </c>
      <c r="F34" s="797">
        <f t="shared" si="34"/>
        <v>0</v>
      </c>
      <c r="G34" s="797">
        <f t="shared" si="34"/>
        <v>0</v>
      </c>
      <c r="H34" s="797">
        <f t="shared" si="34"/>
        <v>0</v>
      </c>
      <c r="I34" s="797">
        <f t="shared" si="34"/>
        <v>0</v>
      </c>
      <c r="J34" s="797">
        <f t="shared" si="34"/>
        <v>0</v>
      </c>
      <c r="K34" s="796"/>
      <c r="L34" s="796"/>
      <c r="M34" s="53"/>
      <c r="N34" s="53"/>
      <c r="O34" s="797">
        <f>(O5+O6+O7+O8-O9)+(O9+O12-O13)+(O13+O14-O16)</f>
        <v>0</v>
      </c>
      <c r="P34" s="797">
        <f>(P5+P6+P7+P8-P9)+(P9+P12-P13)+(P13+P14-P16)</f>
        <v>0</v>
      </c>
      <c r="Q34" s="53"/>
      <c r="R34" s="53"/>
    </row>
    <row r="35" spans="1:18">
      <c r="B35" s="796" t="s">
        <v>101</v>
      </c>
      <c r="C35" s="797">
        <f>C24+C25+C26-C27+C28+C29-C30</f>
        <v>0</v>
      </c>
      <c r="D35" s="797">
        <f t="shared" ref="D35:J35" si="35">D24+D25+D26-D27+D28+D29-D30</f>
        <v>0</v>
      </c>
      <c r="E35" s="797">
        <f t="shared" si="35"/>
        <v>0</v>
      </c>
      <c r="F35" s="797">
        <f t="shared" si="35"/>
        <v>0</v>
      </c>
      <c r="G35" s="797">
        <f t="shared" si="35"/>
        <v>0</v>
      </c>
      <c r="H35" s="797">
        <f t="shared" si="35"/>
        <v>0</v>
      </c>
      <c r="I35" s="797">
        <f t="shared" si="35"/>
        <v>0</v>
      </c>
      <c r="J35" s="797">
        <f t="shared" si="35"/>
        <v>0</v>
      </c>
      <c r="K35" s="796"/>
      <c r="L35" s="796"/>
      <c r="M35" s="798"/>
      <c r="N35" s="798"/>
      <c r="O35" s="797">
        <f>O24+O25+O26-O27+O28+O29-O30</f>
        <v>0</v>
      </c>
      <c r="P35" s="797">
        <f>P24+P25+P26-P27+P28+P29-P30</f>
        <v>0</v>
      </c>
    </row>
    <row r="36" spans="1:18">
      <c r="B36" s="796"/>
      <c r="C36" s="797"/>
      <c r="D36" s="797"/>
      <c r="E36" s="797"/>
      <c r="F36" s="797"/>
      <c r="G36" s="797"/>
      <c r="H36" s="797"/>
      <c r="I36" s="797"/>
      <c r="J36" s="797"/>
      <c r="K36" s="796"/>
      <c r="L36" s="796"/>
      <c r="M36" s="798"/>
      <c r="N36" s="798"/>
      <c r="O36" s="797"/>
      <c r="P36" s="797"/>
    </row>
    <row r="37" spans="1:18">
      <c r="B37" s="796" t="s">
        <v>104</v>
      </c>
      <c r="C37" s="797">
        <f>C24+C25+C26-C27</f>
        <v>0</v>
      </c>
      <c r="D37" s="797">
        <f>D24+D25+D26-D27</f>
        <v>0</v>
      </c>
      <c r="E37" s="797">
        <f>E24+E25+E26-E27</f>
        <v>0</v>
      </c>
      <c r="F37" s="797">
        <f>F24+F25+F26-F27</f>
        <v>0</v>
      </c>
      <c r="G37" s="797">
        <f>G24+G25+G26-G27</f>
        <v>0</v>
      </c>
      <c r="H37" s="797"/>
      <c r="I37" s="797"/>
      <c r="J37" s="797"/>
      <c r="K37" s="796"/>
      <c r="L37" s="796"/>
      <c r="M37" s="798"/>
      <c r="N37" s="798"/>
      <c r="O37" s="797"/>
      <c r="P37" s="797"/>
    </row>
    <row r="38" spans="1:18">
      <c r="B38" s="796" t="s">
        <v>105</v>
      </c>
      <c r="C38" s="797">
        <f>C28+C29-C30</f>
        <v>0</v>
      </c>
      <c r="D38" s="797">
        <f>D28+D29-D30</f>
        <v>0</v>
      </c>
      <c r="E38" s="797">
        <f>E28+E29-E30</f>
        <v>0</v>
      </c>
      <c r="F38" s="797">
        <f>F28+F29-F30</f>
        <v>0</v>
      </c>
      <c r="G38" s="797">
        <f>G28+G29-G30</f>
        <v>0</v>
      </c>
      <c r="H38" s="797"/>
      <c r="I38" s="797"/>
      <c r="J38" s="797"/>
      <c r="K38" s="796"/>
      <c r="L38" s="796"/>
      <c r="M38" s="798"/>
      <c r="N38" s="798"/>
      <c r="O38" s="797"/>
      <c r="P38" s="797"/>
    </row>
    <row r="40" spans="1:18" hidden="1"/>
    <row r="41" spans="1:18" hidden="1"/>
    <row r="42" spans="1:18" hidden="1"/>
    <row r="43" spans="1:18" hidden="1"/>
    <row r="44" spans="1:18" hidden="1"/>
    <row r="45" spans="1:18" hidden="1"/>
    <row r="46" spans="1:18" hidden="1"/>
    <row r="47" spans="1:18" hidden="1"/>
    <row r="48" spans="1:18" hidden="1"/>
    <row r="49" spans="1:30" hidden="1"/>
    <row r="50" spans="1:30" hidden="1"/>
    <row r="51" spans="1:30" hidden="1"/>
    <row r="52" spans="1:30" hidden="1"/>
    <row r="53" spans="1:30" hidden="1"/>
    <row r="54" spans="1:30" hidden="1"/>
    <row r="55" spans="1:30" s="13" customFormat="1">
      <c r="A55" s="11"/>
    </row>
    <row r="56" spans="1:30" s="224" customFormat="1">
      <c r="A56" s="222"/>
      <c r="B56" s="223" t="s">
        <v>76</v>
      </c>
      <c r="C56" s="274"/>
      <c r="D56" s="274"/>
      <c r="E56" s="274"/>
      <c r="F56" s="274"/>
      <c r="G56" s="274"/>
      <c r="H56" s="274"/>
      <c r="I56" s="274"/>
      <c r="J56" s="274"/>
      <c r="K56" s="274"/>
      <c r="L56" s="274"/>
      <c r="M56" s="275"/>
      <c r="N56" s="276"/>
      <c r="T56" s="223" t="s">
        <v>88</v>
      </c>
      <c r="U56" s="223"/>
      <c r="V56" s="223"/>
      <c r="W56" s="223"/>
      <c r="X56" s="223"/>
      <c r="Y56" s="223"/>
    </row>
    <row r="57" spans="1:30" s="224" customFormat="1">
      <c r="A57" s="222"/>
      <c r="B57" s="243" t="s">
        <v>2</v>
      </c>
      <c r="C57" s="225" t="e">
        <f>D4</f>
        <v>#REF!</v>
      </c>
      <c r="D57" s="834" t="e">
        <f t="shared" ref="D57:I57" si="36">E4</f>
        <v>#REF!</v>
      </c>
      <c r="E57" s="834" t="e">
        <f t="shared" si="36"/>
        <v>#REF!</v>
      </c>
      <c r="F57" s="834" t="e">
        <f t="shared" si="36"/>
        <v>#REF!</v>
      </c>
      <c r="G57" s="834" t="e">
        <f t="shared" si="36"/>
        <v>#REF!</v>
      </c>
      <c r="H57" s="834" t="e">
        <f t="shared" si="36"/>
        <v>#REF!</v>
      </c>
      <c r="I57" s="834" t="e">
        <f t="shared" si="36"/>
        <v>#REF!</v>
      </c>
      <c r="J57" s="933"/>
      <c r="K57" s="222"/>
      <c r="L57" s="222"/>
      <c r="M57" s="222"/>
      <c r="N57" s="222"/>
      <c r="T57" s="227" t="s">
        <v>2</v>
      </c>
      <c r="U57" s="226"/>
      <c r="V57" s="834"/>
      <c r="W57" s="834"/>
      <c r="X57" s="178" t="e">
        <f t="shared" ref="X57:AD57" si="37">+C57</f>
        <v>#REF!</v>
      </c>
      <c r="Y57" s="178" t="e">
        <f t="shared" si="37"/>
        <v>#REF!</v>
      </c>
      <c r="Z57" s="226" t="e">
        <f t="shared" si="37"/>
        <v>#REF!</v>
      </c>
      <c r="AA57" s="226" t="e">
        <f t="shared" si="37"/>
        <v>#REF!</v>
      </c>
      <c r="AB57" s="226" t="e">
        <f t="shared" si="37"/>
        <v>#REF!</v>
      </c>
      <c r="AC57" s="226" t="e">
        <f t="shared" si="37"/>
        <v>#REF!</v>
      </c>
      <c r="AD57" s="226" t="e">
        <f t="shared" si="37"/>
        <v>#REF!</v>
      </c>
    </row>
    <row r="58" spans="1:30" s="224" customFormat="1">
      <c r="A58" s="222"/>
      <c r="B58" s="228" t="s">
        <v>8</v>
      </c>
      <c r="C58" s="1003">
        <v>129</v>
      </c>
      <c r="D58" s="1004">
        <v>122</v>
      </c>
      <c r="E58" s="997">
        <v>104</v>
      </c>
      <c r="F58" s="998">
        <v>101</v>
      </c>
      <c r="G58" s="998">
        <v>97</v>
      </c>
      <c r="H58" s="994">
        <v>97</v>
      </c>
      <c r="I58" s="999">
        <v>97</v>
      </c>
      <c r="J58" s="792"/>
      <c r="T58" s="228" t="s">
        <v>8</v>
      </c>
      <c r="U58" s="147"/>
      <c r="V58" s="264"/>
      <c r="W58" s="264"/>
      <c r="X58" s="116">
        <f>+D5-C58</f>
        <v>0</v>
      </c>
      <c r="Y58" s="69">
        <f t="shared" ref="Y58:Y83" si="38">+E5-D58</f>
        <v>0</v>
      </c>
      <c r="Z58" s="234">
        <f t="shared" ref="Z58:Z83" si="39">+F5-E58</f>
        <v>0</v>
      </c>
      <c r="AA58" s="234">
        <f t="shared" ref="AA58:AA83" si="40">+G5-F58</f>
        <v>0</v>
      </c>
      <c r="AB58" s="234">
        <f t="shared" ref="AB58:AB83" si="41">+H5-G58</f>
        <v>0</v>
      </c>
      <c r="AC58" s="234">
        <f t="shared" ref="AC58:AC83" si="42">+I5-H58</f>
        <v>0</v>
      </c>
      <c r="AD58" s="234">
        <f t="shared" ref="AD58:AD83" si="43">+J5-I58</f>
        <v>0</v>
      </c>
    </row>
    <row r="59" spans="1:30" s="224" customFormat="1">
      <c r="B59" s="228" t="s">
        <v>3</v>
      </c>
      <c r="C59" s="14">
        <v>14</v>
      </c>
      <c r="D59" s="44">
        <v>18</v>
      </c>
      <c r="E59" s="301">
        <v>16</v>
      </c>
      <c r="F59" s="72">
        <v>23</v>
      </c>
      <c r="G59" s="62">
        <v>22</v>
      </c>
      <c r="H59" s="222">
        <v>21</v>
      </c>
      <c r="I59" s="72">
        <v>18</v>
      </c>
      <c r="J59" s="73"/>
      <c r="T59" s="228" t="s">
        <v>3</v>
      </c>
      <c r="U59" s="244"/>
      <c r="V59" s="242"/>
      <c r="W59" s="242"/>
      <c r="X59" s="116">
        <f t="shared" ref="X59:X83" si="44">+D6-C59</f>
        <v>0</v>
      </c>
      <c r="Y59" s="72">
        <f t="shared" si="38"/>
        <v>0</v>
      </c>
      <c r="Z59" s="229">
        <f t="shared" si="39"/>
        <v>0</v>
      </c>
      <c r="AA59" s="229">
        <f t="shared" si="40"/>
        <v>0</v>
      </c>
      <c r="AB59" s="229">
        <f t="shared" si="41"/>
        <v>0</v>
      </c>
      <c r="AC59" s="229">
        <f t="shared" si="42"/>
        <v>0</v>
      </c>
      <c r="AD59" s="229">
        <f t="shared" si="43"/>
        <v>0</v>
      </c>
    </row>
    <row r="60" spans="1:30" s="224" customFormat="1">
      <c r="B60" s="228" t="s">
        <v>0</v>
      </c>
      <c r="C60" s="14">
        <v>1</v>
      </c>
      <c r="D60" s="44">
        <v>10</v>
      </c>
      <c r="E60" s="301">
        <v>7</v>
      </c>
      <c r="F60" s="72">
        <v>2</v>
      </c>
      <c r="G60" s="62">
        <v>5</v>
      </c>
      <c r="H60" s="222">
        <v>7</v>
      </c>
      <c r="I60" s="72">
        <v>2</v>
      </c>
      <c r="J60" s="73"/>
      <c r="T60" s="228" t="s">
        <v>0</v>
      </c>
      <c r="U60" s="244"/>
      <c r="V60" s="242"/>
      <c r="W60" s="242"/>
      <c r="X60" s="301">
        <f t="shared" si="44"/>
        <v>0</v>
      </c>
      <c r="Y60" s="72">
        <f t="shared" si="38"/>
        <v>0</v>
      </c>
      <c r="Z60" s="229">
        <f t="shared" si="39"/>
        <v>0</v>
      </c>
      <c r="AA60" s="229">
        <f t="shared" si="40"/>
        <v>0</v>
      </c>
      <c r="AB60" s="229">
        <f t="shared" si="41"/>
        <v>0</v>
      </c>
      <c r="AC60" s="229">
        <f t="shared" si="42"/>
        <v>0</v>
      </c>
      <c r="AD60" s="229">
        <f t="shared" si="43"/>
        <v>0</v>
      </c>
    </row>
    <row r="61" spans="1:30" s="224" customFormat="1">
      <c r="B61" s="228" t="s">
        <v>19</v>
      </c>
      <c r="C61" s="14">
        <v>4</v>
      </c>
      <c r="D61" s="44">
        <v>0</v>
      </c>
      <c r="E61" s="301">
        <v>0</v>
      </c>
      <c r="F61" s="72">
        <v>0</v>
      </c>
      <c r="G61" s="62">
        <v>0</v>
      </c>
      <c r="H61" s="222">
        <v>1</v>
      </c>
      <c r="I61" s="72">
        <v>2</v>
      </c>
      <c r="J61" s="73"/>
      <c r="T61" s="228" t="s">
        <v>19</v>
      </c>
      <c r="U61" s="244"/>
      <c r="V61" s="242"/>
      <c r="W61" s="242"/>
      <c r="X61" s="301">
        <f t="shared" si="44"/>
        <v>0</v>
      </c>
      <c r="Y61" s="72">
        <f t="shared" si="38"/>
        <v>0</v>
      </c>
      <c r="Z61" s="229">
        <f t="shared" si="39"/>
        <v>0</v>
      </c>
      <c r="AA61" s="229">
        <f t="shared" si="40"/>
        <v>0</v>
      </c>
      <c r="AB61" s="229">
        <f t="shared" si="41"/>
        <v>0</v>
      </c>
      <c r="AC61" s="229">
        <f t="shared" si="42"/>
        <v>0</v>
      </c>
      <c r="AD61" s="229">
        <f t="shared" si="43"/>
        <v>0</v>
      </c>
    </row>
    <row r="62" spans="1:30" s="224" customFormat="1">
      <c r="B62" s="231" t="s">
        <v>9</v>
      </c>
      <c r="C62" s="45">
        <v>148</v>
      </c>
      <c r="D62" s="81">
        <v>150</v>
      </c>
      <c r="E62" s="132">
        <v>127</v>
      </c>
      <c r="F62" s="81">
        <v>126</v>
      </c>
      <c r="G62" s="81">
        <v>124</v>
      </c>
      <c r="H62" s="222">
        <v>126</v>
      </c>
      <c r="I62" s="83">
        <v>119</v>
      </c>
      <c r="J62" s="1000"/>
      <c r="T62" s="231" t="s">
        <v>9</v>
      </c>
      <c r="U62" s="266"/>
      <c r="V62" s="248"/>
      <c r="W62" s="248"/>
      <c r="X62" s="81">
        <f t="shared" si="44"/>
        <v>0</v>
      </c>
      <c r="Y62" s="81">
        <f t="shared" si="38"/>
        <v>0</v>
      </c>
      <c r="Z62" s="248">
        <f t="shared" si="39"/>
        <v>0</v>
      </c>
      <c r="AA62" s="248">
        <f t="shared" si="40"/>
        <v>0</v>
      </c>
      <c r="AB62" s="248">
        <f t="shared" si="41"/>
        <v>0</v>
      </c>
      <c r="AC62" s="248">
        <f t="shared" si="42"/>
        <v>0</v>
      </c>
      <c r="AD62" s="248">
        <f t="shared" si="43"/>
        <v>0</v>
      </c>
    </row>
    <row r="63" spans="1:30" s="224" customFormat="1">
      <c r="B63" s="228" t="s">
        <v>4</v>
      </c>
      <c r="C63" s="14"/>
      <c r="D63" s="44"/>
      <c r="E63" s="301"/>
      <c r="F63" s="72"/>
      <c r="G63" s="62"/>
      <c r="H63" s="222"/>
      <c r="I63" s="72"/>
      <c r="J63" s="73"/>
      <c r="T63" s="228" t="s">
        <v>4</v>
      </c>
      <c r="U63" s="244"/>
      <c r="V63" s="242"/>
      <c r="W63" s="242"/>
      <c r="X63" s="301">
        <f t="shared" si="44"/>
        <v>0</v>
      </c>
      <c r="Y63" s="72">
        <f t="shared" si="38"/>
        <v>0</v>
      </c>
      <c r="Z63" s="229">
        <f t="shared" si="39"/>
        <v>0</v>
      </c>
      <c r="AA63" s="229">
        <f t="shared" si="40"/>
        <v>0</v>
      </c>
      <c r="AB63" s="229">
        <f t="shared" si="41"/>
        <v>0</v>
      </c>
      <c r="AC63" s="229">
        <f t="shared" si="42"/>
        <v>0</v>
      </c>
      <c r="AD63" s="229">
        <f t="shared" si="43"/>
        <v>0</v>
      </c>
    </row>
    <row r="64" spans="1:30" s="224" customFormat="1">
      <c r="B64" s="228" t="str">
        <f>B11</f>
        <v>Other exp. excl. depreciations</v>
      </c>
      <c r="C64" s="14"/>
      <c r="D64" s="44"/>
      <c r="E64" s="301"/>
      <c r="F64" s="72"/>
      <c r="G64" s="62"/>
      <c r="H64" s="222"/>
      <c r="I64" s="72"/>
      <c r="J64" s="73"/>
      <c r="T64" s="228" t="str">
        <f>B64</f>
        <v>Other exp. excl. depreciations</v>
      </c>
      <c r="U64" s="244"/>
      <c r="V64" s="242"/>
      <c r="W64" s="242"/>
      <c r="X64" s="301">
        <f t="shared" si="44"/>
        <v>0</v>
      </c>
      <c r="Y64" s="72">
        <f t="shared" si="38"/>
        <v>0</v>
      </c>
      <c r="Z64" s="229">
        <f t="shared" si="39"/>
        <v>0</v>
      </c>
      <c r="AA64" s="229">
        <f t="shared" si="40"/>
        <v>0</v>
      </c>
      <c r="AB64" s="229">
        <f t="shared" si="41"/>
        <v>0</v>
      </c>
      <c r="AC64" s="229">
        <f t="shared" si="42"/>
        <v>0</v>
      </c>
      <c r="AD64" s="229">
        <f t="shared" si="43"/>
        <v>0</v>
      </c>
    </row>
    <row r="65" spans="2:30" s="224" customFormat="1">
      <c r="B65" s="231" t="s">
        <v>25</v>
      </c>
      <c r="C65" s="45">
        <v>-81</v>
      </c>
      <c r="D65" s="46">
        <v>-75</v>
      </c>
      <c r="E65" s="103">
        <v>-85</v>
      </c>
      <c r="F65" s="83">
        <v>-56</v>
      </c>
      <c r="G65" s="81">
        <v>-64</v>
      </c>
      <c r="H65" s="222">
        <v>-61</v>
      </c>
      <c r="I65" s="83">
        <v>-76</v>
      </c>
      <c r="J65" s="1000"/>
      <c r="T65" s="231" t="s">
        <v>25</v>
      </c>
      <c r="U65" s="245"/>
      <c r="V65" s="246"/>
      <c r="W65" s="246"/>
      <c r="X65" s="103">
        <f t="shared" si="44"/>
        <v>0</v>
      </c>
      <c r="Y65" s="83">
        <f t="shared" si="38"/>
        <v>0</v>
      </c>
      <c r="Z65" s="248">
        <f t="shared" si="39"/>
        <v>0</v>
      </c>
      <c r="AA65" s="248">
        <f t="shared" si="40"/>
        <v>0</v>
      </c>
      <c r="AB65" s="248">
        <f t="shared" si="41"/>
        <v>0</v>
      </c>
      <c r="AC65" s="248">
        <f t="shared" si="42"/>
        <v>0</v>
      </c>
      <c r="AD65" s="248">
        <f t="shared" si="43"/>
        <v>0</v>
      </c>
    </row>
    <row r="66" spans="2:30" s="224" customFormat="1">
      <c r="B66" s="231" t="s">
        <v>14</v>
      </c>
      <c r="C66" s="45">
        <v>67</v>
      </c>
      <c r="D66" s="46">
        <v>75</v>
      </c>
      <c r="E66" s="103">
        <v>42</v>
      </c>
      <c r="F66" s="83">
        <v>70</v>
      </c>
      <c r="G66" s="83">
        <v>60</v>
      </c>
      <c r="H66" s="222">
        <v>65</v>
      </c>
      <c r="I66" s="83">
        <v>43</v>
      </c>
      <c r="J66" s="1000"/>
      <c r="T66" s="231" t="s">
        <v>14</v>
      </c>
      <c r="U66" s="245"/>
      <c r="V66" s="246"/>
      <c r="W66" s="246"/>
      <c r="X66" s="103">
        <f t="shared" si="44"/>
        <v>0</v>
      </c>
      <c r="Y66" s="83">
        <f t="shared" si="38"/>
        <v>0</v>
      </c>
      <c r="Z66" s="247">
        <f t="shared" si="39"/>
        <v>0</v>
      </c>
      <c r="AA66" s="247">
        <f t="shared" si="40"/>
        <v>0</v>
      </c>
      <c r="AB66" s="247">
        <f t="shared" si="41"/>
        <v>0</v>
      </c>
      <c r="AC66" s="247">
        <f t="shared" si="42"/>
        <v>0</v>
      </c>
      <c r="AD66" s="247">
        <f t="shared" si="43"/>
        <v>0</v>
      </c>
    </row>
    <row r="67" spans="2:30" s="224" customFormat="1">
      <c r="B67" s="228" t="s">
        <v>24</v>
      </c>
      <c r="C67" s="14">
        <v>-19</v>
      </c>
      <c r="D67" s="44">
        <v>-6</v>
      </c>
      <c r="E67" s="301">
        <v>-10</v>
      </c>
      <c r="F67" s="72">
        <v>0</v>
      </c>
      <c r="G67" s="69">
        <v>0</v>
      </c>
      <c r="H67" s="222">
        <v>-2</v>
      </c>
      <c r="I67" s="83">
        <v>0</v>
      </c>
      <c r="J67" s="1000"/>
      <c r="T67" s="228" t="s">
        <v>24</v>
      </c>
      <c r="U67" s="244"/>
      <c r="V67" s="242"/>
      <c r="W67" s="242"/>
      <c r="X67" s="301">
        <f t="shared" si="44"/>
        <v>0</v>
      </c>
      <c r="Y67" s="72">
        <f t="shared" si="38"/>
        <v>0</v>
      </c>
      <c r="Z67" s="234">
        <f t="shared" si="39"/>
        <v>0</v>
      </c>
      <c r="AA67" s="234">
        <f t="shared" si="40"/>
        <v>0</v>
      </c>
      <c r="AB67" s="234">
        <f t="shared" si="41"/>
        <v>0</v>
      </c>
      <c r="AC67" s="234">
        <f t="shared" si="42"/>
        <v>0</v>
      </c>
      <c r="AD67" s="234">
        <f t="shared" si="43"/>
        <v>0</v>
      </c>
    </row>
    <row r="68" spans="2:30" s="224" customFormat="1">
      <c r="B68" s="228" t="str">
        <f>B15</f>
        <v>Imp. of sec. fin. non-cur. ass.</v>
      </c>
      <c r="C68" s="14"/>
      <c r="D68" s="44"/>
      <c r="E68" s="301"/>
      <c r="F68" s="72"/>
      <c r="G68" s="69"/>
      <c r="H68" s="222"/>
      <c r="I68" s="83"/>
      <c r="J68" s="1000"/>
      <c r="T68" s="228" t="str">
        <f>B68</f>
        <v>Imp. of sec. fin. non-cur. ass.</v>
      </c>
      <c r="U68" s="244"/>
      <c r="V68" s="242"/>
      <c r="W68" s="242"/>
      <c r="X68" s="301"/>
      <c r="Y68" s="72"/>
      <c r="Z68" s="234"/>
      <c r="AA68" s="234"/>
      <c r="AB68" s="234"/>
      <c r="AC68" s="234"/>
      <c r="AD68" s="234"/>
    </row>
    <row r="69" spans="2:30" s="224" customFormat="1">
      <c r="B69" s="232" t="s">
        <v>5</v>
      </c>
      <c r="C69" s="47">
        <v>48</v>
      </c>
      <c r="D69" s="48">
        <v>69</v>
      </c>
      <c r="E69" s="104">
        <v>32</v>
      </c>
      <c r="F69" s="89">
        <v>70</v>
      </c>
      <c r="G69" s="87">
        <v>60</v>
      </c>
      <c r="H69" s="278">
        <v>63</v>
      </c>
      <c r="I69" s="89">
        <v>43</v>
      </c>
      <c r="J69" s="1005"/>
      <c r="T69" s="232" t="s">
        <v>5</v>
      </c>
      <c r="U69" s="267"/>
      <c r="V69" s="268"/>
      <c r="W69" s="268"/>
      <c r="X69" s="104">
        <f t="shared" si="44"/>
        <v>0</v>
      </c>
      <c r="Y69" s="89">
        <f t="shared" si="38"/>
        <v>0</v>
      </c>
      <c r="Z69" s="250">
        <f t="shared" si="39"/>
        <v>0</v>
      </c>
      <c r="AA69" s="250">
        <f t="shared" si="40"/>
        <v>0</v>
      </c>
      <c r="AB69" s="250">
        <f t="shared" si="41"/>
        <v>0</v>
      </c>
      <c r="AC69" s="250">
        <f t="shared" si="42"/>
        <v>0</v>
      </c>
      <c r="AD69" s="250">
        <f t="shared" si="43"/>
        <v>0</v>
      </c>
    </row>
    <row r="70" spans="2:30" s="224" customFormat="1">
      <c r="B70" s="228" t="s">
        <v>10</v>
      </c>
      <c r="C70" s="1001">
        <v>54.7</v>
      </c>
      <c r="D70" s="1009">
        <v>50</v>
      </c>
      <c r="E70" s="999">
        <v>66.900000000000006</v>
      </c>
      <c r="F70" s="999">
        <v>44.4</v>
      </c>
      <c r="G70" s="999">
        <v>51.6</v>
      </c>
      <c r="H70" s="994">
        <v>48.4</v>
      </c>
      <c r="I70" s="1007">
        <v>63.9</v>
      </c>
      <c r="J70" s="1008"/>
      <c r="T70" s="228" t="s">
        <v>10</v>
      </c>
      <c r="U70" s="238"/>
      <c r="V70" s="229"/>
      <c r="W70" s="229"/>
      <c r="X70" s="62">
        <f t="shared" si="44"/>
        <v>0</v>
      </c>
      <c r="Y70" s="62">
        <f t="shared" si="38"/>
        <v>0</v>
      </c>
      <c r="Z70" s="229">
        <f t="shared" si="39"/>
        <v>0</v>
      </c>
      <c r="AA70" s="229">
        <f t="shared" si="40"/>
        <v>0</v>
      </c>
      <c r="AB70" s="229">
        <f t="shared" si="41"/>
        <v>0</v>
      </c>
      <c r="AC70" s="229">
        <f t="shared" si="42"/>
        <v>0</v>
      </c>
      <c r="AD70" s="229">
        <f t="shared" si="43"/>
        <v>0</v>
      </c>
    </row>
    <row r="71" spans="2:30" s="224" customFormat="1">
      <c r="B71" s="228" t="s">
        <v>108</v>
      </c>
      <c r="C71" s="91">
        <v>6.9949122653146807</v>
      </c>
      <c r="D71" s="22">
        <v>10.030412118263584</v>
      </c>
      <c r="E71" s="62">
        <v>5.4949007603283295</v>
      </c>
      <c r="F71" s="62">
        <v>13.180707263172586</v>
      </c>
      <c r="G71" s="62">
        <v>11.682139652012163</v>
      </c>
      <c r="H71" s="222">
        <v>12.557219432989653</v>
      </c>
      <c r="I71" s="83">
        <v>9.094025291553768</v>
      </c>
      <c r="J71" s="1000"/>
      <c r="T71" s="228" t="s">
        <v>6</v>
      </c>
      <c r="U71" s="238"/>
      <c r="V71" s="229"/>
      <c r="W71" s="229"/>
      <c r="X71" s="62">
        <f t="shared" si="44"/>
        <v>0</v>
      </c>
      <c r="Y71" s="62">
        <f t="shared" si="38"/>
        <v>0</v>
      </c>
      <c r="Z71" s="229">
        <f t="shared" si="39"/>
        <v>0</v>
      </c>
      <c r="AA71" s="229">
        <f t="shared" si="40"/>
        <v>0</v>
      </c>
      <c r="AB71" s="229">
        <f t="shared" si="41"/>
        <v>0</v>
      </c>
      <c r="AC71" s="229">
        <f t="shared" si="42"/>
        <v>0</v>
      </c>
      <c r="AD71" s="229">
        <f t="shared" si="43"/>
        <v>0</v>
      </c>
    </row>
    <row r="72" spans="2:30" s="224" customFormat="1">
      <c r="B72" s="228" t="s">
        <v>6</v>
      </c>
      <c r="C72" s="91"/>
      <c r="D72" s="22"/>
      <c r="E72" s="62"/>
      <c r="F72" s="62"/>
      <c r="G72" s="62"/>
      <c r="H72" s="222"/>
      <c r="I72" s="83"/>
      <c r="J72" s="1000"/>
      <c r="T72" s="228" t="s">
        <v>6</v>
      </c>
      <c r="U72" s="238"/>
      <c r="V72" s="229"/>
      <c r="W72" s="229"/>
      <c r="X72" s="62">
        <f t="shared" si="44"/>
        <v>0</v>
      </c>
      <c r="Y72" s="62">
        <f t="shared" si="38"/>
        <v>0</v>
      </c>
      <c r="Z72" s="229">
        <f t="shared" si="39"/>
        <v>0</v>
      </c>
      <c r="AA72" s="229">
        <f t="shared" si="40"/>
        <v>0</v>
      </c>
      <c r="AB72" s="229">
        <f t="shared" si="41"/>
        <v>0</v>
      </c>
      <c r="AC72" s="229">
        <f t="shared" si="42"/>
        <v>0</v>
      </c>
      <c r="AD72" s="229">
        <f t="shared" si="43"/>
        <v>0</v>
      </c>
    </row>
    <row r="73" spans="2:30" s="224" customFormat="1">
      <c r="B73" s="228" t="s">
        <v>29</v>
      </c>
      <c r="C73" s="38">
        <v>1948</v>
      </c>
      <c r="D73" s="30">
        <v>2067</v>
      </c>
      <c r="E73" s="69">
        <v>2050</v>
      </c>
      <c r="F73" s="69">
        <v>1610</v>
      </c>
      <c r="G73" s="69">
        <v>1590</v>
      </c>
      <c r="H73" s="222">
        <v>1551</v>
      </c>
      <c r="I73" s="83">
        <v>1491</v>
      </c>
      <c r="J73" s="1000"/>
      <c r="T73" s="228" t="s">
        <v>29</v>
      </c>
      <c r="U73" s="233"/>
      <c r="V73" s="234"/>
      <c r="W73" s="234"/>
      <c r="X73" s="69">
        <f t="shared" si="44"/>
        <v>0</v>
      </c>
      <c r="Y73" s="69">
        <f t="shared" si="38"/>
        <v>0</v>
      </c>
      <c r="Z73" s="234">
        <f t="shared" si="39"/>
        <v>0</v>
      </c>
      <c r="AA73" s="234">
        <f t="shared" si="40"/>
        <v>0</v>
      </c>
      <c r="AB73" s="234">
        <f t="shared" si="41"/>
        <v>0</v>
      </c>
      <c r="AC73" s="234">
        <f t="shared" si="42"/>
        <v>0</v>
      </c>
      <c r="AD73" s="234">
        <f t="shared" si="43"/>
        <v>0</v>
      </c>
    </row>
    <row r="74" spans="2:30" s="224" customFormat="1">
      <c r="B74" s="304" t="s">
        <v>92</v>
      </c>
      <c r="C74" s="38">
        <v>11564</v>
      </c>
      <c r="D74" s="30">
        <v>11602</v>
      </c>
      <c r="E74" s="69">
        <v>11438</v>
      </c>
      <c r="F74" s="69">
        <v>8378</v>
      </c>
      <c r="G74" s="69">
        <v>5144</v>
      </c>
      <c r="H74" s="222">
        <v>4993</v>
      </c>
      <c r="I74" s="83">
        <v>4801</v>
      </c>
      <c r="J74" s="1000"/>
      <c r="T74" s="304" t="s">
        <v>92</v>
      </c>
      <c r="U74" s="233"/>
      <c r="V74" s="234"/>
      <c r="W74" s="234"/>
      <c r="X74" s="69">
        <f t="shared" si="44"/>
        <v>0</v>
      </c>
      <c r="Y74" s="69">
        <f t="shared" si="38"/>
        <v>0</v>
      </c>
      <c r="Z74" s="234">
        <f t="shared" si="39"/>
        <v>0</v>
      </c>
      <c r="AA74" s="234">
        <f t="shared" si="40"/>
        <v>0</v>
      </c>
      <c r="AB74" s="234">
        <f t="shared" si="41"/>
        <v>0</v>
      </c>
      <c r="AC74" s="234">
        <f t="shared" si="42"/>
        <v>0</v>
      </c>
      <c r="AD74" s="234">
        <f t="shared" si="43"/>
        <v>0</v>
      </c>
    </row>
    <row r="75" spans="2:30" s="224" customFormat="1">
      <c r="B75" s="235" t="s">
        <v>15</v>
      </c>
      <c r="C75" s="39">
        <v>917</v>
      </c>
      <c r="D75" s="40">
        <v>946</v>
      </c>
      <c r="E75" s="70">
        <v>963</v>
      </c>
      <c r="F75" s="70">
        <v>802</v>
      </c>
      <c r="G75" s="70">
        <v>818</v>
      </c>
      <c r="H75" s="278">
        <v>806</v>
      </c>
      <c r="I75" s="89">
        <v>809</v>
      </c>
      <c r="J75" s="1005"/>
      <c r="T75" s="235" t="s">
        <v>15</v>
      </c>
      <c r="U75" s="236"/>
      <c r="V75" s="237"/>
      <c r="W75" s="237"/>
      <c r="X75" s="70">
        <f t="shared" si="44"/>
        <v>0</v>
      </c>
      <c r="Y75" s="70">
        <f t="shared" si="38"/>
        <v>0</v>
      </c>
      <c r="Z75" s="237">
        <f t="shared" si="39"/>
        <v>0</v>
      </c>
      <c r="AA75" s="237">
        <f t="shared" si="40"/>
        <v>0</v>
      </c>
      <c r="AB75" s="237">
        <f t="shared" si="41"/>
        <v>0</v>
      </c>
      <c r="AC75" s="237">
        <f t="shared" si="42"/>
        <v>0</v>
      </c>
      <c r="AD75" s="237">
        <f t="shared" si="43"/>
        <v>0</v>
      </c>
    </row>
    <row r="76" spans="2:30" s="224" customFormat="1">
      <c r="B76" s="231" t="s">
        <v>23</v>
      </c>
      <c r="C76" s="1006"/>
      <c r="D76" s="468"/>
      <c r="E76" s="469"/>
      <c r="F76" s="469"/>
      <c r="G76" s="469"/>
      <c r="H76" s="994"/>
      <c r="I76" s="1007"/>
      <c r="J76" s="1008"/>
      <c r="T76" s="231" t="s">
        <v>23</v>
      </c>
      <c r="U76" s="241"/>
      <c r="V76" s="222"/>
      <c r="W76" s="222"/>
      <c r="X76" s="72">
        <f t="shared" si="44"/>
        <v>0</v>
      </c>
      <c r="Y76" s="72">
        <f t="shared" si="38"/>
        <v>0</v>
      </c>
      <c r="Z76" s="222">
        <f t="shared" si="39"/>
        <v>0</v>
      </c>
      <c r="AA76" s="222">
        <f t="shared" si="40"/>
        <v>0</v>
      </c>
      <c r="AB76" s="222">
        <f t="shared" si="41"/>
        <v>0</v>
      </c>
      <c r="AC76" s="222">
        <f t="shared" si="42"/>
        <v>0</v>
      </c>
      <c r="AD76" s="222">
        <f t="shared" si="43"/>
        <v>0</v>
      </c>
    </row>
    <row r="77" spans="2:30" s="224" customFormat="1">
      <c r="B77" s="228" t="s">
        <v>20</v>
      </c>
      <c r="C77" s="74">
        <v>0</v>
      </c>
      <c r="D77" s="93">
        <v>0</v>
      </c>
      <c r="E77" s="75">
        <v>0</v>
      </c>
      <c r="F77" s="75">
        <v>0</v>
      </c>
      <c r="G77" s="75">
        <v>0</v>
      </c>
      <c r="H77" s="222">
        <v>0</v>
      </c>
      <c r="I77" s="83">
        <v>0</v>
      </c>
      <c r="J77" s="1000"/>
      <c r="T77" s="228" t="s">
        <v>20</v>
      </c>
      <c r="U77" s="251"/>
      <c r="V77" s="252"/>
      <c r="W77" s="252"/>
      <c r="X77" s="75">
        <f t="shared" si="44"/>
        <v>0</v>
      </c>
      <c r="Y77" s="75">
        <f t="shared" si="38"/>
        <v>0</v>
      </c>
      <c r="Z77" s="252">
        <f t="shared" si="39"/>
        <v>0</v>
      </c>
      <c r="AA77" s="252">
        <f t="shared" si="40"/>
        <v>0</v>
      </c>
      <c r="AB77" s="252">
        <f t="shared" si="41"/>
        <v>0</v>
      </c>
      <c r="AC77" s="252">
        <f t="shared" si="42"/>
        <v>0</v>
      </c>
      <c r="AD77" s="252">
        <f t="shared" si="43"/>
        <v>0</v>
      </c>
    </row>
    <row r="78" spans="2:30" s="224" customFormat="1">
      <c r="B78" s="228" t="s">
        <v>21</v>
      </c>
      <c r="C78" s="171">
        <v>32.1</v>
      </c>
      <c r="D78" s="93">
        <v>32.4</v>
      </c>
      <c r="E78" s="75">
        <v>31.9</v>
      </c>
      <c r="F78" s="75">
        <v>26.9</v>
      </c>
      <c r="G78" s="75">
        <v>27.9</v>
      </c>
      <c r="H78" s="222">
        <v>27.3</v>
      </c>
      <c r="I78" s="83">
        <v>26.400000000000002</v>
      </c>
      <c r="J78" s="1000"/>
      <c r="T78" s="228" t="s">
        <v>21</v>
      </c>
      <c r="U78" s="251"/>
      <c r="V78" s="252"/>
      <c r="W78" s="252"/>
      <c r="X78" s="75">
        <f t="shared" si="44"/>
        <v>0</v>
      </c>
      <c r="Y78" s="75">
        <f t="shared" si="38"/>
        <v>0</v>
      </c>
      <c r="Z78" s="252">
        <f t="shared" si="39"/>
        <v>0</v>
      </c>
      <c r="AA78" s="252">
        <f t="shared" si="40"/>
        <v>0</v>
      </c>
      <c r="AB78" s="252">
        <f t="shared" si="41"/>
        <v>0</v>
      </c>
      <c r="AC78" s="252">
        <f t="shared" si="42"/>
        <v>0</v>
      </c>
      <c r="AD78" s="252">
        <f t="shared" si="43"/>
        <v>0</v>
      </c>
    </row>
    <row r="79" spans="2:30" s="224" customFormat="1">
      <c r="B79" s="228" t="s">
        <v>22</v>
      </c>
      <c r="C79" s="171">
        <v>2.9</v>
      </c>
      <c r="D79" s="93">
        <v>2.9</v>
      </c>
      <c r="E79" s="75">
        <v>2.9</v>
      </c>
      <c r="F79" s="75">
        <v>1.5</v>
      </c>
      <c r="G79" s="75">
        <v>1.5</v>
      </c>
      <c r="H79" s="222">
        <v>1.5</v>
      </c>
      <c r="I79" s="83">
        <v>1.4</v>
      </c>
      <c r="J79" s="1000"/>
      <c r="T79" s="228" t="s">
        <v>22</v>
      </c>
      <c r="U79" s="251"/>
      <c r="V79" s="252"/>
      <c r="W79" s="252"/>
      <c r="X79" s="75">
        <f t="shared" si="44"/>
        <v>0</v>
      </c>
      <c r="Y79" s="75">
        <f t="shared" si="38"/>
        <v>0</v>
      </c>
      <c r="Z79" s="252">
        <f t="shared" si="39"/>
        <v>0</v>
      </c>
      <c r="AA79" s="252">
        <f t="shared" si="40"/>
        <v>0</v>
      </c>
      <c r="AB79" s="252">
        <f t="shared" si="41"/>
        <v>0</v>
      </c>
      <c r="AC79" s="252">
        <f t="shared" si="42"/>
        <v>0</v>
      </c>
      <c r="AD79" s="252">
        <f t="shared" si="43"/>
        <v>0</v>
      </c>
    </row>
    <row r="80" spans="2:30" s="224" customFormat="1">
      <c r="B80" s="231" t="s">
        <v>26</v>
      </c>
      <c r="C80" s="172">
        <v>35</v>
      </c>
      <c r="D80" s="143">
        <v>35.299999999999997</v>
      </c>
      <c r="E80" s="76">
        <v>34.799999999999997</v>
      </c>
      <c r="F80" s="76">
        <v>28.4</v>
      </c>
      <c r="G80" s="76">
        <v>29.4</v>
      </c>
      <c r="H80" s="222">
        <v>28.8</v>
      </c>
      <c r="I80" s="83">
        <v>27.8</v>
      </c>
      <c r="J80" s="1000"/>
      <c r="T80" s="231" t="s">
        <v>26</v>
      </c>
      <c r="U80" s="256"/>
      <c r="V80" s="257"/>
      <c r="W80" s="257"/>
      <c r="X80" s="76">
        <f t="shared" si="44"/>
        <v>0</v>
      </c>
      <c r="Y80" s="76">
        <f t="shared" si="38"/>
        <v>0</v>
      </c>
      <c r="Z80" s="257">
        <f t="shared" si="39"/>
        <v>0</v>
      </c>
      <c r="AA80" s="257">
        <f t="shared" si="40"/>
        <v>0</v>
      </c>
      <c r="AB80" s="257">
        <f t="shared" si="41"/>
        <v>0</v>
      </c>
      <c r="AC80" s="257">
        <f t="shared" si="42"/>
        <v>0</v>
      </c>
      <c r="AD80" s="257">
        <f t="shared" si="43"/>
        <v>0</v>
      </c>
    </row>
    <row r="81" spans="1:30" s="224" customFormat="1">
      <c r="B81" s="228" t="s">
        <v>18</v>
      </c>
      <c r="C81" s="171">
        <v>0.1</v>
      </c>
      <c r="D81" s="93">
        <v>0.2</v>
      </c>
      <c r="E81" s="75">
        <v>0.1</v>
      </c>
      <c r="F81" s="75">
        <v>0.1</v>
      </c>
      <c r="G81" s="75">
        <v>0.1</v>
      </c>
      <c r="H81" s="222">
        <v>0.2</v>
      </c>
      <c r="I81" s="83">
        <v>0.1</v>
      </c>
      <c r="J81" s="1000"/>
      <c r="T81" s="228" t="s">
        <v>18</v>
      </c>
      <c r="U81" s="251"/>
      <c r="V81" s="252"/>
      <c r="W81" s="252"/>
      <c r="X81" s="75">
        <f t="shared" si="44"/>
        <v>0</v>
      </c>
      <c r="Y81" s="75">
        <f t="shared" si="38"/>
        <v>0</v>
      </c>
      <c r="Z81" s="252">
        <f t="shared" si="39"/>
        <v>0</v>
      </c>
      <c r="AA81" s="252">
        <f t="shared" si="40"/>
        <v>0</v>
      </c>
      <c r="AB81" s="252">
        <f t="shared" si="41"/>
        <v>0</v>
      </c>
      <c r="AC81" s="252">
        <f t="shared" si="42"/>
        <v>0</v>
      </c>
      <c r="AD81" s="252">
        <f t="shared" si="43"/>
        <v>0</v>
      </c>
    </row>
    <row r="82" spans="1:30" s="224" customFormat="1">
      <c r="B82" s="228" t="s">
        <v>17</v>
      </c>
      <c r="C82" s="171">
        <v>10.200000000000001</v>
      </c>
      <c r="D82" s="93">
        <v>10.8</v>
      </c>
      <c r="E82" s="75">
        <v>10.5</v>
      </c>
      <c r="F82" s="75">
        <v>8</v>
      </c>
      <c r="G82" s="75">
        <v>8.6</v>
      </c>
      <c r="H82" s="222">
        <v>8.8000000000000007</v>
      </c>
      <c r="I82" s="83">
        <v>8.1</v>
      </c>
      <c r="J82" s="1000"/>
      <c r="T82" s="228" t="s">
        <v>17</v>
      </c>
      <c r="U82" s="251"/>
      <c r="V82" s="252"/>
      <c r="W82" s="252"/>
      <c r="X82" s="75">
        <f t="shared" si="44"/>
        <v>0</v>
      </c>
      <c r="Y82" s="75">
        <f t="shared" si="38"/>
        <v>0</v>
      </c>
      <c r="Z82" s="252">
        <f t="shared" si="39"/>
        <v>0</v>
      </c>
      <c r="AA82" s="252">
        <f t="shared" si="40"/>
        <v>0</v>
      </c>
      <c r="AB82" s="252">
        <f t="shared" si="41"/>
        <v>0</v>
      </c>
      <c r="AC82" s="252">
        <f t="shared" si="42"/>
        <v>0</v>
      </c>
      <c r="AD82" s="252">
        <f t="shared" si="43"/>
        <v>0</v>
      </c>
    </row>
    <row r="83" spans="1:30" s="224" customFormat="1">
      <c r="B83" s="232" t="s">
        <v>16</v>
      </c>
      <c r="C83" s="173">
        <v>10.3</v>
      </c>
      <c r="D83" s="154">
        <v>11</v>
      </c>
      <c r="E83" s="77">
        <v>10.6</v>
      </c>
      <c r="F83" s="77">
        <v>8.1</v>
      </c>
      <c r="G83" s="77">
        <v>8.6999999999999993</v>
      </c>
      <c r="H83" s="278">
        <v>9</v>
      </c>
      <c r="I83" s="89">
        <v>8.1999999999999993</v>
      </c>
      <c r="J83" s="1005"/>
      <c r="T83" s="232" t="s">
        <v>16</v>
      </c>
      <c r="U83" s="259"/>
      <c r="V83" s="260"/>
      <c r="W83" s="260"/>
      <c r="X83" s="77">
        <f t="shared" si="44"/>
        <v>0</v>
      </c>
      <c r="Y83" s="77">
        <f t="shared" si="38"/>
        <v>0</v>
      </c>
      <c r="Z83" s="260">
        <f t="shared" si="39"/>
        <v>0</v>
      </c>
      <c r="AA83" s="260">
        <f t="shared" si="40"/>
        <v>0</v>
      </c>
      <c r="AB83" s="260">
        <f t="shared" si="41"/>
        <v>0</v>
      </c>
      <c r="AC83" s="260">
        <f t="shared" si="42"/>
        <v>0</v>
      </c>
      <c r="AD83" s="260">
        <f t="shared" si="43"/>
        <v>0</v>
      </c>
    </row>
    <row r="84" spans="1:30" s="224" customFormat="1">
      <c r="C84" s="251"/>
      <c r="D84" s="252"/>
      <c r="E84" s="222"/>
      <c r="F84" s="222"/>
      <c r="G84" s="222"/>
      <c r="H84" s="222"/>
      <c r="I84" s="83"/>
      <c r="J84" s="83"/>
      <c r="AC84" s="229"/>
    </row>
    <row r="85" spans="1:30" s="224" customFormat="1">
      <c r="A85" s="222"/>
      <c r="I85" s="83"/>
      <c r="J85" s="83"/>
      <c r="N85" s="265"/>
      <c r="AC85" s="229"/>
    </row>
    <row r="86" spans="1:30" s="224" customFormat="1">
      <c r="I86" s="83"/>
      <c r="J86" s="83"/>
    </row>
    <row r="87" spans="1:30" s="224" customFormat="1"/>
    <row r="88" spans="1:30" s="224" customFormat="1"/>
    <row r="89" spans="1:30" s="224" customFormat="1"/>
    <row r="90" spans="1:30" s="224" customFormat="1"/>
    <row r="91" spans="1:30" s="224" customFormat="1"/>
    <row r="92" spans="1:30" s="224" customFormat="1"/>
    <row r="93" spans="1:30" s="224" customFormat="1"/>
    <row r="94" spans="1:30" s="224" customFormat="1"/>
    <row r="95" spans="1:30" s="224" customFormat="1"/>
    <row r="96" spans="1:30"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sheetData>
  <mergeCells count="5">
    <mergeCell ref="B33:L33"/>
    <mergeCell ref="M3:N3"/>
    <mergeCell ref="O3:O4"/>
    <mergeCell ref="P3:P4"/>
    <mergeCell ref="B32:O32"/>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24">
    <tabColor rgb="FF92D050"/>
    <pageSetUpPr fitToPage="1"/>
  </sheetPr>
  <dimension ref="A1:BE108"/>
  <sheetViews>
    <sheetView topLeftCell="B1" zoomScale="90" zoomScaleNormal="90" workbookViewId="0">
      <selection activeCell="D24" sqref="D24:J30"/>
    </sheetView>
  </sheetViews>
  <sheetFormatPr defaultColWidth="9.33203125" defaultRowHeight="12" outlineLevelRow="1" outlineLevelCol="1"/>
  <cols>
    <col min="1" max="1" width="23.33203125" style="52" customWidth="1"/>
    <col min="2" max="2" width="29.109375" style="53" customWidth="1"/>
    <col min="3" max="3" width="7.6640625" style="13" customWidth="1"/>
    <col min="4" max="7" width="7.33203125" style="53" customWidth="1"/>
    <col min="8" max="10" width="6.6640625" style="53" customWidth="1" outlineLevel="1"/>
    <col min="11" max="14" width="7" style="53" customWidth="1"/>
    <col min="15" max="17" width="7.44140625" style="53" customWidth="1" outlineLevel="1"/>
    <col min="18" max="18" width="7" style="53" customWidth="1" outlineLevel="1"/>
    <col min="19" max="19" width="6.109375" style="53" customWidth="1"/>
    <col min="20" max="20" width="7.109375" style="53" customWidth="1"/>
    <col min="21" max="22" width="6.109375" style="53" customWidth="1"/>
    <col min="23" max="24" width="7.33203125" style="53" customWidth="1"/>
    <col min="25" max="16384" width="9.33203125" style="53"/>
  </cols>
  <sheetData>
    <row r="1" spans="1:57" s="101" customFormat="1" ht="10.5" customHeight="1">
      <c r="A1" s="199" t="s">
        <v>84</v>
      </c>
      <c r="B1" s="200">
        <v>2</v>
      </c>
      <c r="C1" s="200">
        <f t="shared" ref="C1:L1" si="0">+B1+1</f>
        <v>3</v>
      </c>
      <c r="D1" s="200">
        <f t="shared" si="0"/>
        <v>4</v>
      </c>
      <c r="E1" s="200">
        <f t="shared" si="0"/>
        <v>5</v>
      </c>
      <c r="F1" s="200">
        <f t="shared" si="0"/>
        <v>6</v>
      </c>
      <c r="G1" s="200">
        <f t="shared" si="0"/>
        <v>7</v>
      </c>
      <c r="H1" s="200">
        <f t="shared" si="0"/>
        <v>8</v>
      </c>
      <c r="I1" s="200">
        <f t="shared" si="0"/>
        <v>9</v>
      </c>
      <c r="J1" s="200">
        <f t="shared" si="0"/>
        <v>10</v>
      </c>
      <c r="K1" s="200">
        <f t="shared" si="0"/>
        <v>11</v>
      </c>
      <c r="L1" s="200">
        <f t="shared" si="0"/>
        <v>12</v>
      </c>
      <c r="M1" s="200">
        <f t="shared" ref="M1:R1" si="1">+L1+1</f>
        <v>13</v>
      </c>
      <c r="N1" s="200">
        <f t="shared" si="1"/>
        <v>14</v>
      </c>
      <c r="O1" s="200">
        <f t="shared" si="1"/>
        <v>15</v>
      </c>
      <c r="P1" s="200">
        <f t="shared" si="1"/>
        <v>16</v>
      </c>
      <c r="Q1" s="454">
        <f t="shared" si="1"/>
        <v>17</v>
      </c>
      <c r="R1" s="454">
        <f t="shared" si="1"/>
        <v>18</v>
      </c>
      <c r="S1" s="200">
        <v>23</v>
      </c>
      <c r="T1" s="200">
        <v>24</v>
      </c>
      <c r="U1" s="200">
        <v>25</v>
      </c>
      <c r="V1" s="200"/>
      <c r="W1" s="200"/>
      <c r="X1" s="200">
        <v>26</v>
      </c>
      <c r="Y1" s="200">
        <v>27</v>
      </c>
      <c r="Z1" s="200">
        <v>28</v>
      </c>
      <c r="AA1" s="200">
        <v>29</v>
      </c>
      <c r="AB1" s="200">
        <v>30</v>
      </c>
      <c r="AC1" s="200">
        <v>31</v>
      </c>
      <c r="AD1" s="200">
        <v>32</v>
      </c>
      <c r="AE1" s="200">
        <v>33</v>
      </c>
      <c r="AF1" s="200">
        <v>34</v>
      </c>
      <c r="AG1" s="200">
        <v>35</v>
      </c>
      <c r="AH1" s="200">
        <v>36</v>
      </c>
      <c r="AI1" s="200">
        <v>37</v>
      </c>
      <c r="AJ1" s="200">
        <v>38</v>
      </c>
    </row>
    <row r="2" spans="1:57" s="101" customFormat="1" ht="10.5" customHeight="1">
      <c r="A2" s="199"/>
      <c r="B2" s="334" t="s">
        <v>144</v>
      </c>
      <c r="C2" s="378"/>
      <c r="D2" s="323"/>
      <c r="E2" s="323"/>
      <c r="F2" s="323"/>
      <c r="G2" s="323"/>
      <c r="H2" s="323"/>
      <c r="I2" s="323"/>
      <c r="J2" s="323"/>
      <c r="K2" s="323"/>
      <c r="L2" s="323"/>
      <c r="M2" s="308"/>
      <c r="N2" s="309"/>
      <c r="O2" s="309"/>
      <c r="P2" s="309"/>
      <c r="Q2" s="309"/>
      <c r="R2" s="309"/>
      <c r="Y2" s="101" t="s">
        <v>138</v>
      </c>
    </row>
    <row r="3" spans="1:57" s="101" customFormat="1" ht="10.5" customHeight="1">
      <c r="A3" s="199"/>
      <c r="B3" s="447"/>
      <c r="C3" s="445"/>
      <c r="D3" s="444"/>
      <c r="E3" s="444"/>
      <c r="F3" s="444"/>
      <c r="G3" s="444"/>
      <c r="H3" s="444"/>
      <c r="I3" s="444"/>
      <c r="J3" s="446"/>
      <c r="K3" s="444"/>
      <c r="L3" s="446"/>
      <c r="M3" s="1333" t="s">
        <v>110</v>
      </c>
      <c r="N3" s="1334"/>
      <c r="O3" s="1335" t="e">
        <f>+VLOOKUP($A4,#REF!,M$1+1,FALSE)</f>
        <v>#REF!</v>
      </c>
      <c r="P3" s="1337" t="e">
        <f>+VLOOKUP($A4,#REF!,N$1+1,FALSE)</f>
        <v>#REF!</v>
      </c>
      <c r="Q3" s="1047" t="e">
        <f>'PeB NO'!Q3</f>
        <v>#REF!</v>
      </c>
      <c r="R3" s="930" t="e">
        <f>'PeB NO'!R3</f>
        <v>#REF!</v>
      </c>
      <c r="AI3" s="101" t="s">
        <v>110</v>
      </c>
      <c r="AK3" s="101" t="e">
        <f>O3</f>
        <v>#REF!</v>
      </c>
      <c r="AL3" s="101" t="e">
        <f>P3</f>
        <v>#REF!</v>
      </c>
      <c r="AM3" s="101" t="e">
        <f>Q3</f>
        <v>#REF!</v>
      </c>
      <c r="AN3" s="101" t="e">
        <f>R3</f>
        <v>#REF!</v>
      </c>
    </row>
    <row r="4" spans="1:57" s="101" customFormat="1" ht="13.5" customHeight="1">
      <c r="A4" s="182" t="str">
        <f>+"headingqy"&amp;$A$1</f>
        <v>headingqyGroup</v>
      </c>
      <c r="B4" s="453" t="e">
        <f>+VLOOKUP($A4,#REF!,B$1+1,FALSE)</f>
        <v>#REF!</v>
      </c>
      <c r="C4" s="1085" t="e">
        <f>+VLOOKUP($A4,#REF!,C$1+1,FALSE)</f>
        <v>#REF!</v>
      </c>
      <c r="D4" s="1086" t="e">
        <f>+VLOOKUP($A4,#REF!,D$1+1,FALSE)</f>
        <v>#REF!</v>
      </c>
      <c r="E4" s="1086" t="e">
        <f>+VLOOKUP($A4,#REF!,E$1+1,FALSE)</f>
        <v>#REF!</v>
      </c>
      <c r="F4" s="1086" t="e">
        <f>+VLOOKUP($A4,#REF!,F$1+1,FALSE)</f>
        <v>#REF!</v>
      </c>
      <c r="G4" s="1086" t="e">
        <f>+VLOOKUP($A4,#REF!,G$1+1,FALSE)</f>
        <v>#REF!</v>
      </c>
      <c r="H4" s="1086" t="e">
        <f>+VLOOKUP($A4,#REF!,H$1+1,FALSE)</f>
        <v>#REF!</v>
      </c>
      <c r="I4" s="1086" t="e">
        <f>+VLOOKUP($A4,#REF!,I$1+1,FALSE)</f>
        <v>#REF!</v>
      </c>
      <c r="J4" s="1087" t="e">
        <f>+VLOOKUP($A4,#REF!,J$1+1,FALSE)</f>
        <v>#REF!</v>
      </c>
      <c r="K4" s="463" t="e">
        <f>+VLOOKUP($A4,#REF!,K$1+1,FALSE)</f>
        <v>#REF!</v>
      </c>
      <c r="L4" s="443" t="e">
        <f>+VLOOKUP($A4,#REF!,L$1+1,FALSE)</f>
        <v>#REF!</v>
      </c>
      <c r="M4" s="442" t="e">
        <f>+K4</f>
        <v>#REF!</v>
      </c>
      <c r="N4" s="443" t="e">
        <f>L4</f>
        <v>#REF!</v>
      </c>
      <c r="O4" s="1336"/>
      <c r="P4" s="1338"/>
      <c r="Q4" s="928" t="str">
        <f>"14 vs
"&amp;"EUR"</f>
        <v>14 vs
EUR</v>
      </c>
      <c r="R4" s="929" t="str">
        <f>"13
"&amp;"Local"</f>
        <v>13
Local</v>
      </c>
      <c r="S4" s="201"/>
      <c r="T4" s="72"/>
      <c r="Y4" s="449" t="e">
        <f>C4</f>
        <v>#REF!</v>
      </c>
      <c r="Z4" s="450" t="e">
        <f t="shared" ref="Z4:AN4" si="2">D4</f>
        <v>#REF!</v>
      </c>
      <c r="AA4" s="450" t="e">
        <f t="shared" si="2"/>
        <v>#REF!</v>
      </c>
      <c r="AB4" s="450" t="e">
        <f t="shared" si="2"/>
        <v>#REF!</v>
      </c>
      <c r="AC4" s="450" t="e">
        <f t="shared" si="2"/>
        <v>#REF!</v>
      </c>
      <c r="AD4" s="450" t="e">
        <f t="shared" si="2"/>
        <v>#REF!</v>
      </c>
      <c r="AE4" s="450" t="e">
        <f t="shared" si="2"/>
        <v>#REF!</v>
      </c>
      <c r="AF4" s="450" t="e">
        <f t="shared" si="2"/>
        <v>#REF!</v>
      </c>
      <c r="AG4" s="442" t="e">
        <f t="shared" si="2"/>
        <v>#REF!</v>
      </c>
      <c r="AH4" s="443" t="e">
        <f t="shared" si="2"/>
        <v>#REF!</v>
      </c>
      <c r="AI4" s="442" t="e">
        <f t="shared" si="2"/>
        <v>#REF!</v>
      </c>
      <c r="AJ4" s="443" t="e">
        <f t="shared" si="2"/>
        <v>#REF!</v>
      </c>
      <c r="AK4" s="442"/>
      <c r="AL4" s="443"/>
      <c r="AM4" s="442" t="str">
        <f t="shared" si="2"/>
        <v>14 vs
EUR</v>
      </c>
      <c r="AN4" s="443" t="str">
        <f t="shared" si="2"/>
        <v>13
Local</v>
      </c>
    </row>
    <row r="5" spans="1:57" s="101" customFormat="1" ht="10.5" customHeight="1">
      <c r="A5" s="202" t="s">
        <v>8</v>
      </c>
      <c r="B5" s="483" t="s">
        <v>8</v>
      </c>
      <c r="C5" s="532"/>
      <c r="D5" s="531">
        <v>173</v>
      </c>
      <c r="E5" s="484">
        <v>172</v>
      </c>
      <c r="F5" s="485">
        <v>175</v>
      </c>
      <c r="G5" s="485">
        <v>180</v>
      </c>
      <c r="H5" s="486">
        <v>174</v>
      </c>
      <c r="I5" s="486">
        <v>180</v>
      </c>
      <c r="J5" s="486">
        <v>207</v>
      </c>
      <c r="K5" s="712">
        <f>((C5-D5)/D5)</f>
        <v>-1</v>
      </c>
      <c r="L5" s="728">
        <f>((C5-G5)/G5)</f>
        <v>-1</v>
      </c>
      <c r="M5" s="488"/>
      <c r="N5" s="472"/>
      <c r="O5" s="475"/>
      <c r="P5" s="484"/>
      <c r="Q5" s="743" t="e">
        <f>((O5-P5)/P5)</f>
        <v>#DIV/0!</v>
      </c>
      <c r="R5" s="489"/>
      <c r="S5" s="201"/>
      <c r="T5" s="845">
        <f>((C5-D5)/D5)-K5</f>
        <v>0</v>
      </c>
      <c r="U5" s="845">
        <f>((C5-G5)/G5)-L5</f>
        <v>0</v>
      </c>
      <c r="V5" s="845" t="e">
        <f t="shared" ref="V5:V16" si="3">((O5-P5)/P5)-Q5</f>
        <v>#DIV/0!</v>
      </c>
      <c r="W5" s="845">
        <f>C5+D5+E5+F5-O5</f>
        <v>520</v>
      </c>
      <c r="X5" s="845">
        <f>G5+H5+I5+J5-P5</f>
        <v>741</v>
      </c>
      <c r="Y5" s="754"/>
      <c r="Z5" s="369"/>
      <c r="AA5" s="315"/>
      <c r="AB5" s="316"/>
      <c r="AC5" s="316"/>
      <c r="AD5" s="317"/>
      <c r="AE5" s="317"/>
      <c r="AF5" s="317"/>
      <c r="AG5" s="712"/>
      <c r="AH5" s="728"/>
      <c r="AI5" s="318"/>
      <c r="AJ5" s="713"/>
      <c r="AK5" s="749"/>
      <c r="AL5" s="756"/>
      <c r="AM5" s="743"/>
      <c r="AN5" s="713"/>
      <c r="AP5" s="767">
        <f t="shared" ref="AP5:AP30" si="4">C5-Y5</f>
        <v>0</v>
      </c>
      <c r="AQ5" s="767">
        <f t="shared" ref="AQ5:AQ30" si="5">D5-Z5</f>
        <v>173</v>
      </c>
      <c r="AR5" s="767">
        <f t="shared" ref="AR5:AR30" si="6">E5-AA5</f>
        <v>172</v>
      </c>
      <c r="AS5" s="767">
        <f t="shared" ref="AS5:AS30" si="7">F5-AB5</f>
        <v>175</v>
      </c>
      <c r="AT5" s="767">
        <f t="shared" ref="AT5:AT30" si="8">G5-AC5</f>
        <v>180</v>
      </c>
      <c r="AU5" s="767">
        <f t="shared" ref="AU5:AU30" si="9">H5-AD5</f>
        <v>174</v>
      </c>
      <c r="AV5" s="767">
        <f t="shared" ref="AV5:AV30" si="10">I5-AE5</f>
        <v>180</v>
      </c>
      <c r="AW5" s="767">
        <f t="shared" ref="AW5:AW30" si="11">J5-AF5</f>
        <v>207</v>
      </c>
      <c r="AX5" s="767">
        <f t="shared" ref="AX5:AX30" si="12">K5-AG5</f>
        <v>-1</v>
      </c>
      <c r="AY5" s="767">
        <f t="shared" ref="AY5:AY30" si="13">L5-AH5</f>
        <v>-1</v>
      </c>
      <c r="AZ5" s="767">
        <f t="shared" ref="AZ5:AZ30" si="14">M5-AI5</f>
        <v>0</v>
      </c>
      <c r="BA5" s="767">
        <f t="shared" ref="BA5:BA30" si="15">N5-AJ5</f>
        <v>0</v>
      </c>
      <c r="BB5" s="767">
        <f t="shared" ref="BB5:BB30" si="16">O5-AK5</f>
        <v>0</v>
      </c>
      <c r="BC5" s="767">
        <f t="shared" ref="BC5:BC30" si="17">P5-AL5</f>
        <v>0</v>
      </c>
      <c r="BD5" s="767" t="e">
        <f t="shared" ref="BD5:BD30" si="18">Q5-AM5</f>
        <v>#DIV/0!</v>
      </c>
      <c r="BE5" s="767">
        <f t="shared" ref="BE5:BE30" si="19">R5-AN5</f>
        <v>0</v>
      </c>
    </row>
    <row r="6" spans="1:57" s="101" customFormat="1" ht="10.5" customHeight="1">
      <c r="A6" s="202" t="s">
        <v>3</v>
      </c>
      <c r="B6" s="483" t="s">
        <v>3</v>
      </c>
      <c r="C6" s="532"/>
      <c r="D6" s="531">
        <v>55</v>
      </c>
      <c r="E6" s="490">
        <v>53</v>
      </c>
      <c r="F6" s="491">
        <v>54</v>
      </c>
      <c r="G6" s="486">
        <v>55</v>
      </c>
      <c r="H6" s="491">
        <v>57</v>
      </c>
      <c r="I6" s="491">
        <v>57</v>
      </c>
      <c r="J6" s="491">
        <v>58</v>
      </c>
      <c r="K6" s="324">
        <f>((C6-D6)/D6)</f>
        <v>-1</v>
      </c>
      <c r="L6" s="325">
        <f t="shared" ref="L6:L16" si="20">((C6-G6)/G6)</f>
        <v>-1</v>
      </c>
      <c r="M6" s="488"/>
      <c r="N6" s="492"/>
      <c r="O6" s="475"/>
      <c r="P6" s="490"/>
      <c r="Q6" s="318" t="e">
        <f t="shared" ref="Q6:Q16" si="21">((O6-P6)/P6)</f>
        <v>#DIV/0!</v>
      </c>
      <c r="R6" s="492"/>
      <c r="S6" s="201"/>
      <c r="T6" s="845">
        <f t="shared" ref="T6:T30" si="22">((C6-D6)/D6)-K6</f>
        <v>0</v>
      </c>
      <c r="U6" s="845">
        <f>((C6-G6)/G6)-L6</f>
        <v>0</v>
      </c>
      <c r="V6" s="845" t="e">
        <f t="shared" si="3"/>
        <v>#DIV/0!</v>
      </c>
      <c r="W6" s="845">
        <f>C6+D6+E6+F6-O6</f>
        <v>162</v>
      </c>
      <c r="X6" s="845">
        <f t="shared" ref="X6:X16" si="23">G6+H6+I6+J6-P6</f>
        <v>227</v>
      </c>
      <c r="Y6" s="370"/>
      <c r="Z6" s="369"/>
      <c r="AA6" s="322"/>
      <c r="AB6" s="323"/>
      <c r="AC6" s="317"/>
      <c r="AD6" s="323"/>
      <c r="AE6" s="323"/>
      <c r="AF6" s="323"/>
      <c r="AG6" s="324"/>
      <c r="AH6" s="325"/>
      <c r="AI6" s="318"/>
      <c r="AJ6" s="320"/>
      <c r="AK6" s="431"/>
      <c r="AL6" s="756"/>
      <c r="AM6" s="318"/>
      <c r="AN6" s="320"/>
      <c r="AP6" s="767">
        <f t="shared" si="4"/>
        <v>0</v>
      </c>
      <c r="AQ6" s="767">
        <f t="shared" si="5"/>
        <v>55</v>
      </c>
      <c r="AR6" s="767">
        <f t="shared" si="6"/>
        <v>53</v>
      </c>
      <c r="AS6" s="767">
        <f t="shared" si="7"/>
        <v>54</v>
      </c>
      <c r="AT6" s="767">
        <f t="shared" si="8"/>
        <v>55</v>
      </c>
      <c r="AU6" s="767">
        <f t="shared" si="9"/>
        <v>57</v>
      </c>
      <c r="AV6" s="767">
        <f t="shared" si="10"/>
        <v>57</v>
      </c>
      <c r="AW6" s="767">
        <f t="shared" si="11"/>
        <v>58</v>
      </c>
      <c r="AX6" s="767">
        <f t="shared" si="12"/>
        <v>-1</v>
      </c>
      <c r="AY6" s="767">
        <f t="shared" si="13"/>
        <v>-1</v>
      </c>
      <c r="AZ6" s="767">
        <f t="shared" si="14"/>
        <v>0</v>
      </c>
      <c r="BA6" s="767">
        <f t="shared" si="15"/>
        <v>0</v>
      </c>
      <c r="BB6" s="767">
        <f t="shared" si="16"/>
        <v>0</v>
      </c>
      <c r="BC6" s="767">
        <f t="shared" si="17"/>
        <v>0</v>
      </c>
      <c r="BD6" s="767" t="e">
        <f t="shared" si="18"/>
        <v>#DIV/0!</v>
      </c>
      <c r="BE6" s="767">
        <f t="shared" si="19"/>
        <v>0</v>
      </c>
    </row>
    <row r="7" spans="1:57" s="101" customFormat="1" ht="10.5" customHeight="1">
      <c r="A7" s="202" t="s">
        <v>0</v>
      </c>
      <c r="B7" s="483" t="s">
        <v>0</v>
      </c>
      <c r="C7" s="532"/>
      <c r="D7" s="531">
        <v>4</v>
      </c>
      <c r="E7" s="490">
        <v>4</v>
      </c>
      <c r="F7" s="491">
        <v>4</v>
      </c>
      <c r="G7" s="486">
        <v>12</v>
      </c>
      <c r="H7" s="491">
        <v>5</v>
      </c>
      <c r="I7" s="491">
        <v>4</v>
      </c>
      <c r="J7" s="491">
        <v>3</v>
      </c>
      <c r="K7" s="324"/>
      <c r="L7" s="325"/>
      <c r="M7" s="488"/>
      <c r="N7" s="492"/>
      <c r="O7" s="475"/>
      <c r="P7" s="490"/>
      <c r="Q7" s="318"/>
      <c r="R7" s="492"/>
      <c r="S7" s="201"/>
      <c r="T7" s="845">
        <f t="shared" si="22"/>
        <v>-1</v>
      </c>
      <c r="U7" s="845">
        <f>((C7-G7)/G7)-L7</f>
        <v>-1</v>
      </c>
      <c r="V7" s="845" t="e">
        <f>((O7-P7)/P7)-Q7</f>
        <v>#DIV/0!</v>
      </c>
      <c r="W7" s="845">
        <f>C7+D7+E7+F7-O7</f>
        <v>12</v>
      </c>
      <c r="X7" s="845">
        <f t="shared" si="23"/>
        <v>24</v>
      </c>
      <c r="Y7" s="370"/>
      <c r="Z7" s="369"/>
      <c r="AA7" s="322"/>
      <c r="AB7" s="323"/>
      <c r="AC7" s="317"/>
      <c r="AD7" s="323"/>
      <c r="AE7" s="323"/>
      <c r="AF7" s="323"/>
      <c r="AG7" s="324"/>
      <c r="AH7" s="325"/>
      <c r="AI7" s="318"/>
      <c r="AJ7" s="320"/>
      <c r="AK7" s="431"/>
      <c r="AL7" s="756"/>
      <c r="AM7" s="318"/>
      <c r="AN7" s="320"/>
      <c r="AP7" s="767">
        <f t="shared" si="4"/>
        <v>0</v>
      </c>
      <c r="AQ7" s="767">
        <f t="shared" si="5"/>
        <v>4</v>
      </c>
      <c r="AR7" s="767">
        <f t="shared" si="6"/>
        <v>4</v>
      </c>
      <c r="AS7" s="767">
        <f t="shared" si="7"/>
        <v>4</v>
      </c>
      <c r="AT7" s="767">
        <f t="shared" si="8"/>
        <v>12</v>
      </c>
      <c r="AU7" s="767">
        <f t="shared" si="9"/>
        <v>5</v>
      </c>
      <c r="AV7" s="767">
        <f t="shared" si="10"/>
        <v>4</v>
      </c>
      <c r="AW7" s="767">
        <f t="shared" si="11"/>
        <v>3</v>
      </c>
      <c r="AX7" s="767">
        <f t="shared" si="12"/>
        <v>0</v>
      </c>
      <c r="AY7" s="767">
        <f t="shared" si="13"/>
        <v>0</v>
      </c>
      <c r="AZ7" s="767">
        <f t="shared" si="14"/>
        <v>0</v>
      </c>
      <c r="BA7" s="767">
        <f t="shared" si="15"/>
        <v>0</v>
      </c>
      <c r="BB7" s="767">
        <f t="shared" si="16"/>
        <v>0</v>
      </c>
      <c r="BC7" s="767">
        <f t="shared" si="17"/>
        <v>0</v>
      </c>
      <c r="BD7" s="767">
        <f t="shared" si="18"/>
        <v>0</v>
      </c>
      <c r="BE7" s="767">
        <f t="shared" si="19"/>
        <v>0</v>
      </c>
    </row>
    <row r="8" spans="1:57" s="101" customFormat="1" ht="10.5" customHeight="1">
      <c r="A8" s="202" t="s">
        <v>19</v>
      </c>
      <c r="B8" s="483" t="s">
        <v>19</v>
      </c>
      <c r="C8" s="532"/>
      <c r="D8" s="531">
        <v>0</v>
      </c>
      <c r="E8" s="490">
        <v>0</v>
      </c>
      <c r="F8" s="491">
        <v>0</v>
      </c>
      <c r="G8" s="486">
        <v>0</v>
      </c>
      <c r="H8" s="491">
        <v>0</v>
      </c>
      <c r="I8" s="491">
        <v>0</v>
      </c>
      <c r="J8" s="491">
        <v>5</v>
      </c>
      <c r="K8" s="324"/>
      <c r="L8" s="325"/>
      <c r="M8" s="488"/>
      <c r="N8" s="533"/>
      <c r="O8" s="475"/>
      <c r="P8" s="490"/>
      <c r="Q8" s="318"/>
      <c r="R8" s="492"/>
      <c r="S8" s="201"/>
      <c r="T8" s="845"/>
      <c r="U8" s="845"/>
      <c r="V8" s="845"/>
      <c r="W8" s="845"/>
      <c r="X8" s="845"/>
      <c r="Y8" s="370"/>
      <c r="Z8" s="369"/>
      <c r="AA8" s="322"/>
      <c r="AB8" s="323"/>
      <c r="AC8" s="317"/>
      <c r="AD8" s="323"/>
      <c r="AE8" s="323"/>
      <c r="AF8" s="323"/>
      <c r="AG8" s="324"/>
      <c r="AH8" s="325"/>
      <c r="AI8" s="318"/>
      <c r="AJ8" s="757"/>
      <c r="AK8" s="431"/>
      <c r="AL8" s="756"/>
      <c r="AM8" s="318"/>
      <c r="AN8" s="320"/>
      <c r="AP8" s="767">
        <f t="shared" si="4"/>
        <v>0</v>
      </c>
      <c r="AQ8" s="767">
        <f t="shared" si="5"/>
        <v>0</v>
      </c>
      <c r="AR8" s="767">
        <f t="shared" si="6"/>
        <v>0</v>
      </c>
      <c r="AS8" s="767">
        <f t="shared" si="7"/>
        <v>0</v>
      </c>
      <c r="AT8" s="767">
        <f t="shared" si="8"/>
        <v>0</v>
      </c>
      <c r="AU8" s="767">
        <f t="shared" si="9"/>
        <v>0</v>
      </c>
      <c r="AV8" s="767">
        <f t="shared" si="10"/>
        <v>0</v>
      </c>
      <c r="AW8" s="767">
        <f t="shared" si="11"/>
        <v>5</v>
      </c>
      <c r="AX8" s="767">
        <f t="shared" si="12"/>
        <v>0</v>
      </c>
      <c r="AY8" s="767">
        <f t="shared" si="13"/>
        <v>0</v>
      </c>
      <c r="AZ8" s="767">
        <f t="shared" si="14"/>
        <v>0</v>
      </c>
      <c r="BA8" s="767">
        <f t="shared" si="15"/>
        <v>0</v>
      </c>
      <c r="BB8" s="767">
        <f t="shared" si="16"/>
        <v>0</v>
      </c>
      <c r="BC8" s="767">
        <f t="shared" si="17"/>
        <v>0</v>
      </c>
      <c r="BD8" s="767">
        <f t="shared" si="18"/>
        <v>0</v>
      </c>
      <c r="BE8" s="767">
        <f t="shared" si="19"/>
        <v>0</v>
      </c>
    </row>
    <row r="9" spans="1:57" s="101" customFormat="1" ht="10.5" customHeight="1">
      <c r="A9" s="203" t="s">
        <v>9</v>
      </c>
      <c r="B9" s="493" t="s">
        <v>9</v>
      </c>
      <c r="C9" s="534"/>
      <c r="D9" s="482">
        <v>232</v>
      </c>
      <c r="E9" s="479">
        <v>229</v>
      </c>
      <c r="F9" s="482">
        <v>233</v>
      </c>
      <c r="G9" s="482">
        <v>247</v>
      </c>
      <c r="H9" s="498">
        <v>236</v>
      </c>
      <c r="I9" s="498">
        <v>241</v>
      </c>
      <c r="J9" s="498">
        <v>273</v>
      </c>
      <c r="K9" s="327">
        <f>((C9-D9)/D9)</f>
        <v>-1</v>
      </c>
      <c r="L9" s="328">
        <f t="shared" si="20"/>
        <v>-1</v>
      </c>
      <c r="M9" s="495"/>
      <c r="N9" s="496"/>
      <c r="O9" s="477"/>
      <c r="P9" s="482"/>
      <c r="Q9" s="329" t="e">
        <f t="shared" si="21"/>
        <v>#DIV/0!</v>
      </c>
      <c r="R9" s="496"/>
      <c r="S9" s="201"/>
      <c r="T9" s="845">
        <f t="shared" si="22"/>
        <v>0</v>
      </c>
      <c r="U9" s="845">
        <f t="shared" ref="U9:U30" si="24">((C9-G9)/G9)-L9</f>
        <v>0</v>
      </c>
      <c r="V9" s="845" t="e">
        <f t="shared" si="3"/>
        <v>#DIV/0!</v>
      </c>
      <c r="W9" s="845">
        <f>C9+D9+E9+F9-O9</f>
        <v>694</v>
      </c>
      <c r="X9" s="845">
        <f t="shared" si="23"/>
        <v>997</v>
      </c>
      <c r="Y9" s="715"/>
      <c r="Z9" s="326"/>
      <c r="AA9" s="745"/>
      <c r="AB9" s="326"/>
      <c r="AC9" s="326"/>
      <c r="AD9" s="334"/>
      <c r="AE9" s="334"/>
      <c r="AF9" s="334"/>
      <c r="AG9" s="327"/>
      <c r="AH9" s="328"/>
      <c r="AI9" s="329"/>
      <c r="AJ9" s="330"/>
      <c r="AK9" s="744"/>
      <c r="AL9" s="326"/>
      <c r="AM9" s="329"/>
      <c r="AN9" s="330"/>
      <c r="AP9" s="767">
        <f t="shared" si="4"/>
        <v>0</v>
      </c>
      <c r="AQ9" s="767">
        <f t="shared" si="5"/>
        <v>232</v>
      </c>
      <c r="AR9" s="767">
        <f t="shared" si="6"/>
        <v>229</v>
      </c>
      <c r="AS9" s="767">
        <f t="shared" si="7"/>
        <v>233</v>
      </c>
      <c r="AT9" s="767">
        <f t="shared" si="8"/>
        <v>247</v>
      </c>
      <c r="AU9" s="767">
        <f t="shared" si="9"/>
        <v>236</v>
      </c>
      <c r="AV9" s="767">
        <f t="shared" si="10"/>
        <v>241</v>
      </c>
      <c r="AW9" s="767">
        <f t="shared" si="11"/>
        <v>273</v>
      </c>
      <c r="AX9" s="767">
        <f t="shared" si="12"/>
        <v>-1</v>
      </c>
      <c r="AY9" s="767">
        <f t="shared" si="13"/>
        <v>-1</v>
      </c>
      <c r="AZ9" s="767">
        <f t="shared" si="14"/>
        <v>0</v>
      </c>
      <c r="BA9" s="767">
        <f t="shared" si="15"/>
        <v>0</v>
      </c>
      <c r="BB9" s="767">
        <f t="shared" si="16"/>
        <v>0</v>
      </c>
      <c r="BC9" s="767">
        <f t="shared" si="17"/>
        <v>0</v>
      </c>
      <c r="BD9" s="767" t="e">
        <f t="shared" si="18"/>
        <v>#DIV/0!</v>
      </c>
      <c r="BE9" s="767">
        <f t="shared" si="19"/>
        <v>0</v>
      </c>
    </row>
    <row r="10" spans="1:57" s="101" customFormat="1" ht="10.5" customHeight="1">
      <c r="A10" s="202" t="s">
        <v>4</v>
      </c>
      <c r="B10" s="1140" t="s">
        <v>4</v>
      </c>
      <c r="C10" s="1170"/>
      <c r="D10" s="1171"/>
      <c r="E10" s="1172"/>
      <c r="F10" s="1156"/>
      <c r="G10" s="1173"/>
      <c r="H10" s="1156"/>
      <c r="I10" s="1156"/>
      <c r="J10" s="1156"/>
      <c r="K10" s="1146"/>
      <c r="L10" s="1147"/>
      <c r="M10" s="1157"/>
      <c r="N10" s="1158"/>
      <c r="O10" s="1149"/>
      <c r="P10" s="1172"/>
      <c r="Q10" s="1160"/>
      <c r="R10" s="1158"/>
      <c r="S10" s="1167"/>
      <c r="T10" s="1174"/>
      <c r="U10" s="1174"/>
      <c r="V10" s="1174"/>
      <c r="W10" s="845"/>
      <c r="X10" s="1174"/>
      <c r="Y10" s="370"/>
      <c r="Z10" s="369"/>
      <c r="AA10" s="322"/>
      <c r="AB10" s="323"/>
      <c r="AC10" s="317"/>
      <c r="AD10" s="323"/>
      <c r="AE10" s="323"/>
      <c r="AF10" s="323"/>
      <c r="AG10" s="324"/>
      <c r="AH10" s="325"/>
      <c r="AI10" s="318"/>
      <c r="AJ10" s="320"/>
      <c r="AK10" s="431"/>
      <c r="AL10" s="756"/>
      <c r="AM10" s="318"/>
      <c r="AN10" s="320"/>
      <c r="AP10" s="767">
        <f t="shared" si="4"/>
        <v>0</v>
      </c>
      <c r="AQ10" s="767">
        <f t="shared" si="5"/>
        <v>0</v>
      </c>
      <c r="AR10" s="767">
        <f t="shared" si="6"/>
        <v>0</v>
      </c>
      <c r="AS10" s="767">
        <f t="shared" si="7"/>
        <v>0</v>
      </c>
      <c r="AT10" s="767">
        <f t="shared" si="8"/>
        <v>0</v>
      </c>
      <c r="AU10" s="767">
        <f t="shared" si="9"/>
        <v>0</v>
      </c>
      <c r="AV10" s="767">
        <f t="shared" si="10"/>
        <v>0</v>
      </c>
      <c r="AW10" s="767">
        <f t="shared" si="11"/>
        <v>0</v>
      </c>
      <c r="AX10" s="767">
        <f t="shared" si="12"/>
        <v>0</v>
      </c>
      <c r="AY10" s="767">
        <f t="shared" si="13"/>
        <v>0</v>
      </c>
      <c r="AZ10" s="767">
        <f t="shared" si="14"/>
        <v>0</v>
      </c>
      <c r="BA10" s="767">
        <f t="shared" si="15"/>
        <v>0</v>
      </c>
      <c r="BB10" s="767">
        <f t="shared" si="16"/>
        <v>0</v>
      </c>
      <c r="BC10" s="767">
        <f t="shared" si="17"/>
        <v>0</v>
      </c>
      <c r="BD10" s="767">
        <f t="shared" si="18"/>
        <v>0</v>
      </c>
      <c r="BE10" s="767">
        <f t="shared" si="19"/>
        <v>0</v>
      </c>
    </row>
    <row r="11" spans="1:57" s="101" customFormat="1" ht="10.5" customHeight="1">
      <c r="A11" s="202" t="s">
        <v>86</v>
      </c>
      <c r="B11" s="1140" t="s">
        <v>90</v>
      </c>
      <c r="C11" s="1170"/>
      <c r="D11" s="1171"/>
      <c r="E11" s="1172"/>
      <c r="F11" s="1156"/>
      <c r="G11" s="1173"/>
      <c r="H11" s="1156"/>
      <c r="I11" s="1156"/>
      <c r="J11" s="1156"/>
      <c r="K11" s="1146"/>
      <c r="L11" s="1147"/>
      <c r="M11" s="1157"/>
      <c r="N11" s="1158"/>
      <c r="O11" s="1149"/>
      <c r="P11" s="1172"/>
      <c r="Q11" s="1160"/>
      <c r="R11" s="1158"/>
      <c r="S11" s="1167"/>
      <c r="T11" s="1174"/>
      <c r="U11" s="1174"/>
      <c r="V11" s="1174"/>
      <c r="W11" s="845"/>
      <c r="X11" s="1174"/>
      <c r="Y11" s="370"/>
      <c r="Z11" s="369"/>
      <c r="AA11" s="322"/>
      <c r="AB11" s="323"/>
      <c r="AC11" s="317"/>
      <c r="AD11" s="323"/>
      <c r="AE11" s="323"/>
      <c r="AF11" s="323"/>
      <c r="AG11" s="324"/>
      <c r="AH11" s="325"/>
      <c r="AI11" s="318"/>
      <c r="AJ11" s="320"/>
      <c r="AK11" s="431"/>
      <c r="AL11" s="756"/>
      <c r="AM11" s="318"/>
      <c r="AN11" s="320"/>
      <c r="AP11" s="767">
        <f t="shared" si="4"/>
        <v>0</v>
      </c>
      <c r="AQ11" s="767">
        <f t="shared" si="5"/>
        <v>0</v>
      </c>
      <c r="AR11" s="767">
        <f t="shared" si="6"/>
        <v>0</v>
      </c>
      <c r="AS11" s="767">
        <f t="shared" si="7"/>
        <v>0</v>
      </c>
      <c r="AT11" s="767">
        <f t="shared" si="8"/>
        <v>0</v>
      </c>
      <c r="AU11" s="767">
        <f t="shared" si="9"/>
        <v>0</v>
      </c>
      <c r="AV11" s="767">
        <f t="shared" si="10"/>
        <v>0</v>
      </c>
      <c r="AW11" s="767">
        <f t="shared" si="11"/>
        <v>0</v>
      </c>
      <c r="AX11" s="767">
        <f t="shared" si="12"/>
        <v>0</v>
      </c>
      <c r="AY11" s="767">
        <f t="shared" si="13"/>
        <v>0</v>
      </c>
      <c r="AZ11" s="767">
        <f t="shared" si="14"/>
        <v>0</v>
      </c>
      <c r="BA11" s="767">
        <f t="shared" si="15"/>
        <v>0</v>
      </c>
      <c r="BB11" s="767">
        <f t="shared" si="16"/>
        <v>0</v>
      </c>
      <c r="BC11" s="767">
        <f t="shared" si="17"/>
        <v>0</v>
      </c>
      <c r="BD11" s="767">
        <f t="shared" si="18"/>
        <v>0</v>
      </c>
      <c r="BE11" s="767">
        <f t="shared" si="19"/>
        <v>0</v>
      </c>
    </row>
    <row r="12" spans="1:57" s="101" customFormat="1" ht="10.5" customHeight="1">
      <c r="A12" s="203" t="s">
        <v>25</v>
      </c>
      <c r="B12" s="493" t="s">
        <v>25</v>
      </c>
      <c r="C12" s="534"/>
      <c r="D12" s="535">
        <v>-117</v>
      </c>
      <c r="E12" s="497">
        <v>-116</v>
      </c>
      <c r="F12" s="498">
        <v>-155</v>
      </c>
      <c r="G12" s="482">
        <v>-120</v>
      </c>
      <c r="H12" s="498">
        <v>-114</v>
      </c>
      <c r="I12" s="498">
        <v>-117</v>
      </c>
      <c r="J12" s="498">
        <v>-159</v>
      </c>
      <c r="K12" s="327">
        <f>((C12-D12)/D12)</f>
        <v>-1</v>
      </c>
      <c r="L12" s="328">
        <f t="shared" si="20"/>
        <v>-1</v>
      </c>
      <c r="M12" s="495"/>
      <c r="N12" s="496"/>
      <c r="O12" s="478"/>
      <c r="P12" s="497"/>
      <c r="Q12" s="329" t="e">
        <f t="shared" si="21"/>
        <v>#DIV/0!</v>
      </c>
      <c r="R12" s="496"/>
      <c r="S12" s="201"/>
      <c r="T12" s="845">
        <f t="shared" si="22"/>
        <v>0</v>
      </c>
      <c r="U12" s="845">
        <f t="shared" si="24"/>
        <v>0</v>
      </c>
      <c r="V12" s="845" t="e">
        <f t="shared" si="3"/>
        <v>#DIV/0!</v>
      </c>
      <c r="W12" s="845">
        <f>C12+D12+E12+F12-O12</f>
        <v>-388</v>
      </c>
      <c r="X12" s="845">
        <f t="shared" si="23"/>
        <v>-510</v>
      </c>
      <c r="Y12" s="715"/>
      <c r="Z12" s="719"/>
      <c r="AA12" s="333"/>
      <c r="AB12" s="334"/>
      <c r="AC12" s="326"/>
      <c r="AD12" s="334"/>
      <c r="AE12" s="334"/>
      <c r="AF12" s="334"/>
      <c r="AG12" s="327"/>
      <c r="AH12" s="328"/>
      <c r="AI12" s="329"/>
      <c r="AJ12" s="330"/>
      <c r="AK12" s="744"/>
      <c r="AL12" s="758"/>
      <c r="AM12" s="329"/>
      <c r="AN12" s="330"/>
      <c r="AP12" s="767">
        <f t="shared" si="4"/>
        <v>0</v>
      </c>
      <c r="AQ12" s="767">
        <f t="shared" si="5"/>
        <v>-117</v>
      </c>
      <c r="AR12" s="767">
        <f t="shared" si="6"/>
        <v>-116</v>
      </c>
      <c r="AS12" s="767">
        <f t="shared" si="7"/>
        <v>-155</v>
      </c>
      <c r="AT12" s="767">
        <f t="shared" si="8"/>
        <v>-120</v>
      </c>
      <c r="AU12" s="767">
        <f t="shared" si="9"/>
        <v>-114</v>
      </c>
      <c r="AV12" s="767">
        <f t="shared" si="10"/>
        <v>-117</v>
      </c>
      <c r="AW12" s="767">
        <f t="shared" si="11"/>
        <v>-159</v>
      </c>
      <c r="AX12" s="767">
        <f t="shared" si="12"/>
        <v>-1</v>
      </c>
      <c r="AY12" s="767">
        <f t="shared" si="13"/>
        <v>-1</v>
      </c>
      <c r="AZ12" s="767">
        <f t="shared" si="14"/>
        <v>0</v>
      </c>
      <c r="BA12" s="767">
        <f t="shared" si="15"/>
        <v>0</v>
      </c>
      <c r="BB12" s="767">
        <f t="shared" si="16"/>
        <v>0</v>
      </c>
      <c r="BC12" s="767">
        <f t="shared" si="17"/>
        <v>0</v>
      </c>
      <c r="BD12" s="767" t="e">
        <f t="shared" si="18"/>
        <v>#DIV/0!</v>
      </c>
      <c r="BE12" s="767">
        <f t="shared" si="19"/>
        <v>0</v>
      </c>
    </row>
    <row r="13" spans="1:57" s="101" customFormat="1" ht="10.5" customHeight="1">
      <c r="A13" s="203" t="s">
        <v>14</v>
      </c>
      <c r="B13" s="493" t="s">
        <v>14</v>
      </c>
      <c r="C13" s="534"/>
      <c r="D13" s="535">
        <v>115</v>
      </c>
      <c r="E13" s="497">
        <v>113</v>
      </c>
      <c r="F13" s="498">
        <v>78</v>
      </c>
      <c r="G13" s="498">
        <v>127</v>
      </c>
      <c r="H13" s="498">
        <v>122</v>
      </c>
      <c r="I13" s="498">
        <v>124</v>
      </c>
      <c r="J13" s="498">
        <v>114</v>
      </c>
      <c r="K13" s="327">
        <f>((C13-D13)/D13)</f>
        <v>-1</v>
      </c>
      <c r="L13" s="328">
        <f t="shared" si="20"/>
        <v>-1</v>
      </c>
      <c r="M13" s="495"/>
      <c r="N13" s="496"/>
      <c r="O13" s="478"/>
      <c r="P13" s="497"/>
      <c r="Q13" s="329" t="e">
        <f t="shared" si="21"/>
        <v>#DIV/0!</v>
      </c>
      <c r="R13" s="496"/>
      <c r="S13" s="201"/>
      <c r="T13" s="845">
        <f t="shared" si="22"/>
        <v>0</v>
      </c>
      <c r="U13" s="845">
        <f t="shared" si="24"/>
        <v>0</v>
      </c>
      <c r="V13" s="845" t="e">
        <f t="shared" si="3"/>
        <v>#DIV/0!</v>
      </c>
      <c r="W13" s="845">
        <f>C13+D13+E13+F13-O13</f>
        <v>306</v>
      </c>
      <c r="X13" s="845">
        <f t="shared" si="23"/>
        <v>487</v>
      </c>
      <c r="Y13" s="715"/>
      <c r="Z13" s="719"/>
      <c r="AA13" s="333"/>
      <c r="AB13" s="334"/>
      <c r="AC13" s="334"/>
      <c r="AD13" s="334"/>
      <c r="AE13" s="334"/>
      <c r="AF13" s="334"/>
      <c r="AG13" s="327"/>
      <c r="AH13" s="328"/>
      <c r="AI13" s="329"/>
      <c r="AJ13" s="330"/>
      <c r="AK13" s="744"/>
      <c r="AL13" s="758"/>
      <c r="AM13" s="329"/>
      <c r="AN13" s="330"/>
      <c r="AP13" s="767">
        <f t="shared" si="4"/>
        <v>0</v>
      </c>
      <c r="AQ13" s="767">
        <f t="shared" si="5"/>
        <v>115</v>
      </c>
      <c r="AR13" s="767">
        <f t="shared" si="6"/>
        <v>113</v>
      </c>
      <c r="AS13" s="767">
        <f t="shared" si="7"/>
        <v>78</v>
      </c>
      <c r="AT13" s="767">
        <f t="shared" si="8"/>
        <v>127</v>
      </c>
      <c r="AU13" s="767">
        <f t="shared" si="9"/>
        <v>122</v>
      </c>
      <c r="AV13" s="767">
        <f t="shared" si="10"/>
        <v>124</v>
      </c>
      <c r="AW13" s="767">
        <f t="shared" si="11"/>
        <v>114</v>
      </c>
      <c r="AX13" s="767">
        <f t="shared" si="12"/>
        <v>-1</v>
      </c>
      <c r="AY13" s="767">
        <f t="shared" si="13"/>
        <v>-1</v>
      </c>
      <c r="AZ13" s="767">
        <f t="shared" si="14"/>
        <v>0</v>
      </c>
      <c r="BA13" s="767">
        <f t="shared" si="15"/>
        <v>0</v>
      </c>
      <c r="BB13" s="767">
        <f t="shared" si="16"/>
        <v>0</v>
      </c>
      <c r="BC13" s="767">
        <f t="shared" si="17"/>
        <v>0</v>
      </c>
      <c r="BD13" s="767" t="e">
        <f t="shared" si="18"/>
        <v>#DIV/0!</v>
      </c>
      <c r="BE13" s="767">
        <f t="shared" si="19"/>
        <v>0</v>
      </c>
    </row>
    <row r="14" spans="1:57" s="101" customFormat="1" ht="10.5" customHeight="1">
      <c r="A14" s="202" t="s">
        <v>24</v>
      </c>
      <c r="B14" s="483" t="s">
        <v>24</v>
      </c>
      <c r="C14" s="532"/>
      <c r="D14" s="531">
        <v>-16</v>
      </c>
      <c r="E14" s="490">
        <v>-6</v>
      </c>
      <c r="F14" s="491">
        <v>-12</v>
      </c>
      <c r="G14" s="485">
        <v>-6</v>
      </c>
      <c r="H14" s="491">
        <v>-6</v>
      </c>
      <c r="I14" s="491">
        <v>-2</v>
      </c>
      <c r="J14" s="491">
        <v>-4</v>
      </c>
      <c r="K14" s="324"/>
      <c r="L14" s="325"/>
      <c r="M14" s="499"/>
      <c r="N14" s="492"/>
      <c r="O14" s="475"/>
      <c r="P14" s="490"/>
      <c r="Q14" s="318"/>
      <c r="R14" s="492"/>
      <c r="S14" s="201"/>
      <c r="T14" s="845"/>
      <c r="U14" s="845"/>
      <c r="V14" s="845"/>
      <c r="W14" s="845">
        <f>C14+D14+E14+F14-O14</f>
        <v>-34</v>
      </c>
      <c r="X14" s="845">
        <f t="shared" si="23"/>
        <v>-18</v>
      </c>
      <c r="Y14" s="370"/>
      <c r="Z14" s="369"/>
      <c r="AA14" s="322"/>
      <c r="AB14" s="323"/>
      <c r="AC14" s="316"/>
      <c r="AD14" s="323"/>
      <c r="AE14" s="323"/>
      <c r="AF14" s="323"/>
      <c r="AG14" s="324"/>
      <c r="AH14" s="325"/>
      <c r="AI14" s="335"/>
      <c r="AJ14" s="320"/>
      <c r="AK14" s="431"/>
      <c r="AL14" s="756"/>
      <c r="AM14" s="318"/>
      <c r="AN14" s="320"/>
      <c r="AP14" s="767">
        <f t="shared" si="4"/>
        <v>0</v>
      </c>
      <c r="AQ14" s="767">
        <f t="shared" si="5"/>
        <v>-16</v>
      </c>
      <c r="AR14" s="767">
        <f t="shared" si="6"/>
        <v>-6</v>
      </c>
      <c r="AS14" s="767">
        <f t="shared" si="7"/>
        <v>-12</v>
      </c>
      <c r="AT14" s="767">
        <f t="shared" si="8"/>
        <v>-6</v>
      </c>
      <c r="AU14" s="767">
        <f t="shared" si="9"/>
        <v>-6</v>
      </c>
      <c r="AV14" s="767">
        <f t="shared" si="10"/>
        <v>-2</v>
      </c>
      <c r="AW14" s="767">
        <f t="shared" si="11"/>
        <v>-4</v>
      </c>
      <c r="AX14" s="767">
        <f t="shared" si="12"/>
        <v>0</v>
      </c>
      <c r="AY14" s="767">
        <f t="shared" si="13"/>
        <v>0</v>
      </c>
      <c r="AZ14" s="767">
        <f t="shared" si="14"/>
        <v>0</v>
      </c>
      <c r="BA14" s="767">
        <f t="shared" si="15"/>
        <v>0</v>
      </c>
      <c r="BB14" s="767">
        <f t="shared" si="16"/>
        <v>0</v>
      </c>
      <c r="BC14" s="767">
        <f t="shared" si="17"/>
        <v>0</v>
      </c>
      <c r="BD14" s="767">
        <f t="shared" si="18"/>
        <v>0</v>
      </c>
      <c r="BE14" s="767">
        <f t="shared" si="19"/>
        <v>0</v>
      </c>
    </row>
    <row r="15" spans="1:57" s="101" customFormat="1" ht="10.5" hidden="1" customHeight="1" outlineLevel="1">
      <c r="A15" s="213" t="s">
        <v>128</v>
      </c>
      <c r="B15" s="483" t="s">
        <v>128</v>
      </c>
      <c r="C15" s="532"/>
      <c r="D15" s="531"/>
      <c r="E15" s="490"/>
      <c r="F15" s="491"/>
      <c r="G15" s="485"/>
      <c r="H15" s="491"/>
      <c r="I15" s="491"/>
      <c r="J15" s="491"/>
      <c r="K15" s="324" t="e">
        <v>#N/A</v>
      </c>
      <c r="L15" s="325" t="e">
        <f t="shared" si="20"/>
        <v>#DIV/0!</v>
      </c>
      <c r="M15" s="499"/>
      <c r="N15" s="492"/>
      <c r="O15" s="475"/>
      <c r="P15" s="490"/>
      <c r="Q15" s="318" t="e">
        <f>((O15-P15)/P15)</f>
        <v>#DIV/0!</v>
      </c>
      <c r="R15" s="492"/>
      <c r="S15" s="201"/>
      <c r="T15" s="845" t="e">
        <f>((C15-D15)/D15)-K15</f>
        <v>#DIV/0!</v>
      </c>
      <c r="U15" s="845" t="e">
        <f>((C15-G15)/G15)-L15</f>
        <v>#DIV/0!</v>
      </c>
      <c r="V15" s="845" t="e">
        <f>((O15-P15)/P15)-Q15</f>
        <v>#DIV/0!</v>
      </c>
      <c r="W15" s="845">
        <f>C15+D15+E15-O15</f>
        <v>0</v>
      </c>
      <c r="X15" s="845">
        <f t="shared" si="23"/>
        <v>0</v>
      </c>
      <c r="Y15" s="370"/>
      <c r="Z15" s="369"/>
      <c r="AA15" s="322"/>
      <c r="AB15" s="323"/>
      <c r="AC15" s="316"/>
      <c r="AD15" s="323"/>
      <c r="AE15" s="323"/>
      <c r="AF15" s="323"/>
      <c r="AG15" s="324"/>
      <c r="AH15" s="325"/>
      <c r="AI15" s="335"/>
      <c r="AJ15" s="320"/>
      <c r="AK15" s="431"/>
      <c r="AL15" s="756"/>
      <c r="AM15" s="318"/>
      <c r="AN15" s="320"/>
      <c r="AP15" s="767">
        <f t="shared" ref="AP15:BE15" si="25">C15-Y15</f>
        <v>0</v>
      </c>
      <c r="AQ15" s="767">
        <f t="shared" si="25"/>
        <v>0</v>
      </c>
      <c r="AR15" s="767">
        <f t="shared" si="25"/>
        <v>0</v>
      </c>
      <c r="AS15" s="767">
        <f t="shared" si="25"/>
        <v>0</v>
      </c>
      <c r="AT15" s="767">
        <f t="shared" si="25"/>
        <v>0</v>
      </c>
      <c r="AU15" s="767">
        <f t="shared" si="25"/>
        <v>0</v>
      </c>
      <c r="AV15" s="767">
        <f t="shared" si="25"/>
        <v>0</v>
      </c>
      <c r="AW15" s="767">
        <f t="shared" si="25"/>
        <v>0</v>
      </c>
      <c r="AX15" s="767" t="e">
        <f t="shared" si="25"/>
        <v>#N/A</v>
      </c>
      <c r="AY15" s="767" t="e">
        <f t="shared" si="25"/>
        <v>#DIV/0!</v>
      </c>
      <c r="AZ15" s="767">
        <f t="shared" si="25"/>
        <v>0</v>
      </c>
      <c r="BA15" s="767">
        <f t="shared" si="25"/>
        <v>0</v>
      </c>
      <c r="BB15" s="767">
        <f t="shared" si="25"/>
        <v>0</v>
      </c>
      <c r="BC15" s="767">
        <f t="shared" si="25"/>
        <v>0</v>
      </c>
      <c r="BD15" s="767" t="e">
        <f t="shared" si="25"/>
        <v>#DIV/0!</v>
      </c>
      <c r="BE15" s="767">
        <f t="shared" si="25"/>
        <v>0</v>
      </c>
    </row>
    <row r="16" spans="1:57" s="101" customFormat="1" ht="10.5" customHeight="1" collapsed="1">
      <c r="A16" s="203" t="s">
        <v>5</v>
      </c>
      <c r="B16" s="500" t="s">
        <v>5</v>
      </c>
      <c r="C16" s="536"/>
      <c r="D16" s="537">
        <v>99</v>
      </c>
      <c r="E16" s="502">
        <v>107</v>
      </c>
      <c r="F16" s="503">
        <v>66</v>
      </c>
      <c r="G16" s="504">
        <v>121</v>
      </c>
      <c r="H16" s="503">
        <v>116</v>
      </c>
      <c r="I16" s="503">
        <v>122</v>
      </c>
      <c r="J16" s="503">
        <v>110</v>
      </c>
      <c r="K16" s="339">
        <f>((C16-D16)/D16)</f>
        <v>-1</v>
      </c>
      <c r="L16" s="740">
        <f t="shared" si="20"/>
        <v>-1</v>
      </c>
      <c r="M16" s="506"/>
      <c r="N16" s="507"/>
      <c r="O16" s="501"/>
      <c r="P16" s="502"/>
      <c r="Q16" s="340" t="e">
        <f t="shared" si="21"/>
        <v>#DIV/0!</v>
      </c>
      <c r="R16" s="508"/>
      <c r="S16" s="201"/>
      <c r="T16" s="845">
        <f t="shared" si="22"/>
        <v>0</v>
      </c>
      <c r="U16" s="845">
        <f t="shared" si="24"/>
        <v>0</v>
      </c>
      <c r="V16" s="845" t="e">
        <f t="shared" si="3"/>
        <v>#DIV/0!</v>
      </c>
      <c r="W16" s="845">
        <f>C16+D16+E16+F16-O16</f>
        <v>272</v>
      </c>
      <c r="X16" s="845">
        <f t="shared" si="23"/>
        <v>469</v>
      </c>
      <c r="Y16" s="722"/>
      <c r="Z16" s="723"/>
      <c r="AA16" s="337"/>
      <c r="AB16" s="305"/>
      <c r="AC16" s="338"/>
      <c r="AD16" s="305"/>
      <c r="AE16" s="305"/>
      <c r="AF16" s="305"/>
      <c r="AG16" s="339"/>
      <c r="AH16" s="740"/>
      <c r="AI16" s="340"/>
      <c r="AJ16" s="341"/>
      <c r="AK16" s="746"/>
      <c r="AL16" s="759"/>
      <c r="AM16" s="340"/>
      <c r="AN16" s="359"/>
      <c r="AP16" s="767">
        <f t="shared" si="4"/>
        <v>0</v>
      </c>
      <c r="AQ16" s="767">
        <f t="shared" si="5"/>
        <v>99</v>
      </c>
      <c r="AR16" s="767">
        <f t="shared" si="6"/>
        <v>107</v>
      </c>
      <c r="AS16" s="767">
        <f t="shared" si="7"/>
        <v>66</v>
      </c>
      <c r="AT16" s="767">
        <f t="shared" si="8"/>
        <v>121</v>
      </c>
      <c r="AU16" s="767">
        <f t="shared" si="9"/>
        <v>116</v>
      </c>
      <c r="AV16" s="767">
        <f t="shared" si="10"/>
        <v>122</v>
      </c>
      <c r="AW16" s="767">
        <f t="shared" si="11"/>
        <v>110</v>
      </c>
      <c r="AX16" s="767">
        <f t="shared" si="12"/>
        <v>-1</v>
      </c>
      <c r="AY16" s="767">
        <f t="shared" si="13"/>
        <v>-1</v>
      </c>
      <c r="AZ16" s="767">
        <f t="shared" si="14"/>
        <v>0</v>
      </c>
      <c r="BA16" s="767">
        <f t="shared" si="15"/>
        <v>0</v>
      </c>
      <c r="BB16" s="767">
        <f t="shared" si="16"/>
        <v>0</v>
      </c>
      <c r="BC16" s="767">
        <f t="shared" si="17"/>
        <v>0</v>
      </c>
      <c r="BD16" s="767" t="e">
        <f t="shared" si="18"/>
        <v>#DIV/0!</v>
      </c>
      <c r="BE16" s="767">
        <f t="shared" si="19"/>
        <v>0</v>
      </c>
    </row>
    <row r="17" spans="1:57" s="101" customFormat="1" ht="10.5" customHeight="1">
      <c r="A17" s="202" t="s">
        <v>10</v>
      </c>
      <c r="B17" s="483" t="s">
        <v>10</v>
      </c>
      <c r="C17" s="509"/>
      <c r="D17" s="538">
        <v>50.4</v>
      </c>
      <c r="E17" s="486">
        <v>50.7</v>
      </c>
      <c r="F17" s="486">
        <v>66.5</v>
      </c>
      <c r="G17" s="486">
        <v>48.6</v>
      </c>
      <c r="H17" s="486">
        <v>48.3</v>
      </c>
      <c r="I17" s="486">
        <v>48.5</v>
      </c>
      <c r="J17" s="486">
        <v>58.2</v>
      </c>
      <c r="K17" s="318"/>
      <c r="L17" s="320"/>
      <c r="M17" s="488"/>
      <c r="N17" s="492"/>
      <c r="O17" s="509"/>
      <c r="P17" s="486"/>
      <c r="Q17" s="743"/>
      <c r="R17" s="510"/>
      <c r="S17" s="201"/>
      <c r="T17" s="845"/>
      <c r="U17" s="845"/>
      <c r="V17" s="845"/>
      <c r="W17" s="845"/>
      <c r="X17" s="920"/>
      <c r="Y17" s="343"/>
      <c r="Z17" s="721"/>
      <c r="AA17" s="317"/>
      <c r="AB17" s="317"/>
      <c r="AC17" s="317"/>
      <c r="AD17" s="317"/>
      <c r="AE17" s="317"/>
      <c r="AF17" s="317"/>
      <c r="AG17" s="318"/>
      <c r="AH17" s="320"/>
      <c r="AI17" s="318"/>
      <c r="AJ17" s="320"/>
      <c r="AK17" s="343"/>
      <c r="AL17" s="721"/>
      <c r="AM17" s="318"/>
      <c r="AN17" s="346"/>
      <c r="AP17" s="767">
        <f t="shared" si="4"/>
        <v>0</v>
      </c>
      <c r="AQ17" s="767">
        <f t="shared" si="5"/>
        <v>50.4</v>
      </c>
      <c r="AR17" s="767">
        <f t="shared" si="6"/>
        <v>50.7</v>
      </c>
      <c r="AS17" s="767">
        <f t="shared" si="7"/>
        <v>66.5</v>
      </c>
      <c r="AT17" s="767">
        <f t="shared" si="8"/>
        <v>48.6</v>
      </c>
      <c r="AU17" s="767">
        <f t="shared" si="9"/>
        <v>48.3</v>
      </c>
      <c r="AV17" s="767">
        <f t="shared" si="10"/>
        <v>48.5</v>
      </c>
      <c r="AW17" s="767">
        <f t="shared" si="11"/>
        <v>58.2</v>
      </c>
      <c r="AX17" s="767">
        <f t="shared" si="12"/>
        <v>0</v>
      </c>
      <c r="AY17" s="767">
        <f t="shared" si="13"/>
        <v>0</v>
      </c>
      <c r="AZ17" s="767">
        <f t="shared" si="14"/>
        <v>0</v>
      </c>
      <c r="BA17" s="767">
        <f t="shared" si="15"/>
        <v>0</v>
      </c>
      <c r="BB17" s="767">
        <f t="shared" si="16"/>
        <v>0</v>
      </c>
      <c r="BC17" s="767">
        <f t="shared" si="17"/>
        <v>0</v>
      </c>
      <c r="BD17" s="767">
        <f t="shared" si="18"/>
        <v>0</v>
      </c>
      <c r="BE17" s="767">
        <f t="shared" si="19"/>
        <v>0</v>
      </c>
    </row>
    <row r="18" spans="1:57" s="101" customFormat="1" ht="10.5" customHeight="1">
      <c r="A18" s="202" t="s">
        <v>6</v>
      </c>
      <c r="B18" s="483" t="s">
        <v>108</v>
      </c>
      <c r="C18" s="509"/>
      <c r="D18" s="538">
        <v>10.692022608337471</v>
      </c>
      <c r="E18" s="486">
        <v>11.499022488489185</v>
      </c>
      <c r="F18" s="486">
        <v>7.0303436794123266</v>
      </c>
      <c r="G18" s="486">
        <v>12.575114403481482</v>
      </c>
      <c r="H18" s="486">
        <v>12.562999029794462</v>
      </c>
      <c r="I18" s="486">
        <v>13.509582189675182</v>
      </c>
      <c r="J18" s="486">
        <v>12.004222614104764</v>
      </c>
      <c r="K18" s="318"/>
      <c r="L18" s="320"/>
      <c r="M18" s="800"/>
      <c r="N18" s="801"/>
      <c r="O18" s="509"/>
      <c r="P18" s="486"/>
      <c r="Q18" s="318"/>
      <c r="R18" s="510"/>
      <c r="S18" s="201"/>
      <c r="T18" s="845"/>
      <c r="U18" s="845"/>
      <c r="V18" s="845"/>
      <c r="W18" s="845"/>
      <c r="X18" s="920"/>
      <c r="Y18" s="343"/>
      <c r="Z18" s="721"/>
      <c r="AA18" s="317"/>
      <c r="AB18" s="317"/>
      <c r="AC18" s="317"/>
      <c r="AD18" s="317"/>
      <c r="AE18" s="317"/>
      <c r="AF18" s="317"/>
      <c r="AG18" s="318"/>
      <c r="AH18" s="320"/>
      <c r="AI18" s="318"/>
      <c r="AJ18" s="320"/>
      <c r="AK18" s="343"/>
      <c r="AL18" s="721"/>
      <c r="AM18" s="318"/>
      <c r="AN18" s="346"/>
      <c r="AP18" s="767">
        <f t="shared" ref="AP18:BE18" si="26">C18-Y18</f>
        <v>0</v>
      </c>
      <c r="AQ18" s="767">
        <f t="shared" si="26"/>
        <v>10.692022608337471</v>
      </c>
      <c r="AR18" s="767">
        <f t="shared" si="26"/>
        <v>11.499022488489185</v>
      </c>
      <c r="AS18" s="767">
        <f t="shared" si="26"/>
        <v>7.0303436794123266</v>
      </c>
      <c r="AT18" s="767">
        <f t="shared" si="26"/>
        <v>12.575114403481482</v>
      </c>
      <c r="AU18" s="767">
        <f t="shared" si="26"/>
        <v>12.562999029794462</v>
      </c>
      <c r="AV18" s="767">
        <f t="shared" si="26"/>
        <v>13.509582189675182</v>
      </c>
      <c r="AW18" s="767">
        <f t="shared" si="26"/>
        <v>12.004222614104764</v>
      </c>
      <c r="AX18" s="767">
        <f t="shared" si="26"/>
        <v>0</v>
      </c>
      <c r="AY18" s="767">
        <f t="shared" si="26"/>
        <v>0</v>
      </c>
      <c r="AZ18" s="767">
        <f t="shared" si="26"/>
        <v>0</v>
      </c>
      <c r="BA18" s="767">
        <f t="shared" si="26"/>
        <v>0</v>
      </c>
      <c r="BB18" s="767">
        <f t="shared" si="26"/>
        <v>0</v>
      </c>
      <c r="BC18" s="767">
        <f t="shared" si="26"/>
        <v>0</v>
      </c>
      <c r="BD18" s="767">
        <f t="shared" si="26"/>
        <v>0</v>
      </c>
      <c r="BE18" s="767">
        <f t="shared" si="26"/>
        <v>0</v>
      </c>
    </row>
    <row r="19" spans="1:57" s="101" customFormat="1" ht="10.5" hidden="1" customHeight="1" outlineLevel="1">
      <c r="A19" s="202" t="s">
        <v>6</v>
      </c>
      <c r="B19" s="483" t="s">
        <v>6</v>
      </c>
      <c r="C19" s="509"/>
      <c r="D19" s="538"/>
      <c r="E19" s="486"/>
      <c r="F19" s="486"/>
      <c r="G19" s="486"/>
      <c r="H19" s="486"/>
      <c r="I19" s="486"/>
      <c r="J19" s="486"/>
      <c r="K19" s="318">
        <v>0</v>
      </c>
      <c r="L19" s="320">
        <v>0</v>
      </c>
      <c r="M19" s="800"/>
      <c r="N19" s="801"/>
      <c r="O19" s="509"/>
      <c r="P19" s="486"/>
      <c r="Q19" s="318">
        <v>0</v>
      </c>
      <c r="R19" s="510"/>
      <c r="S19" s="201"/>
      <c r="T19" s="845"/>
      <c r="U19" s="845"/>
      <c r="V19" s="845"/>
      <c r="W19" s="845"/>
      <c r="X19" s="920"/>
      <c r="Y19" s="343"/>
      <c r="Z19" s="721"/>
      <c r="AA19" s="317"/>
      <c r="AB19" s="317"/>
      <c r="AC19" s="317"/>
      <c r="AD19" s="317"/>
      <c r="AE19" s="317"/>
      <c r="AF19" s="317"/>
      <c r="AG19" s="318"/>
      <c r="AH19" s="320"/>
      <c r="AI19" s="318"/>
      <c r="AJ19" s="320"/>
      <c r="AK19" s="343"/>
      <c r="AL19" s="721"/>
      <c r="AM19" s="318"/>
      <c r="AN19" s="346"/>
      <c r="AP19" s="767">
        <f t="shared" si="4"/>
        <v>0</v>
      </c>
      <c r="AQ19" s="767">
        <f t="shared" si="5"/>
        <v>0</v>
      </c>
      <c r="AR19" s="767">
        <f t="shared" si="6"/>
        <v>0</v>
      </c>
      <c r="AS19" s="767">
        <f t="shared" si="7"/>
        <v>0</v>
      </c>
      <c r="AT19" s="767">
        <f t="shared" si="8"/>
        <v>0</v>
      </c>
      <c r="AU19" s="767">
        <f t="shared" si="9"/>
        <v>0</v>
      </c>
      <c r="AV19" s="767">
        <f t="shared" si="10"/>
        <v>0</v>
      </c>
      <c r="AW19" s="767">
        <f t="shared" si="11"/>
        <v>0</v>
      </c>
      <c r="AX19" s="767">
        <f t="shared" si="12"/>
        <v>0</v>
      </c>
      <c r="AY19" s="767">
        <f t="shared" si="13"/>
        <v>0</v>
      </c>
      <c r="AZ19" s="767">
        <f t="shared" si="14"/>
        <v>0</v>
      </c>
      <c r="BA19" s="767">
        <f t="shared" si="15"/>
        <v>0</v>
      </c>
      <c r="BB19" s="767">
        <f t="shared" si="16"/>
        <v>0</v>
      </c>
      <c r="BC19" s="767">
        <f t="shared" si="17"/>
        <v>0</v>
      </c>
      <c r="BD19" s="767">
        <f t="shared" si="18"/>
        <v>0</v>
      </c>
      <c r="BE19" s="767">
        <f t="shared" si="19"/>
        <v>0</v>
      </c>
    </row>
    <row r="20" spans="1:57" s="101" customFormat="1" ht="10.5" customHeight="1" collapsed="1">
      <c r="A20" s="202" t="s">
        <v>29</v>
      </c>
      <c r="B20" s="483" t="s">
        <v>29</v>
      </c>
      <c r="C20" s="476"/>
      <c r="D20" s="539">
        <v>2649</v>
      </c>
      <c r="E20" s="485">
        <v>2800</v>
      </c>
      <c r="F20" s="485">
        <v>2761</v>
      </c>
      <c r="G20" s="485">
        <v>2968</v>
      </c>
      <c r="H20" s="485">
        <v>2896</v>
      </c>
      <c r="I20" s="485">
        <v>2725</v>
      </c>
      <c r="J20" s="485">
        <v>2743</v>
      </c>
      <c r="K20" s="324">
        <f>((C20-D20)/D20)</f>
        <v>-1</v>
      </c>
      <c r="L20" s="325">
        <f>((C20-G20)/G20)</f>
        <v>-1</v>
      </c>
      <c r="M20" s="488"/>
      <c r="N20" s="492"/>
      <c r="O20" s="476"/>
      <c r="P20" s="485"/>
      <c r="Q20" s="318" t="e">
        <f t="shared" ref="Q20:Q30" si="27">((O20-P20)/P20)</f>
        <v>#DIV/0!</v>
      </c>
      <c r="R20" s="492"/>
      <c r="S20" s="201"/>
      <c r="T20" s="845">
        <f t="shared" si="22"/>
        <v>0</v>
      </c>
      <c r="U20" s="845">
        <f t="shared" si="24"/>
        <v>0</v>
      </c>
      <c r="V20" s="845" t="e">
        <f>((O20-P20)/P20)-Q20</f>
        <v>#DIV/0!</v>
      </c>
      <c r="W20" s="845">
        <f>C20-O20</f>
        <v>0</v>
      </c>
      <c r="X20" s="845">
        <f>G20-P20</f>
        <v>2968</v>
      </c>
      <c r="Y20" s="345"/>
      <c r="Z20" s="371"/>
      <c r="AA20" s="316"/>
      <c r="AB20" s="316"/>
      <c r="AC20" s="316"/>
      <c r="AD20" s="316"/>
      <c r="AE20" s="316"/>
      <c r="AF20" s="316"/>
      <c r="AG20" s="324"/>
      <c r="AH20" s="325"/>
      <c r="AI20" s="318"/>
      <c r="AJ20" s="320"/>
      <c r="AK20" s="345"/>
      <c r="AL20" s="371"/>
      <c r="AM20" s="318"/>
      <c r="AN20" s="362"/>
      <c r="AP20" s="767">
        <f t="shared" si="4"/>
        <v>0</v>
      </c>
      <c r="AQ20" s="767">
        <f t="shared" si="5"/>
        <v>2649</v>
      </c>
      <c r="AR20" s="767">
        <f t="shared" si="6"/>
        <v>2800</v>
      </c>
      <c r="AS20" s="767">
        <f t="shared" si="7"/>
        <v>2761</v>
      </c>
      <c r="AT20" s="767">
        <f t="shared" si="8"/>
        <v>2968</v>
      </c>
      <c r="AU20" s="767">
        <f t="shared" si="9"/>
        <v>2896</v>
      </c>
      <c r="AV20" s="767">
        <f t="shared" si="10"/>
        <v>2725</v>
      </c>
      <c r="AW20" s="767">
        <f t="shared" si="11"/>
        <v>2743</v>
      </c>
      <c r="AX20" s="767">
        <f t="shared" si="12"/>
        <v>-1</v>
      </c>
      <c r="AY20" s="767">
        <f t="shared" si="13"/>
        <v>-1</v>
      </c>
      <c r="AZ20" s="767">
        <f t="shared" si="14"/>
        <v>0</v>
      </c>
      <c r="BA20" s="767">
        <f t="shared" si="15"/>
        <v>0</v>
      </c>
      <c r="BB20" s="767">
        <f t="shared" si="16"/>
        <v>0</v>
      </c>
      <c r="BC20" s="767">
        <f t="shared" si="17"/>
        <v>0</v>
      </c>
      <c r="BD20" s="767" t="e">
        <f t="shared" si="18"/>
        <v>#DIV/0!</v>
      </c>
      <c r="BE20" s="767">
        <f t="shared" si="19"/>
        <v>0</v>
      </c>
    </row>
    <row r="21" spans="1:57" s="101" customFormat="1" ht="10.5" customHeight="1">
      <c r="A21" s="202" t="s">
        <v>28</v>
      </c>
      <c r="B21" s="481" t="s">
        <v>92</v>
      </c>
      <c r="C21" s="476"/>
      <c r="D21" s="539">
        <v>15552</v>
      </c>
      <c r="E21" s="485">
        <v>15581</v>
      </c>
      <c r="F21" s="485">
        <v>15356</v>
      </c>
      <c r="G21" s="485">
        <v>15428</v>
      </c>
      <c r="H21" s="485">
        <v>5393</v>
      </c>
      <c r="I21" s="485">
        <v>4767</v>
      </c>
      <c r="J21" s="485">
        <v>4781</v>
      </c>
      <c r="K21" s="324"/>
      <c r="L21" s="325"/>
      <c r="M21" s="488"/>
      <c r="N21" s="492"/>
      <c r="O21" s="476"/>
      <c r="P21" s="485"/>
      <c r="Q21" s="318"/>
      <c r="R21" s="492"/>
      <c r="S21" s="201"/>
      <c r="T21" s="845">
        <f>((C21-D21)/D21)-K21</f>
        <v>-1</v>
      </c>
      <c r="U21" s="845">
        <f t="shared" si="24"/>
        <v>-1</v>
      </c>
      <c r="V21" s="845" t="e">
        <f>((O21-P21)/P21)-Q21</f>
        <v>#DIV/0!</v>
      </c>
      <c r="W21" s="845">
        <f>C21-O21</f>
        <v>0</v>
      </c>
      <c r="X21" s="845">
        <f>G21-P21</f>
        <v>15428</v>
      </c>
      <c r="Y21" s="345"/>
      <c r="Z21" s="371"/>
      <c r="AA21" s="316"/>
      <c r="AB21" s="316"/>
      <c r="AC21" s="316"/>
      <c r="AD21" s="316"/>
      <c r="AE21" s="316"/>
      <c r="AF21" s="316"/>
      <c r="AG21" s="324"/>
      <c r="AH21" s="325"/>
      <c r="AI21" s="318"/>
      <c r="AJ21" s="320"/>
      <c r="AK21" s="345"/>
      <c r="AL21" s="371"/>
      <c r="AM21" s="318"/>
      <c r="AN21" s="362"/>
      <c r="AP21" s="767">
        <f t="shared" si="4"/>
        <v>0</v>
      </c>
      <c r="AQ21" s="767">
        <f t="shared" si="5"/>
        <v>15552</v>
      </c>
      <c r="AR21" s="767">
        <f t="shared" si="6"/>
        <v>15581</v>
      </c>
      <c r="AS21" s="767">
        <f t="shared" si="7"/>
        <v>15356</v>
      </c>
      <c r="AT21" s="767">
        <f t="shared" si="8"/>
        <v>15428</v>
      </c>
      <c r="AU21" s="767">
        <f t="shared" si="9"/>
        <v>5393</v>
      </c>
      <c r="AV21" s="767">
        <f t="shared" si="10"/>
        <v>4767</v>
      </c>
      <c r="AW21" s="767">
        <f t="shared" si="11"/>
        <v>4781</v>
      </c>
      <c r="AX21" s="767">
        <f t="shared" si="12"/>
        <v>0</v>
      </c>
      <c r="AY21" s="767">
        <f t="shared" si="13"/>
        <v>0</v>
      </c>
      <c r="AZ21" s="767">
        <f t="shared" si="14"/>
        <v>0</v>
      </c>
      <c r="BA21" s="767">
        <f t="shared" si="15"/>
        <v>0</v>
      </c>
      <c r="BB21" s="767">
        <f t="shared" si="16"/>
        <v>0</v>
      </c>
      <c r="BC21" s="767">
        <f t="shared" si="17"/>
        <v>0</v>
      </c>
      <c r="BD21" s="767">
        <f t="shared" si="18"/>
        <v>0</v>
      </c>
      <c r="BE21" s="767">
        <f t="shared" si="19"/>
        <v>0</v>
      </c>
    </row>
    <row r="22" spans="1:57" s="101" customFormat="1" ht="10.5" customHeight="1">
      <c r="A22" s="202" t="s">
        <v>15</v>
      </c>
      <c r="B22" s="513" t="s">
        <v>15</v>
      </c>
      <c r="C22" s="514"/>
      <c r="D22" s="540">
        <v>1841</v>
      </c>
      <c r="E22" s="515">
        <v>1911</v>
      </c>
      <c r="F22" s="515">
        <v>1926</v>
      </c>
      <c r="G22" s="515">
        <v>1894</v>
      </c>
      <c r="H22" s="515">
        <v>1896</v>
      </c>
      <c r="I22" s="515">
        <v>1935</v>
      </c>
      <c r="J22" s="515">
        <v>1948</v>
      </c>
      <c r="K22" s="736">
        <f>((C22-D22)/D22)</f>
        <v>-1</v>
      </c>
      <c r="L22" s="737">
        <f>((C22-G22)/G22)</f>
        <v>-1</v>
      </c>
      <c r="M22" s="541"/>
      <c r="N22" s="542"/>
      <c r="O22" s="514"/>
      <c r="P22" s="515"/>
      <c r="Q22" s="350" t="e">
        <f t="shared" si="27"/>
        <v>#DIV/0!</v>
      </c>
      <c r="R22" s="517"/>
      <c r="S22" s="201"/>
      <c r="T22" s="845">
        <f t="shared" si="22"/>
        <v>0</v>
      </c>
      <c r="U22" s="845">
        <f t="shared" si="24"/>
        <v>0</v>
      </c>
      <c r="V22" s="845" t="e">
        <f>((O22-P22)/P22)-Q22</f>
        <v>#DIV/0!</v>
      </c>
      <c r="W22" s="845">
        <f>C22-O22</f>
        <v>0</v>
      </c>
      <c r="X22" s="845">
        <f>G22-P22</f>
        <v>1894</v>
      </c>
      <c r="Y22" s="348"/>
      <c r="Z22" s="372"/>
      <c r="AA22" s="349"/>
      <c r="AB22" s="349"/>
      <c r="AC22" s="349"/>
      <c r="AD22" s="349"/>
      <c r="AE22" s="349"/>
      <c r="AF22" s="349"/>
      <c r="AG22" s="736"/>
      <c r="AH22" s="737"/>
      <c r="AI22" s="760"/>
      <c r="AJ22" s="761"/>
      <c r="AK22" s="348"/>
      <c r="AL22" s="372"/>
      <c r="AM22" s="350"/>
      <c r="AN22" s="748"/>
      <c r="AP22" s="767">
        <f t="shared" si="4"/>
        <v>0</v>
      </c>
      <c r="AQ22" s="767">
        <f t="shared" si="5"/>
        <v>1841</v>
      </c>
      <c r="AR22" s="767">
        <f t="shared" si="6"/>
        <v>1911</v>
      </c>
      <c r="AS22" s="767">
        <f t="shared" si="7"/>
        <v>1926</v>
      </c>
      <c r="AT22" s="767">
        <f t="shared" si="8"/>
        <v>1894</v>
      </c>
      <c r="AU22" s="767">
        <f t="shared" si="9"/>
        <v>1896</v>
      </c>
      <c r="AV22" s="767">
        <f t="shared" si="10"/>
        <v>1935</v>
      </c>
      <c r="AW22" s="767">
        <f t="shared" si="11"/>
        <v>1948</v>
      </c>
      <c r="AX22" s="767">
        <f t="shared" si="12"/>
        <v>-1</v>
      </c>
      <c r="AY22" s="767">
        <f t="shared" si="13"/>
        <v>-1</v>
      </c>
      <c r="AZ22" s="767">
        <f t="shared" si="14"/>
        <v>0</v>
      </c>
      <c r="BA22" s="767">
        <f t="shared" si="15"/>
        <v>0</v>
      </c>
      <c r="BB22" s="767">
        <f t="shared" si="16"/>
        <v>0</v>
      </c>
      <c r="BC22" s="767">
        <f t="shared" si="17"/>
        <v>0</v>
      </c>
      <c r="BD22" s="767" t="e">
        <f t="shared" si="18"/>
        <v>#DIV/0!</v>
      </c>
      <c r="BE22" s="767">
        <f t="shared" si="19"/>
        <v>0</v>
      </c>
    </row>
    <row r="23" spans="1:57" s="101" customFormat="1" ht="10.5" customHeight="1">
      <c r="A23" s="203" t="s">
        <v>23</v>
      </c>
      <c r="B23" s="493" t="s">
        <v>23</v>
      </c>
      <c r="C23" s="543"/>
      <c r="D23" s="544"/>
      <c r="E23" s="491"/>
      <c r="F23" s="491"/>
      <c r="G23" s="491"/>
      <c r="H23" s="491"/>
      <c r="I23" s="491"/>
      <c r="J23" s="491"/>
      <c r="K23" s="318"/>
      <c r="L23" s="320"/>
      <c r="M23" s="488"/>
      <c r="N23" s="492"/>
      <c r="O23" s="476"/>
      <c r="P23" s="485"/>
      <c r="Q23" s="318"/>
      <c r="R23" s="510"/>
      <c r="S23" s="201"/>
      <c r="T23" s="845"/>
      <c r="U23" s="845"/>
      <c r="V23" s="845"/>
      <c r="W23" s="845"/>
      <c r="X23" s="845"/>
      <c r="Y23" s="739"/>
      <c r="Z23" s="762"/>
      <c r="AA23" s="323"/>
      <c r="AB23" s="323"/>
      <c r="AC23" s="323"/>
      <c r="AD23" s="323"/>
      <c r="AE23" s="323"/>
      <c r="AF23" s="323"/>
      <c r="AG23" s="318"/>
      <c r="AH23" s="320"/>
      <c r="AI23" s="318"/>
      <c r="AJ23" s="320"/>
      <c r="AK23" s="739"/>
      <c r="AL23" s="762"/>
      <c r="AM23" s="314"/>
      <c r="AN23" s="346"/>
      <c r="AP23" s="767">
        <f t="shared" si="4"/>
        <v>0</v>
      </c>
      <c r="AQ23" s="767">
        <f t="shared" si="5"/>
        <v>0</v>
      </c>
      <c r="AR23" s="767">
        <f t="shared" si="6"/>
        <v>0</v>
      </c>
      <c r="AS23" s="767">
        <f t="shared" si="7"/>
        <v>0</v>
      </c>
      <c r="AT23" s="767">
        <f t="shared" si="8"/>
        <v>0</v>
      </c>
      <c r="AU23" s="767">
        <f t="shared" si="9"/>
        <v>0</v>
      </c>
      <c r="AV23" s="767">
        <f t="shared" si="10"/>
        <v>0</v>
      </c>
      <c r="AW23" s="767">
        <f t="shared" si="11"/>
        <v>0</v>
      </c>
      <c r="AX23" s="767">
        <f t="shared" si="12"/>
        <v>0</v>
      </c>
      <c r="AY23" s="767">
        <f t="shared" si="13"/>
        <v>0</v>
      </c>
      <c r="AZ23" s="767">
        <f t="shared" si="14"/>
        <v>0</v>
      </c>
      <c r="BA23" s="767">
        <f t="shared" si="15"/>
        <v>0</v>
      </c>
      <c r="BB23" s="767">
        <f t="shared" si="16"/>
        <v>0</v>
      </c>
      <c r="BC23" s="767">
        <f t="shared" si="17"/>
        <v>0</v>
      </c>
      <c r="BD23" s="767">
        <f t="shared" si="18"/>
        <v>0</v>
      </c>
      <c r="BE23" s="767">
        <f t="shared" si="19"/>
        <v>0</v>
      </c>
    </row>
    <row r="24" spans="1:57" s="101" customFormat="1" ht="10.5" customHeight="1">
      <c r="A24" s="202" t="s">
        <v>20</v>
      </c>
      <c r="B24" s="483" t="s">
        <v>20</v>
      </c>
      <c r="C24" s="545"/>
      <c r="D24" s="546">
        <v>0.8</v>
      </c>
      <c r="E24" s="512">
        <v>0.8</v>
      </c>
      <c r="F24" s="512">
        <v>0.8</v>
      </c>
      <c r="G24" s="512">
        <v>0.8</v>
      </c>
      <c r="H24" s="512">
        <v>0.7</v>
      </c>
      <c r="I24" s="512">
        <v>0.7</v>
      </c>
      <c r="J24" s="512">
        <v>0.7</v>
      </c>
      <c r="K24" s="324">
        <f t="shared" ref="K24:K29" si="28">((C24-D24)/D24)</f>
        <v>-1</v>
      </c>
      <c r="L24" s="325">
        <f t="shared" ref="L24:L29" si="29">((C24-G24)/G24)</f>
        <v>-1</v>
      </c>
      <c r="M24" s="488"/>
      <c r="N24" s="492"/>
      <c r="O24" s="794"/>
      <c r="P24" s="835"/>
      <c r="Q24" s="318" t="e">
        <f t="shared" si="27"/>
        <v>#DIV/0!</v>
      </c>
      <c r="R24" s="492"/>
      <c r="S24" s="201"/>
      <c r="T24" s="845">
        <f>((C24-D24)/D24)-K24</f>
        <v>0</v>
      </c>
      <c r="U24" s="845">
        <f>((C24-G24)/G24)-L24</f>
        <v>0</v>
      </c>
      <c r="V24" s="845" t="e">
        <f t="shared" ref="V24:V30" si="30">((O24-P24)/P24)-Q24</f>
        <v>#DIV/0!</v>
      </c>
      <c r="W24" s="845">
        <f t="shared" ref="W24:W30" si="31">C24-O24</f>
        <v>0</v>
      </c>
      <c r="X24" s="845">
        <f t="shared" ref="X24:X30" si="32">G24-P24</f>
        <v>0.8</v>
      </c>
      <c r="Y24" s="763"/>
      <c r="Z24" s="373"/>
      <c r="AA24" s="354"/>
      <c r="AB24" s="354"/>
      <c r="AC24" s="354"/>
      <c r="AD24" s="354"/>
      <c r="AE24" s="354"/>
      <c r="AF24" s="354"/>
      <c r="AG24" s="324"/>
      <c r="AH24" s="325"/>
      <c r="AI24" s="318"/>
      <c r="AJ24" s="320"/>
      <c r="AK24" s="763"/>
      <c r="AL24" s="373"/>
      <c r="AM24" s="318"/>
      <c r="AN24" s="320"/>
      <c r="AP24" s="767">
        <f t="shared" si="4"/>
        <v>0</v>
      </c>
      <c r="AQ24" s="767">
        <f t="shared" si="5"/>
        <v>0.8</v>
      </c>
      <c r="AR24" s="767">
        <f t="shared" si="6"/>
        <v>0.8</v>
      </c>
      <c r="AS24" s="767">
        <f t="shared" si="7"/>
        <v>0.8</v>
      </c>
      <c r="AT24" s="767">
        <f t="shared" si="8"/>
        <v>0.8</v>
      </c>
      <c r="AU24" s="767">
        <f t="shared" si="9"/>
        <v>0.7</v>
      </c>
      <c r="AV24" s="767">
        <f t="shared" si="10"/>
        <v>0.7</v>
      </c>
      <c r="AW24" s="767">
        <f t="shared" si="11"/>
        <v>0.7</v>
      </c>
      <c r="AX24" s="767">
        <f t="shared" si="12"/>
        <v>-1</v>
      </c>
      <c r="AY24" s="767">
        <f t="shared" si="13"/>
        <v>-1</v>
      </c>
      <c r="AZ24" s="767">
        <f t="shared" si="14"/>
        <v>0</v>
      </c>
      <c r="BA24" s="767">
        <f t="shared" si="15"/>
        <v>0</v>
      </c>
      <c r="BB24" s="767">
        <f t="shared" si="16"/>
        <v>0</v>
      </c>
      <c r="BC24" s="767">
        <f t="shared" si="17"/>
        <v>0</v>
      </c>
      <c r="BD24" s="767" t="e">
        <f t="shared" si="18"/>
        <v>#DIV/0!</v>
      </c>
      <c r="BE24" s="767">
        <f t="shared" si="19"/>
        <v>0</v>
      </c>
    </row>
    <row r="25" spans="1:57" s="101" customFormat="1" ht="10.5" customHeight="1">
      <c r="A25" s="202" t="s">
        <v>21</v>
      </c>
      <c r="B25" s="483" t="s">
        <v>21</v>
      </c>
      <c r="C25" s="547"/>
      <c r="D25" s="546">
        <v>40.700000000000003</v>
      </c>
      <c r="E25" s="512">
        <v>40.6</v>
      </c>
      <c r="F25" s="512">
        <v>40.700000000000003</v>
      </c>
      <c r="G25" s="512">
        <v>41.1</v>
      </c>
      <c r="H25" s="512">
        <v>40.799999999999997</v>
      </c>
      <c r="I25" s="512">
        <v>39.999999999999993</v>
      </c>
      <c r="J25" s="512">
        <v>40.599999999999994</v>
      </c>
      <c r="K25" s="324">
        <f t="shared" si="28"/>
        <v>-1</v>
      </c>
      <c r="L25" s="325">
        <f t="shared" si="29"/>
        <v>-1</v>
      </c>
      <c r="M25" s="488"/>
      <c r="N25" s="492"/>
      <c r="O25" s="794"/>
      <c r="P25" s="835"/>
      <c r="Q25" s="318" t="e">
        <f t="shared" si="27"/>
        <v>#DIV/0!</v>
      </c>
      <c r="R25" s="492"/>
      <c r="S25" s="201"/>
      <c r="T25" s="845">
        <f>((C25-D25)/D25)-K25</f>
        <v>0</v>
      </c>
      <c r="U25" s="845">
        <f>((C25-G25)/G25)-L25</f>
        <v>0</v>
      </c>
      <c r="V25" s="845" t="e">
        <f t="shared" si="30"/>
        <v>#DIV/0!</v>
      </c>
      <c r="W25" s="845">
        <f t="shared" si="31"/>
        <v>0</v>
      </c>
      <c r="X25" s="845">
        <f t="shared" si="32"/>
        <v>41.1</v>
      </c>
      <c r="Y25" s="764"/>
      <c r="Z25" s="373"/>
      <c r="AA25" s="354"/>
      <c r="AB25" s="354"/>
      <c r="AC25" s="354"/>
      <c r="AD25" s="354"/>
      <c r="AE25" s="354"/>
      <c r="AF25" s="354"/>
      <c r="AG25" s="324"/>
      <c r="AH25" s="325"/>
      <c r="AI25" s="318"/>
      <c r="AJ25" s="320"/>
      <c r="AK25" s="764"/>
      <c r="AL25" s="373"/>
      <c r="AM25" s="318"/>
      <c r="AN25" s="320"/>
      <c r="AP25" s="767">
        <f t="shared" si="4"/>
        <v>0</v>
      </c>
      <c r="AQ25" s="767">
        <f t="shared" si="5"/>
        <v>40.700000000000003</v>
      </c>
      <c r="AR25" s="767">
        <f t="shared" si="6"/>
        <v>40.6</v>
      </c>
      <c r="AS25" s="767">
        <f t="shared" si="7"/>
        <v>40.700000000000003</v>
      </c>
      <c r="AT25" s="767">
        <f t="shared" si="8"/>
        <v>41.1</v>
      </c>
      <c r="AU25" s="767">
        <f t="shared" si="9"/>
        <v>40.799999999999997</v>
      </c>
      <c r="AV25" s="767">
        <f t="shared" si="10"/>
        <v>39.999999999999993</v>
      </c>
      <c r="AW25" s="767">
        <f t="shared" si="11"/>
        <v>40.599999999999994</v>
      </c>
      <c r="AX25" s="767">
        <f t="shared" si="12"/>
        <v>-1</v>
      </c>
      <c r="AY25" s="767">
        <f t="shared" si="13"/>
        <v>-1</v>
      </c>
      <c r="AZ25" s="767">
        <f t="shared" si="14"/>
        <v>0</v>
      </c>
      <c r="BA25" s="767">
        <f t="shared" si="15"/>
        <v>0</v>
      </c>
      <c r="BB25" s="767">
        <f t="shared" si="16"/>
        <v>0</v>
      </c>
      <c r="BC25" s="767">
        <f t="shared" si="17"/>
        <v>0</v>
      </c>
      <c r="BD25" s="767" t="e">
        <f t="shared" si="18"/>
        <v>#DIV/0!</v>
      </c>
      <c r="BE25" s="767">
        <f t="shared" si="19"/>
        <v>0</v>
      </c>
    </row>
    <row r="26" spans="1:57" s="101" customFormat="1" ht="10.5" customHeight="1">
      <c r="A26" s="202" t="s">
        <v>22</v>
      </c>
      <c r="B26" s="483" t="s">
        <v>22</v>
      </c>
      <c r="C26" s="547"/>
      <c r="D26" s="546">
        <v>3.3</v>
      </c>
      <c r="E26" s="512">
        <v>3.4</v>
      </c>
      <c r="F26" s="512">
        <v>3.4</v>
      </c>
      <c r="G26" s="512">
        <v>3.6</v>
      </c>
      <c r="H26" s="512">
        <v>3.6</v>
      </c>
      <c r="I26" s="512">
        <v>3.6</v>
      </c>
      <c r="J26" s="512">
        <v>3.6</v>
      </c>
      <c r="K26" s="324">
        <f t="shared" si="28"/>
        <v>-1</v>
      </c>
      <c r="L26" s="325">
        <f t="shared" si="29"/>
        <v>-1</v>
      </c>
      <c r="M26" s="488"/>
      <c r="N26" s="492"/>
      <c r="O26" s="794"/>
      <c r="P26" s="835"/>
      <c r="Q26" s="318" t="e">
        <f t="shared" si="27"/>
        <v>#DIV/0!</v>
      </c>
      <c r="R26" s="492"/>
      <c r="S26" s="201"/>
      <c r="T26" s="845">
        <f t="shared" si="22"/>
        <v>0</v>
      </c>
      <c r="U26" s="845">
        <f t="shared" si="24"/>
        <v>0</v>
      </c>
      <c r="V26" s="845" t="e">
        <f t="shared" si="30"/>
        <v>#DIV/0!</v>
      </c>
      <c r="W26" s="845">
        <f t="shared" si="31"/>
        <v>0</v>
      </c>
      <c r="X26" s="845">
        <f t="shared" si="32"/>
        <v>3.6</v>
      </c>
      <c r="Y26" s="764"/>
      <c r="Z26" s="373"/>
      <c r="AA26" s="354"/>
      <c r="AB26" s="354"/>
      <c r="AC26" s="354"/>
      <c r="AD26" s="354"/>
      <c r="AE26" s="354"/>
      <c r="AF26" s="354"/>
      <c r="AG26" s="324"/>
      <c r="AH26" s="325"/>
      <c r="AI26" s="318"/>
      <c r="AJ26" s="320"/>
      <c r="AK26" s="764"/>
      <c r="AL26" s="373"/>
      <c r="AM26" s="318"/>
      <c r="AN26" s="320"/>
      <c r="AP26" s="767">
        <f t="shared" si="4"/>
        <v>0</v>
      </c>
      <c r="AQ26" s="767">
        <f t="shared" si="5"/>
        <v>3.3</v>
      </c>
      <c r="AR26" s="767">
        <f t="shared" si="6"/>
        <v>3.4</v>
      </c>
      <c r="AS26" s="767">
        <f t="shared" si="7"/>
        <v>3.4</v>
      </c>
      <c r="AT26" s="767">
        <f t="shared" si="8"/>
        <v>3.6</v>
      </c>
      <c r="AU26" s="767">
        <f t="shared" si="9"/>
        <v>3.6</v>
      </c>
      <c r="AV26" s="767">
        <f t="shared" si="10"/>
        <v>3.6</v>
      </c>
      <c r="AW26" s="767">
        <f t="shared" si="11"/>
        <v>3.6</v>
      </c>
      <c r="AX26" s="767">
        <f t="shared" si="12"/>
        <v>-1</v>
      </c>
      <c r="AY26" s="767">
        <f t="shared" si="13"/>
        <v>-1</v>
      </c>
      <c r="AZ26" s="767">
        <f t="shared" si="14"/>
        <v>0</v>
      </c>
      <c r="BA26" s="767">
        <f t="shared" si="15"/>
        <v>0</v>
      </c>
      <c r="BB26" s="767">
        <f t="shared" si="16"/>
        <v>0</v>
      </c>
      <c r="BC26" s="767">
        <f t="shared" si="17"/>
        <v>0</v>
      </c>
      <c r="BD26" s="767" t="e">
        <f t="shared" si="18"/>
        <v>#DIV/0!</v>
      </c>
      <c r="BE26" s="767">
        <f t="shared" si="19"/>
        <v>0</v>
      </c>
    </row>
    <row r="27" spans="1:57" s="101" customFormat="1" ht="10.5" customHeight="1">
      <c r="A27" s="203" t="s">
        <v>26</v>
      </c>
      <c r="B27" s="493" t="s">
        <v>26</v>
      </c>
      <c r="C27" s="548"/>
      <c r="D27" s="549">
        <v>44.8</v>
      </c>
      <c r="E27" s="521">
        <v>44.8</v>
      </c>
      <c r="F27" s="521">
        <v>44.9</v>
      </c>
      <c r="G27" s="521">
        <v>45.5</v>
      </c>
      <c r="H27" s="521">
        <v>45.1</v>
      </c>
      <c r="I27" s="521">
        <v>44.3</v>
      </c>
      <c r="J27" s="521">
        <v>44.9</v>
      </c>
      <c r="K27" s="327">
        <f t="shared" si="28"/>
        <v>-1</v>
      </c>
      <c r="L27" s="328">
        <f t="shared" si="29"/>
        <v>-1</v>
      </c>
      <c r="M27" s="495"/>
      <c r="N27" s="496"/>
      <c r="O27" s="529"/>
      <c r="P27" s="836"/>
      <c r="Q27" s="329" t="e">
        <f t="shared" si="27"/>
        <v>#DIV/0!</v>
      </c>
      <c r="R27" s="496"/>
      <c r="S27" s="201"/>
      <c r="T27" s="845">
        <f t="shared" si="22"/>
        <v>0</v>
      </c>
      <c r="U27" s="845">
        <f t="shared" si="24"/>
        <v>0</v>
      </c>
      <c r="V27" s="845" t="e">
        <f t="shared" si="30"/>
        <v>#DIV/0!</v>
      </c>
      <c r="W27" s="845">
        <f t="shared" si="31"/>
        <v>0</v>
      </c>
      <c r="X27" s="845">
        <f>G27-P27</f>
        <v>45.5</v>
      </c>
      <c r="Y27" s="765"/>
      <c r="Z27" s="374"/>
      <c r="AA27" s="356"/>
      <c r="AB27" s="356"/>
      <c r="AC27" s="356"/>
      <c r="AD27" s="356"/>
      <c r="AE27" s="356"/>
      <c r="AF27" s="356"/>
      <c r="AG27" s="327"/>
      <c r="AH27" s="328"/>
      <c r="AI27" s="329"/>
      <c r="AJ27" s="330"/>
      <c r="AK27" s="765"/>
      <c r="AL27" s="374"/>
      <c r="AM27" s="329"/>
      <c r="AN27" s="330"/>
      <c r="AP27" s="767">
        <f t="shared" si="4"/>
        <v>0</v>
      </c>
      <c r="AQ27" s="767">
        <f t="shared" si="5"/>
        <v>44.8</v>
      </c>
      <c r="AR27" s="767">
        <f t="shared" si="6"/>
        <v>44.8</v>
      </c>
      <c r="AS27" s="767">
        <f t="shared" si="7"/>
        <v>44.9</v>
      </c>
      <c r="AT27" s="767">
        <f t="shared" si="8"/>
        <v>45.5</v>
      </c>
      <c r="AU27" s="767">
        <f t="shared" si="9"/>
        <v>45.1</v>
      </c>
      <c r="AV27" s="767">
        <f t="shared" si="10"/>
        <v>44.3</v>
      </c>
      <c r="AW27" s="767">
        <f t="shared" si="11"/>
        <v>44.9</v>
      </c>
      <c r="AX27" s="767">
        <f t="shared" si="12"/>
        <v>-1</v>
      </c>
      <c r="AY27" s="767">
        <f t="shared" si="13"/>
        <v>-1</v>
      </c>
      <c r="AZ27" s="767">
        <f t="shared" si="14"/>
        <v>0</v>
      </c>
      <c r="BA27" s="767">
        <f t="shared" si="15"/>
        <v>0</v>
      </c>
      <c r="BB27" s="767">
        <f t="shared" si="16"/>
        <v>0</v>
      </c>
      <c r="BC27" s="767">
        <f t="shared" si="17"/>
        <v>0</v>
      </c>
      <c r="BD27" s="767" t="e">
        <f t="shared" si="18"/>
        <v>#DIV/0!</v>
      </c>
      <c r="BE27" s="767">
        <f t="shared" si="19"/>
        <v>0</v>
      </c>
    </row>
    <row r="28" spans="1:57" s="101" customFormat="1" ht="10.5" customHeight="1">
      <c r="A28" s="202" t="s">
        <v>18</v>
      </c>
      <c r="B28" s="483" t="s">
        <v>18</v>
      </c>
      <c r="C28" s="547"/>
      <c r="D28" s="546">
        <v>0.1</v>
      </c>
      <c r="E28" s="512">
        <v>0.1</v>
      </c>
      <c r="F28" s="512">
        <v>0.1</v>
      </c>
      <c r="G28" s="512">
        <v>0.1</v>
      </c>
      <c r="H28" s="512">
        <v>0.1</v>
      </c>
      <c r="I28" s="512">
        <v>0.1</v>
      </c>
      <c r="J28" s="512">
        <v>0.1</v>
      </c>
      <c r="K28" s="324"/>
      <c r="L28" s="325"/>
      <c r="M28" s="488"/>
      <c r="N28" s="492"/>
      <c r="O28" s="794"/>
      <c r="P28" s="835"/>
      <c r="Q28" s="318" t="e">
        <f t="shared" si="27"/>
        <v>#DIV/0!</v>
      </c>
      <c r="R28" s="492"/>
      <c r="S28" s="201"/>
      <c r="T28" s="845">
        <f>((C28-D28)/D28)-K28</f>
        <v>-1</v>
      </c>
      <c r="U28" s="845">
        <f t="shared" si="24"/>
        <v>-1</v>
      </c>
      <c r="V28" s="845" t="e">
        <f t="shared" si="30"/>
        <v>#DIV/0!</v>
      </c>
      <c r="W28" s="845">
        <f t="shared" si="31"/>
        <v>0</v>
      </c>
      <c r="X28" s="845">
        <f t="shared" si="32"/>
        <v>0.1</v>
      </c>
      <c r="Y28" s="764"/>
      <c r="Z28" s="373"/>
      <c r="AA28" s="354"/>
      <c r="AB28" s="354"/>
      <c r="AC28" s="354"/>
      <c r="AD28" s="354"/>
      <c r="AE28" s="354"/>
      <c r="AF28" s="354"/>
      <c r="AG28" s="324"/>
      <c r="AH28" s="325"/>
      <c r="AI28" s="318"/>
      <c r="AJ28" s="320"/>
      <c r="AK28" s="764"/>
      <c r="AL28" s="373"/>
      <c r="AM28" s="318"/>
      <c r="AN28" s="320"/>
      <c r="AP28" s="767">
        <f t="shared" si="4"/>
        <v>0</v>
      </c>
      <c r="AQ28" s="767">
        <f t="shared" si="5"/>
        <v>0.1</v>
      </c>
      <c r="AR28" s="767">
        <f t="shared" si="6"/>
        <v>0.1</v>
      </c>
      <c r="AS28" s="767">
        <f t="shared" si="7"/>
        <v>0.1</v>
      </c>
      <c r="AT28" s="767">
        <f t="shared" si="8"/>
        <v>0.1</v>
      </c>
      <c r="AU28" s="767">
        <f t="shared" si="9"/>
        <v>0.1</v>
      </c>
      <c r="AV28" s="767">
        <f t="shared" si="10"/>
        <v>0.1</v>
      </c>
      <c r="AW28" s="767">
        <f t="shared" si="11"/>
        <v>0.1</v>
      </c>
      <c r="AX28" s="767">
        <f t="shared" si="12"/>
        <v>0</v>
      </c>
      <c r="AY28" s="767">
        <f t="shared" si="13"/>
        <v>0</v>
      </c>
      <c r="AZ28" s="767">
        <f t="shared" si="14"/>
        <v>0</v>
      </c>
      <c r="BA28" s="767">
        <f t="shared" si="15"/>
        <v>0</v>
      </c>
      <c r="BB28" s="767">
        <f t="shared" si="16"/>
        <v>0</v>
      </c>
      <c r="BC28" s="767">
        <f t="shared" si="17"/>
        <v>0</v>
      </c>
      <c r="BD28" s="767" t="e">
        <f t="shared" si="18"/>
        <v>#DIV/0!</v>
      </c>
      <c r="BE28" s="767">
        <f t="shared" si="19"/>
        <v>0</v>
      </c>
    </row>
    <row r="29" spans="1:57" s="101" customFormat="1" ht="10.5" customHeight="1">
      <c r="A29" s="202" t="s">
        <v>17</v>
      </c>
      <c r="B29" s="483" t="s">
        <v>17</v>
      </c>
      <c r="C29" s="547"/>
      <c r="D29" s="546">
        <v>22</v>
      </c>
      <c r="E29" s="512">
        <v>22.299999999999997</v>
      </c>
      <c r="F29" s="512">
        <v>21.9</v>
      </c>
      <c r="G29" s="512">
        <v>22.2</v>
      </c>
      <c r="H29" s="512">
        <v>22</v>
      </c>
      <c r="I29" s="512">
        <v>21.4</v>
      </c>
      <c r="J29" s="512">
        <v>21.299999999999997</v>
      </c>
      <c r="K29" s="324">
        <f t="shared" si="28"/>
        <v>-1</v>
      </c>
      <c r="L29" s="325">
        <f t="shared" si="29"/>
        <v>-1</v>
      </c>
      <c r="M29" s="488"/>
      <c r="N29" s="492"/>
      <c r="O29" s="794"/>
      <c r="P29" s="835"/>
      <c r="Q29" s="318" t="e">
        <f t="shared" si="27"/>
        <v>#DIV/0!</v>
      </c>
      <c r="R29" s="492"/>
      <c r="S29" s="201"/>
      <c r="T29" s="845">
        <f t="shared" si="22"/>
        <v>0</v>
      </c>
      <c r="U29" s="845">
        <f t="shared" si="24"/>
        <v>0</v>
      </c>
      <c r="V29" s="845" t="e">
        <f t="shared" si="30"/>
        <v>#DIV/0!</v>
      </c>
      <c r="W29" s="845">
        <f t="shared" si="31"/>
        <v>0</v>
      </c>
      <c r="X29" s="845">
        <f t="shared" si="32"/>
        <v>22.2</v>
      </c>
      <c r="Y29" s="764"/>
      <c r="Z29" s="373"/>
      <c r="AA29" s="354"/>
      <c r="AB29" s="354"/>
      <c r="AC29" s="354"/>
      <c r="AD29" s="354"/>
      <c r="AE29" s="354"/>
      <c r="AF29" s="354"/>
      <c r="AG29" s="324"/>
      <c r="AH29" s="325"/>
      <c r="AI29" s="318"/>
      <c r="AJ29" s="320"/>
      <c r="AK29" s="764"/>
      <c r="AL29" s="373"/>
      <c r="AM29" s="318"/>
      <c r="AN29" s="320"/>
      <c r="AP29" s="767">
        <f t="shared" si="4"/>
        <v>0</v>
      </c>
      <c r="AQ29" s="767">
        <f t="shared" si="5"/>
        <v>22</v>
      </c>
      <c r="AR29" s="767">
        <f t="shared" si="6"/>
        <v>22.299999999999997</v>
      </c>
      <c r="AS29" s="767">
        <f t="shared" si="7"/>
        <v>21.9</v>
      </c>
      <c r="AT29" s="767">
        <f t="shared" si="8"/>
        <v>22.2</v>
      </c>
      <c r="AU29" s="767">
        <f t="shared" si="9"/>
        <v>22</v>
      </c>
      <c r="AV29" s="767">
        <f t="shared" si="10"/>
        <v>21.4</v>
      </c>
      <c r="AW29" s="767">
        <f t="shared" si="11"/>
        <v>21.299999999999997</v>
      </c>
      <c r="AX29" s="767">
        <f t="shared" si="12"/>
        <v>-1</v>
      </c>
      <c r="AY29" s="767">
        <f t="shared" si="13"/>
        <v>-1</v>
      </c>
      <c r="AZ29" s="767">
        <f t="shared" si="14"/>
        <v>0</v>
      </c>
      <c r="BA29" s="767">
        <f t="shared" si="15"/>
        <v>0</v>
      </c>
      <c r="BB29" s="767">
        <f t="shared" si="16"/>
        <v>0</v>
      </c>
      <c r="BC29" s="767">
        <f t="shared" si="17"/>
        <v>0</v>
      </c>
      <c r="BD29" s="767" t="e">
        <f t="shared" si="18"/>
        <v>#DIV/0!</v>
      </c>
      <c r="BE29" s="767">
        <f t="shared" si="19"/>
        <v>0</v>
      </c>
    </row>
    <row r="30" spans="1:57" s="101" customFormat="1" ht="10.5" customHeight="1">
      <c r="A30" s="203" t="s">
        <v>16</v>
      </c>
      <c r="B30" s="500" t="s">
        <v>16</v>
      </c>
      <c r="C30" s="550"/>
      <c r="D30" s="551">
        <v>22.1</v>
      </c>
      <c r="E30" s="523">
        <v>22.4</v>
      </c>
      <c r="F30" s="523">
        <v>22</v>
      </c>
      <c r="G30" s="523">
        <v>22.3</v>
      </c>
      <c r="H30" s="523">
        <v>22.1</v>
      </c>
      <c r="I30" s="523">
        <v>21.5</v>
      </c>
      <c r="J30" s="523">
        <v>21.4</v>
      </c>
      <c r="K30" s="339">
        <f>((C30-D30)/D30)</f>
        <v>-1</v>
      </c>
      <c r="L30" s="740">
        <f>((C30-G30)/G30)</f>
        <v>-1</v>
      </c>
      <c r="M30" s="506"/>
      <c r="N30" s="508"/>
      <c r="O30" s="530"/>
      <c r="P30" s="840"/>
      <c r="Q30" s="340" t="e">
        <f t="shared" si="27"/>
        <v>#DIV/0!</v>
      </c>
      <c r="R30" s="508"/>
      <c r="S30" s="201"/>
      <c r="T30" s="845">
        <f t="shared" si="22"/>
        <v>0</v>
      </c>
      <c r="U30" s="845">
        <f t="shared" si="24"/>
        <v>0</v>
      </c>
      <c r="V30" s="845" t="e">
        <f t="shared" si="30"/>
        <v>#DIV/0!</v>
      </c>
      <c r="W30" s="845">
        <f t="shared" si="31"/>
        <v>0</v>
      </c>
      <c r="X30" s="845">
        <f t="shared" si="32"/>
        <v>22.3</v>
      </c>
      <c r="Y30" s="766"/>
      <c r="Z30" s="375"/>
      <c r="AA30" s="358"/>
      <c r="AB30" s="358"/>
      <c r="AC30" s="358"/>
      <c r="AD30" s="358"/>
      <c r="AE30" s="358"/>
      <c r="AF30" s="358"/>
      <c r="AG30" s="327"/>
      <c r="AH30" s="328"/>
      <c r="AI30" s="340"/>
      <c r="AJ30" s="359"/>
      <c r="AK30" s="766"/>
      <c r="AL30" s="375"/>
      <c r="AM30" s="340"/>
      <c r="AN30" s="359"/>
      <c r="AP30" s="767">
        <f t="shared" si="4"/>
        <v>0</v>
      </c>
      <c r="AQ30" s="767">
        <f t="shared" si="5"/>
        <v>22.1</v>
      </c>
      <c r="AR30" s="767">
        <f t="shared" si="6"/>
        <v>22.4</v>
      </c>
      <c r="AS30" s="767">
        <f t="shared" si="7"/>
        <v>22</v>
      </c>
      <c r="AT30" s="767">
        <f t="shared" si="8"/>
        <v>22.3</v>
      </c>
      <c r="AU30" s="767">
        <f t="shared" si="9"/>
        <v>22.1</v>
      </c>
      <c r="AV30" s="767">
        <f t="shared" si="10"/>
        <v>21.5</v>
      </c>
      <c r="AW30" s="767">
        <f t="shared" si="11"/>
        <v>21.4</v>
      </c>
      <c r="AX30" s="767">
        <f t="shared" si="12"/>
        <v>-1</v>
      </c>
      <c r="AY30" s="767">
        <f t="shared" si="13"/>
        <v>-1</v>
      </c>
      <c r="AZ30" s="767">
        <f t="shared" si="14"/>
        <v>0</v>
      </c>
      <c r="BA30" s="767">
        <f t="shared" si="15"/>
        <v>0</v>
      </c>
      <c r="BB30" s="767">
        <f t="shared" si="16"/>
        <v>0</v>
      </c>
      <c r="BC30" s="767">
        <f t="shared" si="17"/>
        <v>0</v>
      </c>
      <c r="BD30" s="767" t="e">
        <f t="shared" si="18"/>
        <v>#DIV/0!</v>
      </c>
      <c r="BE30" s="767">
        <f t="shared" si="19"/>
        <v>0</v>
      </c>
    </row>
    <row r="31" spans="1:57" s="209" customFormat="1" ht="12" customHeight="1">
      <c r="A31" s="216" t="str">
        <f>+"FXSweden"&amp;$A$1</f>
        <v>FXSwedenGroup</v>
      </c>
      <c r="B31" s="1340" t="s">
        <v>155</v>
      </c>
      <c r="C31" s="1340"/>
      <c r="D31" s="1340"/>
      <c r="E31" s="1340"/>
      <c r="F31" s="1340"/>
      <c r="G31" s="1340"/>
      <c r="H31" s="1340"/>
      <c r="I31" s="1340"/>
      <c r="J31" s="1340"/>
      <c r="K31" s="1340"/>
      <c r="L31" s="1340"/>
      <c r="M31" s="1340"/>
      <c r="N31" s="1340"/>
      <c r="O31" s="1340"/>
      <c r="P31" s="323"/>
      <c r="Q31" s="161"/>
      <c r="R31" s="161"/>
      <c r="Y31" s="300"/>
    </row>
    <row r="32" spans="1:57" s="101" customFormat="1" ht="12" customHeight="1">
      <c r="A32" s="217">
        <v>2</v>
      </c>
      <c r="B32" s="366"/>
      <c r="C32" s="366"/>
      <c r="D32" s="366"/>
      <c r="E32" s="366"/>
      <c r="F32" s="366"/>
      <c r="G32" s="366"/>
      <c r="H32" s="366"/>
      <c r="I32" s="366"/>
      <c r="J32" s="366"/>
      <c r="K32" s="434"/>
      <c r="L32" s="434"/>
      <c r="M32" s="416"/>
      <c r="N32" s="417"/>
      <c r="O32" s="417"/>
      <c r="P32" s="417"/>
      <c r="Q32" s="1"/>
      <c r="R32" s="1"/>
    </row>
    <row r="33" spans="1:18" s="101" customFormat="1">
      <c r="A33" s="181">
        <v>3</v>
      </c>
      <c r="B33" s="1345"/>
      <c r="C33" s="1345"/>
      <c r="D33" s="1345"/>
      <c r="E33" s="1345"/>
      <c r="F33" s="1345"/>
      <c r="G33" s="1345"/>
      <c r="H33" s="1345"/>
      <c r="I33" s="1345"/>
      <c r="J33" s="1345"/>
      <c r="K33" s="1345"/>
      <c r="L33" s="1345"/>
      <c r="M33" s="221"/>
      <c r="N33" s="221"/>
      <c r="O33" s="221"/>
      <c r="P33" s="221"/>
      <c r="Q33" s="53"/>
      <c r="R33" s="53"/>
    </row>
    <row r="34" spans="1:18">
      <c r="B34" s="796" t="s">
        <v>100</v>
      </c>
      <c r="C34" s="797">
        <f>(C5+C6+C7+C8-C9)+(C9+C12-C13)+(C13+C14-C16)</f>
        <v>0</v>
      </c>
      <c r="D34" s="797">
        <f t="shared" ref="D34:J34" si="33">(D5+D6+D7+D8-D9)+(D9+D12-D13)+(D13+D14-D16)</f>
        <v>0</v>
      </c>
      <c r="E34" s="797">
        <f t="shared" si="33"/>
        <v>0</v>
      </c>
      <c r="F34" s="797">
        <f t="shared" si="33"/>
        <v>0</v>
      </c>
      <c r="G34" s="797">
        <f t="shared" si="33"/>
        <v>0</v>
      </c>
      <c r="H34" s="797">
        <f t="shared" si="33"/>
        <v>0</v>
      </c>
      <c r="I34" s="797">
        <f t="shared" si="33"/>
        <v>0</v>
      </c>
      <c r="J34" s="797">
        <f t="shared" si="33"/>
        <v>0</v>
      </c>
      <c r="K34" s="796"/>
      <c r="L34" s="796"/>
      <c r="O34" s="797">
        <f>(O5+O6+O7+O8-O9)+(O9+O12-O13)+(O13+O14-O16)</f>
        <v>0</v>
      </c>
      <c r="P34" s="797">
        <f>(P5+P6+P7+P8-P9)+(P9+P12-P13)+(P13+P14-P16)</f>
        <v>0</v>
      </c>
    </row>
    <row r="35" spans="1:18">
      <c r="B35" s="796" t="s">
        <v>101</v>
      </c>
      <c r="C35" s="797">
        <f>C24+C25+C26-C27+C28+C29-C30</f>
        <v>0</v>
      </c>
      <c r="D35" s="797">
        <f t="shared" ref="D35:J35" si="34">D24+D25+D26-D27+D28+D29-D30</f>
        <v>0</v>
      </c>
      <c r="E35" s="797">
        <f t="shared" si="34"/>
        <v>0</v>
      </c>
      <c r="F35" s="797">
        <f t="shared" si="34"/>
        <v>0</v>
      </c>
      <c r="G35" s="797">
        <f t="shared" si="34"/>
        <v>0</v>
      </c>
      <c r="H35" s="797">
        <f t="shared" si="34"/>
        <v>0</v>
      </c>
      <c r="I35" s="797">
        <f t="shared" si="34"/>
        <v>0</v>
      </c>
      <c r="J35" s="797">
        <f t="shared" si="34"/>
        <v>0</v>
      </c>
      <c r="K35" s="796"/>
      <c r="L35" s="796"/>
      <c r="M35" s="798"/>
      <c r="N35" s="798"/>
      <c r="O35" s="797">
        <f>O24+O25+O26-O27+O28+O29-O30</f>
        <v>0</v>
      </c>
      <c r="P35" s="797">
        <f>P24+P25+P26-P27+P28+P29-P30</f>
        <v>0</v>
      </c>
    </row>
    <row r="36" spans="1:18">
      <c r="B36" s="796"/>
      <c r="C36" s="797"/>
      <c r="D36" s="797"/>
      <c r="E36" s="797"/>
      <c r="F36" s="797"/>
      <c r="G36" s="797"/>
      <c r="H36" s="797"/>
      <c r="I36" s="797"/>
      <c r="J36" s="797"/>
      <c r="K36" s="796"/>
      <c r="L36" s="796"/>
      <c r="M36" s="798"/>
      <c r="N36" s="798"/>
      <c r="O36" s="797"/>
      <c r="P36" s="797"/>
    </row>
    <row r="37" spans="1:18">
      <c r="B37" s="796" t="s">
        <v>104</v>
      </c>
      <c r="C37" s="797">
        <f>C24+C25+C26-C27</f>
        <v>0</v>
      </c>
      <c r="D37" s="797">
        <f>D24+D25+D26-D27</f>
        <v>0</v>
      </c>
      <c r="E37" s="797">
        <f>E24+E25+E26-E27</f>
        <v>0</v>
      </c>
      <c r="F37" s="797">
        <f>F24+F25+F26-F27</f>
        <v>0</v>
      </c>
      <c r="G37" s="797">
        <f>G24+G25+G26-G27</f>
        <v>0</v>
      </c>
      <c r="H37" s="797"/>
      <c r="I37" s="797"/>
      <c r="J37" s="797"/>
      <c r="K37" s="796"/>
      <c r="L37" s="796"/>
      <c r="M37" s="798"/>
      <c r="N37" s="798"/>
      <c r="O37" s="797"/>
      <c r="P37" s="797"/>
    </row>
    <row r="38" spans="1:18">
      <c r="B38" s="796" t="s">
        <v>105</v>
      </c>
      <c r="C38" s="797">
        <f>C28+C29-C30</f>
        <v>0</v>
      </c>
      <c r="D38" s="797">
        <f>D28+D29-D30</f>
        <v>0</v>
      </c>
      <c r="E38" s="797">
        <f>E28+E29-E30</f>
        <v>0</v>
      </c>
      <c r="F38" s="797">
        <f>F28+F29-F30</f>
        <v>0</v>
      </c>
      <c r="G38" s="797">
        <f>G28+G29-G30</f>
        <v>0</v>
      </c>
      <c r="H38" s="797"/>
      <c r="I38" s="797"/>
      <c r="J38" s="797"/>
      <c r="K38" s="796"/>
      <c r="L38" s="796"/>
      <c r="M38" s="798"/>
      <c r="N38" s="798"/>
      <c r="O38" s="797"/>
      <c r="P38" s="797"/>
    </row>
    <row r="40" spans="1:18" ht="12" hidden="1" customHeight="1"/>
    <row r="41" spans="1:18" ht="12" hidden="1" customHeight="1"/>
    <row r="42" spans="1:18" ht="12" hidden="1" customHeight="1"/>
    <row r="43" spans="1:18" ht="12" hidden="1" customHeight="1"/>
    <row r="44" spans="1:18" ht="12" hidden="1" customHeight="1"/>
    <row r="45" spans="1:18" ht="12" hidden="1" customHeight="1"/>
    <row r="46" spans="1:18" ht="12" hidden="1" customHeight="1"/>
    <row r="47" spans="1:18" ht="12" hidden="1" customHeight="1"/>
    <row r="48" spans="1:18" ht="12" hidden="1" customHeight="1"/>
    <row r="49" spans="1:30" ht="12" hidden="1" customHeight="1"/>
    <row r="50" spans="1:30" ht="12" hidden="1" customHeight="1"/>
    <row r="51" spans="1:30" ht="12" hidden="1" customHeight="1"/>
    <row r="52" spans="1:30" ht="12" hidden="1" customHeight="1"/>
    <row r="53" spans="1:30" ht="12" hidden="1" customHeight="1"/>
    <row r="54" spans="1:30" ht="12" hidden="1" customHeight="1"/>
    <row r="55" spans="1:30" s="13" customFormat="1">
      <c r="A55" s="11"/>
    </row>
    <row r="56" spans="1:30" s="224" customFormat="1">
      <c r="A56" s="222"/>
      <c r="B56" s="223" t="s">
        <v>76</v>
      </c>
      <c r="C56" s="274"/>
      <c r="D56" s="274"/>
      <c r="E56" s="274"/>
      <c r="F56" s="274"/>
      <c r="G56" s="274"/>
      <c r="H56" s="274"/>
      <c r="I56" s="274"/>
      <c r="J56" s="274"/>
      <c r="K56" s="274"/>
      <c r="L56" s="274"/>
      <c r="M56" s="275"/>
      <c r="N56" s="276"/>
      <c r="T56" s="223" t="s">
        <v>88</v>
      </c>
      <c r="U56" s="223"/>
      <c r="V56" s="223"/>
      <c r="W56" s="223"/>
      <c r="X56" s="223"/>
      <c r="Y56" s="223"/>
    </row>
    <row r="57" spans="1:30" s="224" customFormat="1">
      <c r="A57" s="222"/>
      <c r="B57" s="243" t="s">
        <v>2</v>
      </c>
      <c r="C57" s="225" t="e">
        <f>D4</f>
        <v>#REF!</v>
      </c>
      <c r="D57" s="834" t="e">
        <f t="shared" ref="D57:I57" si="35">E4</f>
        <v>#REF!</v>
      </c>
      <c r="E57" s="834" t="e">
        <f t="shared" si="35"/>
        <v>#REF!</v>
      </c>
      <c r="F57" s="834" t="e">
        <f t="shared" si="35"/>
        <v>#REF!</v>
      </c>
      <c r="G57" s="834" t="e">
        <f t="shared" si="35"/>
        <v>#REF!</v>
      </c>
      <c r="H57" s="834" t="e">
        <f t="shared" si="35"/>
        <v>#REF!</v>
      </c>
      <c r="I57" s="834" t="e">
        <f t="shared" si="35"/>
        <v>#REF!</v>
      </c>
      <c r="J57" s="933"/>
      <c r="K57" s="222"/>
      <c r="L57" s="222"/>
      <c r="M57" s="222"/>
      <c r="N57" s="222"/>
      <c r="T57" s="227" t="s">
        <v>2</v>
      </c>
      <c r="U57" s="226"/>
      <c r="V57" s="834"/>
      <c r="W57" s="834"/>
      <c r="X57" s="178" t="e">
        <f t="shared" ref="X57:AD57" si="36">+C57</f>
        <v>#REF!</v>
      </c>
      <c r="Y57" s="178" t="e">
        <f t="shared" si="36"/>
        <v>#REF!</v>
      </c>
      <c r="Z57" s="226" t="e">
        <f t="shared" si="36"/>
        <v>#REF!</v>
      </c>
      <c r="AA57" s="226" t="e">
        <f t="shared" si="36"/>
        <v>#REF!</v>
      </c>
      <c r="AB57" s="226" t="e">
        <f t="shared" si="36"/>
        <v>#REF!</v>
      </c>
      <c r="AC57" s="226" t="e">
        <f t="shared" si="36"/>
        <v>#REF!</v>
      </c>
      <c r="AD57" s="226" t="e">
        <f t="shared" si="36"/>
        <v>#REF!</v>
      </c>
    </row>
    <row r="58" spans="1:30" s="224" customFormat="1">
      <c r="B58" s="228" t="s">
        <v>8</v>
      </c>
      <c r="C58" s="14">
        <v>173</v>
      </c>
      <c r="D58" s="44">
        <v>172</v>
      </c>
      <c r="E58" s="116">
        <v>175</v>
      </c>
      <c r="F58" s="69">
        <v>180</v>
      </c>
      <c r="G58" s="69">
        <v>174</v>
      </c>
      <c r="H58" s="222">
        <v>180</v>
      </c>
      <c r="I58" s="62">
        <v>207</v>
      </c>
      <c r="J58" s="846"/>
      <c r="T58" s="228" t="s">
        <v>8</v>
      </c>
      <c r="U58" s="147"/>
      <c r="V58" s="264"/>
      <c r="W58" s="264"/>
      <c r="X58" s="116">
        <f t="shared" ref="X58:X83" si="37">+D5-C58</f>
        <v>0</v>
      </c>
      <c r="Y58" s="69">
        <f t="shared" ref="Y58:Y83" si="38">+E5-D58</f>
        <v>0</v>
      </c>
      <c r="Z58" s="234">
        <f t="shared" ref="Z58:Z83" si="39">+F5-E58</f>
        <v>0</v>
      </c>
      <c r="AA58" s="234">
        <f t="shared" ref="AA58:AA83" si="40">+G5-F58</f>
        <v>0</v>
      </c>
      <c r="AB58" s="234">
        <f t="shared" ref="AB58:AB83" si="41">+H5-G58</f>
        <v>0</v>
      </c>
      <c r="AC58" s="234">
        <f t="shared" ref="AC58:AC83" si="42">+I5-H58</f>
        <v>0</v>
      </c>
      <c r="AD58" s="234">
        <f t="shared" ref="AD58:AD83" si="43">+J5-I58</f>
        <v>0</v>
      </c>
    </row>
    <row r="59" spans="1:30" s="224" customFormat="1">
      <c r="B59" s="228" t="s">
        <v>3</v>
      </c>
      <c r="C59" s="14">
        <v>55</v>
      </c>
      <c r="D59" s="44">
        <v>53</v>
      </c>
      <c r="E59" s="301">
        <v>54</v>
      </c>
      <c r="F59" s="72">
        <v>55</v>
      </c>
      <c r="G59" s="62">
        <v>57</v>
      </c>
      <c r="H59" s="222">
        <v>57</v>
      </c>
      <c r="I59" s="72">
        <v>58</v>
      </c>
      <c r="J59" s="73"/>
      <c r="T59" s="228" t="s">
        <v>3</v>
      </c>
      <c r="U59" s="244"/>
      <c r="V59" s="242"/>
      <c r="W59" s="242"/>
      <c r="X59" s="116">
        <f t="shared" si="37"/>
        <v>0</v>
      </c>
      <c r="Y59" s="72">
        <f t="shared" si="38"/>
        <v>0</v>
      </c>
      <c r="Z59" s="229">
        <f t="shared" si="39"/>
        <v>0</v>
      </c>
      <c r="AA59" s="229">
        <f t="shared" si="40"/>
        <v>0</v>
      </c>
      <c r="AB59" s="229">
        <f t="shared" si="41"/>
        <v>0</v>
      </c>
      <c r="AC59" s="229">
        <f t="shared" si="42"/>
        <v>0</v>
      </c>
      <c r="AD59" s="229">
        <f t="shared" si="43"/>
        <v>0</v>
      </c>
    </row>
    <row r="60" spans="1:30" s="224" customFormat="1">
      <c r="B60" s="228" t="s">
        <v>0</v>
      </c>
      <c r="C60" s="14">
        <v>4</v>
      </c>
      <c r="D60" s="44">
        <v>4</v>
      </c>
      <c r="E60" s="301">
        <v>4</v>
      </c>
      <c r="F60" s="72">
        <v>12</v>
      </c>
      <c r="G60" s="62">
        <v>5</v>
      </c>
      <c r="H60" s="222">
        <v>4</v>
      </c>
      <c r="I60" s="72">
        <v>3</v>
      </c>
      <c r="J60" s="73"/>
      <c r="T60" s="228" t="s">
        <v>0</v>
      </c>
      <c r="U60" s="244"/>
      <c r="V60" s="242"/>
      <c r="W60" s="242"/>
      <c r="X60" s="301">
        <f t="shared" si="37"/>
        <v>0</v>
      </c>
      <c r="Y60" s="72">
        <f t="shared" si="38"/>
        <v>0</v>
      </c>
      <c r="Z60" s="229">
        <f t="shared" si="39"/>
        <v>0</v>
      </c>
      <c r="AA60" s="229">
        <f t="shared" si="40"/>
        <v>0</v>
      </c>
      <c r="AB60" s="229">
        <f t="shared" si="41"/>
        <v>0</v>
      </c>
      <c r="AC60" s="229">
        <f t="shared" si="42"/>
        <v>0</v>
      </c>
      <c r="AD60" s="229">
        <f t="shared" si="43"/>
        <v>0</v>
      </c>
    </row>
    <row r="61" spans="1:30" s="224" customFormat="1">
      <c r="B61" s="228" t="s">
        <v>19</v>
      </c>
      <c r="C61" s="14">
        <v>0</v>
      </c>
      <c r="D61" s="44">
        <v>0</v>
      </c>
      <c r="E61" s="301">
        <v>0</v>
      </c>
      <c r="F61" s="72">
        <v>0</v>
      </c>
      <c r="G61" s="62">
        <v>0</v>
      </c>
      <c r="H61" s="222">
        <v>0</v>
      </c>
      <c r="I61" s="72">
        <v>5</v>
      </c>
      <c r="J61" s="73"/>
      <c r="T61" s="228" t="s">
        <v>19</v>
      </c>
      <c r="U61" s="244"/>
      <c r="V61" s="242"/>
      <c r="W61" s="242"/>
      <c r="X61" s="301">
        <f t="shared" si="37"/>
        <v>0</v>
      </c>
      <c r="Y61" s="72">
        <f t="shared" si="38"/>
        <v>0</v>
      </c>
      <c r="Z61" s="229">
        <f t="shared" si="39"/>
        <v>0</v>
      </c>
      <c r="AA61" s="229">
        <f t="shared" si="40"/>
        <v>0</v>
      </c>
      <c r="AB61" s="229">
        <f t="shared" si="41"/>
        <v>0</v>
      </c>
      <c r="AC61" s="229">
        <f t="shared" si="42"/>
        <v>0</v>
      </c>
      <c r="AD61" s="229">
        <f t="shared" si="43"/>
        <v>0</v>
      </c>
    </row>
    <row r="62" spans="1:30" s="224" customFormat="1">
      <c r="B62" s="231" t="s">
        <v>9</v>
      </c>
      <c r="C62" s="45">
        <v>232</v>
      </c>
      <c r="D62" s="81">
        <v>229</v>
      </c>
      <c r="E62" s="132">
        <v>233</v>
      </c>
      <c r="F62" s="81">
        <v>247</v>
      </c>
      <c r="G62" s="81">
        <v>236</v>
      </c>
      <c r="H62" s="222">
        <v>241</v>
      </c>
      <c r="I62" s="83">
        <v>273</v>
      </c>
      <c r="J62" s="1000"/>
      <c r="T62" s="231" t="s">
        <v>9</v>
      </c>
      <c r="U62" s="266"/>
      <c r="V62" s="248"/>
      <c r="W62" s="248"/>
      <c r="X62" s="81">
        <f t="shared" si="37"/>
        <v>0</v>
      </c>
      <c r="Y62" s="81">
        <f t="shared" si="38"/>
        <v>0</v>
      </c>
      <c r="Z62" s="248">
        <f t="shared" si="39"/>
        <v>0</v>
      </c>
      <c r="AA62" s="248">
        <f t="shared" si="40"/>
        <v>0</v>
      </c>
      <c r="AB62" s="248">
        <f t="shared" si="41"/>
        <v>0</v>
      </c>
      <c r="AC62" s="248">
        <f t="shared" si="42"/>
        <v>0</v>
      </c>
      <c r="AD62" s="248">
        <f t="shared" si="43"/>
        <v>0</v>
      </c>
    </row>
    <row r="63" spans="1:30" s="224" customFormat="1">
      <c r="B63" s="228" t="s">
        <v>4</v>
      </c>
      <c r="C63" s="14"/>
      <c r="D63" s="44"/>
      <c r="E63" s="301"/>
      <c r="F63" s="72"/>
      <c r="G63" s="62"/>
      <c r="H63" s="222"/>
      <c r="I63" s="72"/>
      <c r="J63" s="73"/>
      <c r="T63" s="228" t="s">
        <v>4</v>
      </c>
      <c r="U63" s="244"/>
      <c r="V63" s="242"/>
      <c r="W63" s="242"/>
      <c r="X63" s="301">
        <f t="shared" si="37"/>
        <v>0</v>
      </c>
      <c r="Y63" s="72">
        <f t="shared" si="38"/>
        <v>0</v>
      </c>
      <c r="Z63" s="229">
        <f t="shared" si="39"/>
        <v>0</v>
      </c>
      <c r="AA63" s="229">
        <f t="shared" si="40"/>
        <v>0</v>
      </c>
      <c r="AB63" s="229">
        <f t="shared" si="41"/>
        <v>0</v>
      </c>
      <c r="AC63" s="229">
        <f t="shared" si="42"/>
        <v>0</v>
      </c>
      <c r="AD63" s="229">
        <f t="shared" si="43"/>
        <v>0</v>
      </c>
    </row>
    <row r="64" spans="1:30" s="224" customFormat="1">
      <c r="B64" s="228" t="s">
        <v>90</v>
      </c>
      <c r="C64" s="14"/>
      <c r="D64" s="44"/>
      <c r="E64" s="301"/>
      <c r="F64" s="72"/>
      <c r="G64" s="62"/>
      <c r="H64" s="222"/>
      <c r="I64" s="72"/>
      <c r="J64" s="73"/>
      <c r="T64" s="228"/>
      <c r="U64" s="244"/>
      <c r="V64" s="242"/>
      <c r="W64" s="242"/>
      <c r="X64" s="301">
        <f t="shared" si="37"/>
        <v>0</v>
      </c>
      <c r="Y64" s="72">
        <f t="shared" si="38"/>
        <v>0</v>
      </c>
      <c r="Z64" s="229">
        <f t="shared" si="39"/>
        <v>0</v>
      </c>
      <c r="AA64" s="229">
        <f t="shared" si="40"/>
        <v>0</v>
      </c>
      <c r="AB64" s="229">
        <f t="shared" si="41"/>
        <v>0</v>
      </c>
      <c r="AC64" s="229">
        <f t="shared" si="42"/>
        <v>0</v>
      </c>
      <c r="AD64" s="229">
        <f t="shared" si="43"/>
        <v>0</v>
      </c>
    </row>
    <row r="65" spans="2:30" s="224" customFormat="1">
      <c r="B65" s="231" t="s">
        <v>25</v>
      </c>
      <c r="C65" s="45">
        <v>-117</v>
      </c>
      <c r="D65" s="46">
        <v>-116</v>
      </c>
      <c r="E65" s="103">
        <v>-155</v>
      </c>
      <c r="F65" s="83">
        <v>-120</v>
      </c>
      <c r="G65" s="81">
        <v>-114</v>
      </c>
      <c r="H65" s="222">
        <v>-117</v>
      </c>
      <c r="I65" s="83">
        <v>-159</v>
      </c>
      <c r="J65" s="1000"/>
      <c r="T65" s="231" t="s">
        <v>25</v>
      </c>
      <c r="U65" s="245"/>
      <c r="V65" s="246"/>
      <c r="W65" s="246"/>
      <c r="X65" s="103">
        <f t="shared" si="37"/>
        <v>0</v>
      </c>
      <c r="Y65" s="83">
        <f t="shared" si="38"/>
        <v>0</v>
      </c>
      <c r="Z65" s="248">
        <f t="shared" si="39"/>
        <v>0</v>
      </c>
      <c r="AA65" s="248">
        <f t="shared" si="40"/>
        <v>0</v>
      </c>
      <c r="AB65" s="248">
        <f t="shared" si="41"/>
        <v>0</v>
      </c>
      <c r="AC65" s="248">
        <f t="shared" si="42"/>
        <v>0</v>
      </c>
      <c r="AD65" s="248">
        <f t="shared" si="43"/>
        <v>0</v>
      </c>
    </row>
    <row r="66" spans="2:30" s="224" customFormat="1">
      <c r="B66" s="231" t="s">
        <v>14</v>
      </c>
      <c r="C66" s="45">
        <v>115</v>
      </c>
      <c r="D66" s="46">
        <v>113</v>
      </c>
      <c r="E66" s="103">
        <v>78</v>
      </c>
      <c r="F66" s="83">
        <v>127</v>
      </c>
      <c r="G66" s="83">
        <v>122</v>
      </c>
      <c r="H66" s="222">
        <v>124</v>
      </c>
      <c r="I66" s="83">
        <v>114</v>
      </c>
      <c r="J66" s="1000"/>
      <c r="T66" s="231" t="s">
        <v>14</v>
      </c>
      <c r="U66" s="245"/>
      <c r="V66" s="246"/>
      <c r="W66" s="246"/>
      <c r="X66" s="103">
        <f t="shared" si="37"/>
        <v>0</v>
      </c>
      <c r="Y66" s="83">
        <f t="shared" si="38"/>
        <v>0</v>
      </c>
      <c r="Z66" s="247">
        <f t="shared" si="39"/>
        <v>0</v>
      </c>
      <c r="AA66" s="247">
        <f t="shared" si="40"/>
        <v>0</v>
      </c>
      <c r="AB66" s="247">
        <f t="shared" si="41"/>
        <v>0</v>
      </c>
      <c r="AC66" s="247">
        <f t="shared" si="42"/>
        <v>0</v>
      </c>
      <c r="AD66" s="247">
        <f t="shared" si="43"/>
        <v>0</v>
      </c>
    </row>
    <row r="67" spans="2:30" s="224" customFormat="1">
      <c r="B67" s="228" t="s">
        <v>24</v>
      </c>
      <c r="C67" s="14">
        <v>-16</v>
      </c>
      <c r="D67" s="44">
        <v>-6</v>
      </c>
      <c r="E67" s="301">
        <v>-12</v>
      </c>
      <c r="F67" s="72">
        <v>-6</v>
      </c>
      <c r="G67" s="69">
        <v>-6</v>
      </c>
      <c r="H67" s="222">
        <v>-2</v>
      </c>
      <c r="I67" s="83">
        <v>-4</v>
      </c>
      <c r="J67" s="1000"/>
      <c r="T67" s="228" t="s">
        <v>24</v>
      </c>
      <c r="U67" s="244"/>
      <c r="V67" s="242"/>
      <c r="W67" s="242"/>
      <c r="X67" s="301">
        <f t="shared" si="37"/>
        <v>0</v>
      </c>
      <c r="Y67" s="72">
        <f t="shared" si="38"/>
        <v>0</v>
      </c>
      <c r="Z67" s="234">
        <f t="shared" si="39"/>
        <v>0</v>
      </c>
      <c r="AA67" s="234">
        <f t="shared" si="40"/>
        <v>0</v>
      </c>
      <c r="AB67" s="234">
        <f t="shared" si="41"/>
        <v>0</v>
      </c>
      <c r="AC67" s="234">
        <f t="shared" si="42"/>
        <v>0</v>
      </c>
      <c r="AD67" s="234">
        <f t="shared" si="43"/>
        <v>0</v>
      </c>
    </row>
    <row r="68" spans="2:30" s="224" customFormat="1">
      <c r="B68" s="228" t="str">
        <f>B15</f>
        <v>Imp. of sec. fin. non-cur. ass.</v>
      </c>
      <c r="C68" s="14"/>
      <c r="D68" s="44"/>
      <c r="E68" s="301"/>
      <c r="F68" s="72"/>
      <c r="G68" s="69"/>
      <c r="H68" s="222"/>
      <c r="I68" s="83"/>
      <c r="J68" s="1000"/>
      <c r="T68" s="228" t="str">
        <f>B68</f>
        <v>Imp. of sec. fin. non-cur. ass.</v>
      </c>
      <c r="U68" s="244"/>
      <c r="V68" s="242"/>
      <c r="W68" s="242"/>
      <c r="X68" s="301"/>
      <c r="Y68" s="72"/>
      <c r="Z68" s="234"/>
      <c r="AA68" s="234"/>
      <c r="AB68" s="234"/>
      <c r="AC68" s="234"/>
      <c r="AD68" s="234"/>
    </row>
    <row r="69" spans="2:30" s="224" customFormat="1">
      <c r="B69" s="232" t="s">
        <v>5</v>
      </c>
      <c r="C69" s="47">
        <v>99</v>
      </c>
      <c r="D69" s="48">
        <v>107</v>
      </c>
      <c r="E69" s="104">
        <v>66</v>
      </c>
      <c r="F69" s="89">
        <v>121</v>
      </c>
      <c r="G69" s="87">
        <v>116</v>
      </c>
      <c r="H69" s="278">
        <v>122</v>
      </c>
      <c r="I69" s="89">
        <v>110</v>
      </c>
      <c r="J69" s="1005"/>
      <c r="T69" s="232" t="s">
        <v>5</v>
      </c>
      <c r="U69" s="267"/>
      <c r="V69" s="268"/>
      <c r="W69" s="268"/>
      <c r="X69" s="104">
        <f t="shared" si="37"/>
        <v>0</v>
      </c>
      <c r="Y69" s="89">
        <f t="shared" si="38"/>
        <v>0</v>
      </c>
      <c r="Z69" s="250">
        <f t="shared" si="39"/>
        <v>0</v>
      </c>
      <c r="AA69" s="250">
        <f t="shared" si="40"/>
        <v>0</v>
      </c>
      <c r="AB69" s="250">
        <f t="shared" si="41"/>
        <v>0</v>
      </c>
      <c r="AC69" s="250">
        <f t="shared" si="42"/>
        <v>0</v>
      </c>
      <c r="AD69" s="250">
        <f t="shared" si="43"/>
        <v>0</v>
      </c>
    </row>
    <row r="70" spans="2:30" s="224" customFormat="1">
      <c r="B70" s="228" t="s">
        <v>10</v>
      </c>
      <c r="C70" s="91">
        <v>50.4</v>
      </c>
      <c r="D70" s="22">
        <v>50.7</v>
      </c>
      <c r="E70" s="62">
        <v>66.5</v>
      </c>
      <c r="F70" s="62">
        <v>48.6</v>
      </c>
      <c r="G70" s="62">
        <v>48.3</v>
      </c>
      <c r="H70" s="222">
        <v>48.5</v>
      </c>
      <c r="I70" s="83">
        <v>58.2</v>
      </c>
      <c r="J70" s="1000"/>
      <c r="T70" s="228" t="s">
        <v>10</v>
      </c>
      <c r="U70" s="238"/>
      <c r="V70" s="229"/>
      <c r="W70" s="229"/>
      <c r="X70" s="62">
        <f t="shared" si="37"/>
        <v>0</v>
      </c>
      <c r="Y70" s="62">
        <f t="shared" si="38"/>
        <v>0</v>
      </c>
      <c r="Z70" s="229">
        <f t="shared" si="39"/>
        <v>0</v>
      </c>
      <c r="AA70" s="229">
        <f t="shared" si="40"/>
        <v>0</v>
      </c>
      <c r="AB70" s="229">
        <f t="shared" si="41"/>
        <v>0</v>
      </c>
      <c r="AC70" s="229">
        <f t="shared" si="42"/>
        <v>0</v>
      </c>
      <c r="AD70" s="229">
        <f t="shared" si="43"/>
        <v>0</v>
      </c>
    </row>
    <row r="71" spans="2:30" s="224" customFormat="1">
      <c r="B71" s="228" t="s">
        <v>108</v>
      </c>
      <c r="C71" s="91">
        <v>10.692022608337471</v>
      </c>
      <c r="D71" s="22">
        <v>11.499022488489185</v>
      </c>
      <c r="E71" s="62">
        <v>7.0303436794123266</v>
      </c>
      <c r="F71" s="62">
        <v>12.575114403481482</v>
      </c>
      <c r="G71" s="62">
        <v>12.562999029794462</v>
      </c>
      <c r="H71" s="222">
        <v>13.509582189675182</v>
      </c>
      <c r="I71" s="83">
        <v>12.004222614104764</v>
      </c>
      <c r="J71" s="1000"/>
      <c r="T71" s="228" t="s">
        <v>6</v>
      </c>
      <c r="U71" s="238"/>
      <c r="V71" s="229"/>
      <c r="W71" s="229"/>
      <c r="X71" s="62">
        <f t="shared" si="37"/>
        <v>0</v>
      </c>
      <c r="Y71" s="62">
        <f t="shared" si="38"/>
        <v>0</v>
      </c>
      <c r="Z71" s="229">
        <f t="shared" si="39"/>
        <v>0</v>
      </c>
      <c r="AA71" s="229">
        <f t="shared" si="40"/>
        <v>0</v>
      </c>
      <c r="AB71" s="229">
        <f t="shared" si="41"/>
        <v>0</v>
      </c>
      <c r="AC71" s="229">
        <f t="shared" si="42"/>
        <v>0</v>
      </c>
      <c r="AD71" s="229">
        <f t="shared" si="43"/>
        <v>0</v>
      </c>
    </row>
    <row r="72" spans="2:30" s="224" customFormat="1">
      <c r="B72" s="228" t="s">
        <v>6</v>
      </c>
      <c r="C72" s="91"/>
      <c r="D72" s="22"/>
      <c r="E72" s="62"/>
      <c r="F72" s="62"/>
      <c r="G72" s="62"/>
      <c r="H72" s="222"/>
      <c r="I72" s="83"/>
      <c r="J72" s="1000"/>
      <c r="T72" s="228" t="s">
        <v>6</v>
      </c>
      <c r="U72" s="238"/>
      <c r="V72" s="229"/>
      <c r="W72" s="229"/>
      <c r="X72" s="62">
        <f t="shared" si="37"/>
        <v>0</v>
      </c>
      <c r="Y72" s="62">
        <f t="shared" si="38"/>
        <v>0</v>
      </c>
      <c r="Z72" s="229">
        <f t="shared" si="39"/>
        <v>0</v>
      </c>
      <c r="AA72" s="229">
        <f t="shared" si="40"/>
        <v>0</v>
      </c>
      <c r="AB72" s="229">
        <f t="shared" si="41"/>
        <v>0</v>
      </c>
      <c r="AC72" s="229">
        <f t="shared" si="42"/>
        <v>0</v>
      </c>
      <c r="AD72" s="229">
        <f t="shared" si="43"/>
        <v>0</v>
      </c>
    </row>
    <row r="73" spans="2:30" s="224" customFormat="1">
      <c r="B73" s="228" t="s">
        <v>29</v>
      </c>
      <c r="C73" s="38">
        <v>2649</v>
      </c>
      <c r="D73" s="30">
        <v>2800</v>
      </c>
      <c r="E73" s="69">
        <v>2761</v>
      </c>
      <c r="F73" s="69">
        <v>2968</v>
      </c>
      <c r="G73" s="69">
        <v>2896</v>
      </c>
      <c r="H73" s="222">
        <v>2725</v>
      </c>
      <c r="I73" s="83">
        <v>2743</v>
      </c>
      <c r="J73" s="1000"/>
      <c r="T73" s="228" t="s">
        <v>29</v>
      </c>
      <c r="U73" s="233"/>
      <c r="V73" s="234"/>
      <c r="W73" s="234"/>
      <c r="X73" s="69">
        <f t="shared" si="37"/>
        <v>0</v>
      </c>
      <c r="Y73" s="69">
        <f t="shared" si="38"/>
        <v>0</v>
      </c>
      <c r="Z73" s="234">
        <f t="shared" si="39"/>
        <v>0</v>
      </c>
      <c r="AA73" s="234">
        <f t="shared" si="40"/>
        <v>0</v>
      </c>
      <c r="AB73" s="234">
        <f t="shared" si="41"/>
        <v>0</v>
      </c>
      <c r="AC73" s="234">
        <f t="shared" si="42"/>
        <v>0</v>
      </c>
      <c r="AD73" s="234">
        <f t="shared" si="43"/>
        <v>0</v>
      </c>
    </row>
    <row r="74" spans="2:30" s="224" customFormat="1">
      <c r="B74" s="304" t="s">
        <v>92</v>
      </c>
      <c r="C74" s="38">
        <v>15552</v>
      </c>
      <c r="D74" s="30">
        <v>15581</v>
      </c>
      <c r="E74" s="69">
        <v>15356</v>
      </c>
      <c r="F74" s="69">
        <v>15428</v>
      </c>
      <c r="G74" s="69">
        <v>5393</v>
      </c>
      <c r="H74" s="222">
        <v>4767</v>
      </c>
      <c r="I74" s="83">
        <v>4781</v>
      </c>
      <c r="J74" s="1000"/>
      <c r="T74" s="304" t="s">
        <v>92</v>
      </c>
      <c r="U74" s="233"/>
      <c r="V74" s="234"/>
      <c r="W74" s="234"/>
      <c r="X74" s="69">
        <f t="shared" si="37"/>
        <v>0</v>
      </c>
      <c r="Y74" s="69">
        <f t="shared" si="38"/>
        <v>0</v>
      </c>
      <c r="Z74" s="234">
        <f t="shared" si="39"/>
        <v>0</v>
      </c>
      <c r="AA74" s="234">
        <f t="shared" si="40"/>
        <v>0</v>
      </c>
      <c r="AB74" s="234">
        <f t="shared" si="41"/>
        <v>0</v>
      </c>
      <c r="AC74" s="234">
        <f t="shared" si="42"/>
        <v>0</v>
      </c>
      <c r="AD74" s="234">
        <f t="shared" si="43"/>
        <v>0</v>
      </c>
    </row>
    <row r="75" spans="2:30" s="224" customFormat="1">
      <c r="B75" s="235" t="s">
        <v>15</v>
      </c>
      <c r="C75" s="39">
        <v>1841</v>
      </c>
      <c r="D75" s="40">
        <v>1911</v>
      </c>
      <c r="E75" s="70">
        <v>1926</v>
      </c>
      <c r="F75" s="70">
        <v>1894</v>
      </c>
      <c r="G75" s="70">
        <v>1896</v>
      </c>
      <c r="H75" s="278">
        <v>1935</v>
      </c>
      <c r="I75" s="89">
        <v>1948</v>
      </c>
      <c r="J75" s="1005"/>
      <c r="T75" s="235" t="s">
        <v>15</v>
      </c>
      <c r="U75" s="236"/>
      <c r="V75" s="237"/>
      <c r="W75" s="237"/>
      <c r="X75" s="70">
        <f t="shared" si="37"/>
        <v>0</v>
      </c>
      <c r="Y75" s="70">
        <f t="shared" si="38"/>
        <v>0</v>
      </c>
      <c r="Z75" s="237">
        <f t="shared" si="39"/>
        <v>0</v>
      </c>
      <c r="AA75" s="237">
        <f t="shared" si="40"/>
        <v>0</v>
      </c>
      <c r="AB75" s="237">
        <f t="shared" si="41"/>
        <v>0</v>
      </c>
      <c r="AC75" s="237">
        <f t="shared" si="42"/>
        <v>0</v>
      </c>
      <c r="AD75" s="237">
        <f t="shared" si="43"/>
        <v>0</v>
      </c>
    </row>
    <row r="76" spans="2:30" s="224" customFormat="1">
      <c r="B76" s="231" t="s">
        <v>23</v>
      </c>
      <c r="C76" s="1006"/>
      <c r="D76" s="468"/>
      <c r="E76" s="469"/>
      <c r="F76" s="469"/>
      <c r="G76" s="469"/>
      <c r="H76" s="994"/>
      <c r="I76" s="1007"/>
      <c r="J76" s="1008"/>
      <c r="T76" s="231" t="s">
        <v>23</v>
      </c>
      <c r="U76" s="241"/>
      <c r="V76" s="222"/>
      <c r="W76" s="222"/>
      <c r="X76" s="72">
        <f t="shared" si="37"/>
        <v>0</v>
      </c>
      <c r="Y76" s="72">
        <f t="shared" si="38"/>
        <v>0</v>
      </c>
      <c r="Z76" s="222">
        <f t="shared" si="39"/>
        <v>0</v>
      </c>
      <c r="AA76" s="222">
        <f t="shared" si="40"/>
        <v>0</v>
      </c>
      <c r="AB76" s="222">
        <f t="shared" si="41"/>
        <v>0</v>
      </c>
      <c r="AC76" s="222">
        <f t="shared" si="42"/>
        <v>0</v>
      </c>
      <c r="AD76" s="222">
        <f t="shared" si="43"/>
        <v>0</v>
      </c>
    </row>
    <row r="77" spans="2:30" s="224" customFormat="1">
      <c r="B77" s="228" t="s">
        <v>20</v>
      </c>
      <c r="C77" s="74">
        <v>0.8</v>
      </c>
      <c r="D77" s="93">
        <v>0.8</v>
      </c>
      <c r="E77" s="75">
        <v>0.8</v>
      </c>
      <c r="F77" s="75">
        <v>0.8</v>
      </c>
      <c r="G77" s="75">
        <v>0.7</v>
      </c>
      <c r="H77" s="222">
        <v>0.7</v>
      </c>
      <c r="I77" s="83">
        <v>0.7</v>
      </c>
      <c r="J77" s="1000"/>
      <c r="T77" s="228" t="s">
        <v>20</v>
      </c>
      <c r="U77" s="251"/>
      <c r="V77" s="252"/>
      <c r="W77" s="252"/>
      <c r="X77" s="75">
        <f t="shared" si="37"/>
        <v>0</v>
      </c>
      <c r="Y77" s="75">
        <f t="shared" si="38"/>
        <v>0</v>
      </c>
      <c r="Z77" s="252">
        <f t="shared" si="39"/>
        <v>0</v>
      </c>
      <c r="AA77" s="252">
        <f t="shared" si="40"/>
        <v>0</v>
      </c>
      <c r="AB77" s="252">
        <f t="shared" si="41"/>
        <v>0</v>
      </c>
      <c r="AC77" s="252">
        <f t="shared" si="42"/>
        <v>0</v>
      </c>
      <c r="AD77" s="252">
        <f t="shared" si="43"/>
        <v>0</v>
      </c>
    </row>
    <row r="78" spans="2:30" s="224" customFormat="1">
      <c r="B78" s="228" t="s">
        <v>21</v>
      </c>
      <c r="C78" s="171">
        <v>40.700000000000003</v>
      </c>
      <c r="D78" s="93">
        <v>40.6</v>
      </c>
      <c r="E78" s="75">
        <v>40.700000000000003</v>
      </c>
      <c r="F78" s="75">
        <v>41.1</v>
      </c>
      <c r="G78" s="75">
        <v>40.799999999999997</v>
      </c>
      <c r="H78" s="222">
        <v>39.999999999999993</v>
      </c>
      <c r="I78" s="83">
        <v>40.599999999999994</v>
      </c>
      <c r="J78" s="1000"/>
      <c r="T78" s="228" t="s">
        <v>21</v>
      </c>
      <c r="U78" s="251"/>
      <c r="V78" s="252"/>
      <c r="W78" s="252"/>
      <c r="X78" s="75">
        <f t="shared" si="37"/>
        <v>0</v>
      </c>
      <c r="Y78" s="75">
        <f t="shared" si="38"/>
        <v>0</v>
      </c>
      <c r="Z78" s="252">
        <f t="shared" si="39"/>
        <v>0</v>
      </c>
      <c r="AA78" s="252">
        <f t="shared" si="40"/>
        <v>0</v>
      </c>
      <c r="AB78" s="252">
        <f t="shared" si="41"/>
        <v>0</v>
      </c>
      <c r="AC78" s="252">
        <f t="shared" si="42"/>
        <v>0</v>
      </c>
      <c r="AD78" s="252">
        <f t="shared" si="43"/>
        <v>0</v>
      </c>
    </row>
    <row r="79" spans="2:30" s="224" customFormat="1">
      <c r="B79" s="228" t="s">
        <v>22</v>
      </c>
      <c r="C79" s="171">
        <v>3.3</v>
      </c>
      <c r="D79" s="93">
        <v>3.4</v>
      </c>
      <c r="E79" s="75">
        <v>3.4</v>
      </c>
      <c r="F79" s="75">
        <v>3.6</v>
      </c>
      <c r="G79" s="75">
        <v>3.6</v>
      </c>
      <c r="H79" s="222">
        <v>3.6</v>
      </c>
      <c r="I79" s="83">
        <v>3.6</v>
      </c>
      <c r="J79" s="1000"/>
      <c r="T79" s="228" t="s">
        <v>22</v>
      </c>
      <c r="U79" s="251"/>
      <c r="V79" s="252"/>
      <c r="W79" s="252"/>
      <c r="X79" s="75">
        <f t="shared" si="37"/>
        <v>0</v>
      </c>
      <c r="Y79" s="75">
        <f t="shared" si="38"/>
        <v>0</v>
      </c>
      <c r="Z79" s="252">
        <f t="shared" si="39"/>
        <v>0</v>
      </c>
      <c r="AA79" s="252">
        <f t="shared" si="40"/>
        <v>0</v>
      </c>
      <c r="AB79" s="252">
        <f t="shared" si="41"/>
        <v>0</v>
      </c>
      <c r="AC79" s="252">
        <f t="shared" si="42"/>
        <v>0</v>
      </c>
      <c r="AD79" s="252">
        <f t="shared" si="43"/>
        <v>0</v>
      </c>
    </row>
    <row r="80" spans="2:30" s="224" customFormat="1">
      <c r="B80" s="231" t="s">
        <v>26</v>
      </c>
      <c r="C80" s="172">
        <v>44.8</v>
      </c>
      <c r="D80" s="143">
        <v>44.8</v>
      </c>
      <c r="E80" s="76">
        <v>44.9</v>
      </c>
      <c r="F80" s="76">
        <v>45.5</v>
      </c>
      <c r="G80" s="76">
        <v>45.1</v>
      </c>
      <c r="H80" s="222">
        <v>44.3</v>
      </c>
      <c r="I80" s="83">
        <v>44.9</v>
      </c>
      <c r="J80" s="1000"/>
      <c r="T80" s="231" t="s">
        <v>26</v>
      </c>
      <c r="U80" s="256"/>
      <c r="V80" s="257"/>
      <c r="W80" s="257"/>
      <c r="X80" s="76">
        <f t="shared" si="37"/>
        <v>0</v>
      </c>
      <c r="Y80" s="76">
        <f t="shared" si="38"/>
        <v>0</v>
      </c>
      <c r="Z80" s="257">
        <f t="shared" si="39"/>
        <v>0</v>
      </c>
      <c r="AA80" s="257">
        <f t="shared" si="40"/>
        <v>0</v>
      </c>
      <c r="AB80" s="257">
        <f t="shared" si="41"/>
        <v>0</v>
      </c>
      <c r="AC80" s="257">
        <f t="shared" si="42"/>
        <v>0</v>
      </c>
      <c r="AD80" s="257">
        <f t="shared" si="43"/>
        <v>0</v>
      </c>
    </row>
    <row r="81" spans="2:30" s="224" customFormat="1">
      <c r="B81" s="228" t="s">
        <v>18</v>
      </c>
      <c r="C81" s="171">
        <v>0.1</v>
      </c>
      <c r="D81" s="93">
        <v>0.1</v>
      </c>
      <c r="E81" s="75">
        <v>0.1</v>
      </c>
      <c r="F81" s="75">
        <v>0.1</v>
      </c>
      <c r="G81" s="75">
        <v>0.1</v>
      </c>
      <c r="H81" s="222">
        <v>0.1</v>
      </c>
      <c r="I81" s="83">
        <v>0.1</v>
      </c>
      <c r="J81" s="1000"/>
      <c r="T81" s="228" t="s">
        <v>18</v>
      </c>
      <c r="U81" s="251"/>
      <c r="V81" s="252"/>
      <c r="W81" s="252"/>
      <c r="X81" s="75">
        <f t="shared" si="37"/>
        <v>0</v>
      </c>
      <c r="Y81" s="75">
        <f t="shared" si="38"/>
        <v>0</v>
      </c>
      <c r="Z81" s="252">
        <f t="shared" si="39"/>
        <v>0</v>
      </c>
      <c r="AA81" s="252">
        <f t="shared" si="40"/>
        <v>0</v>
      </c>
      <c r="AB81" s="252">
        <f t="shared" si="41"/>
        <v>0</v>
      </c>
      <c r="AC81" s="252">
        <f t="shared" si="42"/>
        <v>0</v>
      </c>
      <c r="AD81" s="252">
        <f t="shared" si="43"/>
        <v>0</v>
      </c>
    </row>
    <row r="82" spans="2:30" s="224" customFormat="1">
      <c r="B82" s="228" t="s">
        <v>17</v>
      </c>
      <c r="C82" s="171">
        <v>22</v>
      </c>
      <c r="D82" s="93">
        <v>22.299999999999997</v>
      </c>
      <c r="E82" s="75">
        <v>21.9</v>
      </c>
      <c r="F82" s="75">
        <v>22.2</v>
      </c>
      <c r="G82" s="75">
        <v>22</v>
      </c>
      <c r="H82" s="222">
        <v>21.4</v>
      </c>
      <c r="I82" s="83">
        <v>21.299999999999997</v>
      </c>
      <c r="J82" s="1000"/>
      <c r="T82" s="228" t="s">
        <v>17</v>
      </c>
      <c r="U82" s="251"/>
      <c r="V82" s="252"/>
      <c r="W82" s="252"/>
      <c r="X82" s="75">
        <f t="shared" si="37"/>
        <v>0</v>
      </c>
      <c r="Y82" s="75">
        <f t="shared" si="38"/>
        <v>0</v>
      </c>
      <c r="Z82" s="252">
        <f t="shared" si="39"/>
        <v>0</v>
      </c>
      <c r="AA82" s="252">
        <f t="shared" si="40"/>
        <v>0</v>
      </c>
      <c r="AB82" s="252">
        <f t="shared" si="41"/>
        <v>0</v>
      </c>
      <c r="AC82" s="252">
        <f t="shared" si="42"/>
        <v>0</v>
      </c>
      <c r="AD82" s="252">
        <f t="shared" si="43"/>
        <v>0</v>
      </c>
    </row>
    <row r="83" spans="2:30" s="224" customFormat="1">
      <c r="B83" s="232" t="s">
        <v>16</v>
      </c>
      <c r="C83" s="173">
        <v>22.1</v>
      </c>
      <c r="D83" s="154">
        <v>22.4</v>
      </c>
      <c r="E83" s="77">
        <v>22</v>
      </c>
      <c r="F83" s="77">
        <v>22.3</v>
      </c>
      <c r="G83" s="77">
        <v>22.1</v>
      </c>
      <c r="H83" s="278">
        <v>21.5</v>
      </c>
      <c r="I83" s="89">
        <v>21.4</v>
      </c>
      <c r="J83" s="1005"/>
      <c r="T83" s="232" t="s">
        <v>16</v>
      </c>
      <c r="U83" s="259"/>
      <c r="V83" s="260"/>
      <c r="W83" s="260"/>
      <c r="X83" s="77">
        <f t="shared" si="37"/>
        <v>0</v>
      </c>
      <c r="Y83" s="77">
        <f t="shared" si="38"/>
        <v>0</v>
      </c>
      <c r="Z83" s="260">
        <f t="shared" si="39"/>
        <v>0</v>
      </c>
      <c r="AA83" s="260">
        <f t="shared" si="40"/>
        <v>0</v>
      </c>
      <c r="AB83" s="260">
        <f t="shared" si="41"/>
        <v>0</v>
      </c>
      <c r="AC83" s="260">
        <f t="shared" si="42"/>
        <v>0</v>
      </c>
      <c r="AD83" s="260">
        <f t="shared" si="43"/>
        <v>0</v>
      </c>
    </row>
    <row r="84" spans="2:30" s="224" customFormat="1">
      <c r="B84" s="222"/>
      <c r="C84" s="222"/>
      <c r="D84" s="222"/>
      <c r="E84" s="222"/>
      <c r="F84" s="222"/>
      <c r="G84" s="222"/>
      <c r="H84" s="222"/>
      <c r="I84" s="83"/>
      <c r="J84" s="83"/>
      <c r="AC84" s="248"/>
    </row>
    <row r="85" spans="2:30" s="224" customFormat="1">
      <c r="I85" s="83"/>
      <c r="J85" s="83"/>
      <c r="N85" s="265"/>
      <c r="AC85" s="248"/>
    </row>
    <row r="86" spans="2:30" s="224" customFormat="1">
      <c r="I86" s="83"/>
      <c r="J86" s="83"/>
      <c r="AC86" s="248"/>
    </row>
    <row r="87" spans="2:30" s="224" customFormat="1"/>
    <row r="88" spans="2:30" s="224" customFormat="1"/>
    <row r="89" spans="2:30" s="224" customFormat="1"/>
    <row r="90" spans="2:30" s="224" customFormat="1"/>
    <row r="91" spans="2:30" s="224" customFormat="1"/>
    <row r="92" spans="2:30" s="224" customFormat="1"/>
    <row r="93" spans="2:30" s="224" customFormat="1"/>
    <row r="94" spans="2:30" s="224" customFormat="1"/>
    <row r="95" spans="2:30" s="224" customFormat="1"/>
    <row r="96" spans="2:30"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sheetData>
  <mergeCells count="5">
    <mergeCell ref="B33:L33"/>
    <mergeCell ref="M3:N3"/>
    <mergeCell ref="O3:O4"/>
    <mergeCell ref="P3:P4"/>
    <mergeCell ref="B31:O31"/>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3">
    <tabColor rgb="FF92D050"/>
    <pageSetUpPr fitToPage="1"/>
  </sheetPr>
  <dimension ref="A1:AV109"/>
  <sheetViews>
    <sheetView zoomScale="80" zoomScaleNormal="80" workbookViewId="0">
      <selection activeCell="D4" sqref="D4:J29"/>
    </sheetView>
  </sheetViews>
  <sheetFormatPr defaultColWidth="9.33203125" defaultRowHeight="12" outlineLevelRow="1" outlineLevelCol="1"/>
  <cols>
    <col min="1" max="1" width="23.33203125" style="52" customWidth="1"/>
    <col min="2" max="2" width="33.33203125" style="53" customWidth="1"/>
    <col min="3" max="3" width="7.44140625" style="13" customWidth="1"/>
    <col min="4" max="7" width="7.44140625" style="53" customWidth="1"/>
    <col min="8" max="10" width="6.33203125" style="53" customWidth="1" outlineLevel="1"/>
    <col min="11" max="12" width="7.44140625" style="53" customWidth="1"/>
    <col min="13" max="15" width="8.44140625" style="53" customWidth="1" outlineLevel="1"/>
    <col min="16" max="16" width="9.33203125" style="53"/>
    <col min="17" max="18" width="14" style="53" bestFit="1" customWidth="1"/>
    <col min="19" max="22" width="9.33203125" style="53"/>
    <col min="23" max="23" width="13.109375" style="53" customWidth="1"/>
    <col min="24" max="24" width="8.109375" style="53" customWidth="1"/>
    <col min="25" max="16384" width="9.33203125" style="53"/>
  </cols>
  <sheetData>
    <row r="1" spans="1:48" s="101" customFormat="1" ht="10.5" customHeight="1">
      <c r="A1" s="199" t="s">
        <v>84</v>
      </c>
      <c r="B1" s="200">
        <v>2</v>
      </c>
      <c r="C1" s="200">
        <f t="shared" ref="C1:N1" si="0">+B1+1</f>
        <v>3</v>
      </c>
      <c r="D1" s="200">
        <f t="shared" si="0"/>
        <v>4</v>
      </c>
      <c r="E1" s="200">
        <f t="shared" si="0"/>
        <v>5</v>
      </c>
      <c r="F1" s="200">
        <f t="shared" si="0"/>
        <v>6</v>
      </c>
      <c r="G1" s="200">
        <f t="shared" si="0"/>
        <v>7</v>
      </c>
      <c r="H1" s="200">
        <f t="shared" si="0"/>
        <v>8</v>
      </c>
      <c r="I1" s="200">
        <f t="shared" si="0"/>
        <v>9</v>
      </c>
      <c r="J1" s="200">
        <f t="shared" si="0"/>
        <v>10</v>
      </c>
      <c r="K1" s="200">
        <f t="shared" si="0"/>
        <v>11</v>
      </c>
      <c r="L1" s="200">
        <f t="shared" si="0"/>
        <v>12</v>
      </c>
      <c r="M1" s="200">
        <f t="shared" si="0"/>
        <v>13</v>
      </c>
      <c r="N1" s="200">
        <f t="shared" si="0"/>
        <v>14</v>
      </c>
      <c r="O1" s="200">
        <v>17</v>
      </c>
      <c r="P1" s="200">
        <v>35</v>
      </c>
      <c r="Q1" s="200">
        <v>36</v>
      </c>
      <c r="R1" s="200">
        <v>37</v>
      </c>
      <c r="S1" s="200"/>
      <c r="T1" s="200"/>
      <c r="U1" s="200">
        <v>38</v>
      </c>
    </row>
    <row r="2" spans="1:48" s="101" customFormat="1" ht="10.5" customHeight="1">
      <c r="A2" s="199"/>
      <c r="B2" s="305" t="s">
        <v>145</v>
      </c>
      <c r="C2" s="306"/>
      <c r="D2" s="307"/>
      <c r="E2" s="307"/>
      <c r="F2" s="307"/>
      <c r="G2" s="307"/>
      <c r="H2" s="307"/>
      <c r="I2" s="307"/>
      <c r="J2" s="307"/>
      <c r="K2" s="307"/>
      <c r="L2" s="307"/>
      <c r="M2" s="309"/>
      <c r="N2" s="309"/>
      <c r="O2" s="309"/>
      <c r="V2" s="101" t="s">
        <v>138</v>
      </c>
    </row>
    <row r="3" spans="1:48" s="101" customFormat="1" ht="24"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8" t="e">
        <f>+VLOOKUP($A3,#REF!,M$1+1,FALSE)</f>
        <v>#REF!</v>
      </c>
      <c r="N3" s="459" t="e">
        <f>+VLOOKUP($A3,#REF!,N$1+1,FALSE)</f>
        <v>#REF!</v>
      </c>
      <c r="O3" s="781" t="str">
        <f>'PeB FI'!O3</f>
        <v>Jan/Dec 19/18</v>
      </c>
      <c r="P3" s="201"/>
      <c r="V3" s="456" t="e">
        <f>C3</f>
        <v>#REF!</v>
      </c>
      <c r="W3" s="457" t="e">
        <f t="shared" ref="W3:AH3" si="1">D3</f>
        <v>#REF!</v>
      </c>
      <c r="X3" s="457" t="e">
        <f t="shared" si="1"/>
        <v>#REF!</v>
      </c>
      <c r="Y3" s="457" t="e">
        <f t="shared" si="1"/>
        <v>#REF!</v>
      </c>
      <c r="Z3" s="457" t="e">
        <f t="shared" si="1"/>
        <v>#REF!</v>
      </c>
      <c r="AA3" s="457" t="e">
        <f t="shared" si="1"/>
        <v>#REF!</v>
      </c>
      <c r="AB3" s="457" t="e">
        <f t="shared" si="1"/>
        <v>#REF!</v>
      </c>
      <c r="AC3" s="457" t="e">
        <f t="shared" si="1"/>
        <v>#REF!</v>
      </c>
      <c r="AD3" s="458" t="e">
        <f t="shared" si="1"/>
        <v>#REF!</v>
      </c>
      <c r="AE3" s="459" t="e">
        <f t="shared" si="1"/>
        <v>#REF!</v>
      </c>
      <c r="AF3" s="458" t="e">
        <f t="shared" si="1"/>
        <v>#REF!</v>
      </c>
      <c r="AG3" s="459" t="e">
        <f t="shared" si="1"/>
        <v>#REF!</v>
      </c>
      <c r="AH3" s="452" t="str">
        <f t="shared" si="1"/>
        <v>Jan/Dec 19/18</v>
      </c>
    </row>
    <row r="4" spans="1:48" s="101" customFormat="1" ht="10.5" customHeight="1">
      <c r="A4" s="202" t="s">
        <v>8</v>
      </c>
      <c r="B4" s="483" t="s">
        <v>8</v>
      </c>
      <c r="C4" s="475"/>
      <c r="D4" s="554"/>
      <c r="E4" s="539"/>
      <c r="F4" s="539"/>
      <c r="G4" s="539"/>
      <c r="H4" s="538"/>
      <c r="I4" s="538"/>
      <c r="J4" s="538"/>
      <c r="K4" s="712"/>
      <c r="L4" s="728"/>
      <c r="M4" s="475"/>
      <c r="N4" s="554"/>
      <c r="O4" s="1018"/>
      <c r="Q4" s="819" t="e">
        <f>((C4-D4)/D4)-K4</f>
        <v>#DIV/0!</v>
      </c>
      <c r="R4" s="819" t="e">
        <f>((C4-G4)/G4)-L4</f>
        <v>#DIV/0!</v>
      </c>
      <c r="S4" s="819" t="e">
        <f t="shared" ref="S4:S15" si="2">((M4-N4)/N4)-O4</f>
        <v>#DIV/0!</v>
      </c>
      <c r="T4" s="819">
        <f>C4+D4+E4-M4</f>
        <v>0</v>
      </c>
      <c r="U4" s="819">
        <f>G4+H4+I4-N4</f>
        <v>0</v>
      </c>
      <c r="V4" s="431"/>
      <c r="W4" s="315"/>
      <c r="X4" s="316"/>
      <c r="Y4" s="316"/>
      <c r="Z4" s="316"/>
      <c r="AA4" s="317"/>
      <c r="AB4" s="317"/>
      <c r="AC4" s="317"/>
      <c r="AD4" s="324"/>
      <c r="AE4" s="325"/>
      <c r="AF4" s="431"/>
      <c r="AG4" s="315"/>
      <c r="AH4" s="768"/>
      <c r="AJ4" s="207">
        <f t="shared" ref="AJ4:AJ29" si="3">C4-V4</f>
        <v>0</v>
      </c>
      <c r="AK4" s="207">
        <f t="shared" ref="AK4:AK29" si="4">D4-W4</f>
        <v>0</v>
      </c>
      <c r="AL4" s="207">
        <f t="shared" ref="AL4:AL29" si="5">E4-X4</f>
        <v>0</v>
      </c>
      <c r="AM4" s="207">
        <f t="shared" ref="AM4:AM29" si="6">F4-Y4</f>
        <v>0</v>
      </c>
      <c r="AN4" s="207">
        <f t="shared" ref="AN4:AN29" si="7">G4-Z4</f>
        <v>0</v>
      </c>
      <c r="AO4" s="207">
        <f t="shared" ref="AO4:AO29" si="8">H4-AA4</f>
        <v>0</v>
      </c>
      <c r="AP4" s="207">
        <f t="shared" ref="AP4:AP29" si="9">I4-AB4</f>
        <v>0</v>
      </c>
      <c r="AQ4" s="207">
        <f t="shared" ref="AQ4:AQ29" si="10">J4-AC4</f>
        <v>0</v>
      </c>
      <c r="AR4" s="207">
        <f t="shared" ref="AR4:AR29" si="11">K4-AD4</f>
        <v>0</v>
      </c>
      <c r="AS4" s="207">
        <f t="shared" ref="AS4:AS29" si="12">L4-AE4</f>
        <v>0</v>
      </c>
      <c r="AT4" s="207">
        <f t="shared" ref="AT4:AT29" si="13">M4-AF4</f>
        <v>0</v>
      </c>
      <c r="AU4" s="207">
        <f t="shared" ref="AU4:AU29" si="14">N4-AG4</f>
        <v>0</v>
      </c>
      <c r="AV4" s="207">
        <f t="shared" ref="AV4:AV29" si="15">O4-AH4</f>
        <v>0</v>
      </c>
    </row>
    <row r="5" spans="1:48" s="101" customFormat="1" ht="10.5" customHeight="1">
      <c r="A5" s="202" t="s">
        <v>3</v>
      </c>
      <c r="B5" s="483" t="s">
        <v>3</v>
      </c>
      <c r="C5" s="475"/>
      <c r="D5" s="555"/>
      <c r="E5" s="556"/>
      <c r="F5" s="538"/>
      <c r="G5" s="538"/>
      <c r="H5" s="556"/>
      <c r="I5" s="556"/>
      <c r="J5" s="556"/>
      <c r="K5" s="324"/>
      <c r="L5" s="325"/>
      <c r="M5" s="475"/>
      <c r="N5" s="555"/>
      <c r="O5" s="1019"/>
      <c r="Q5" s="819" t="e">
        <f t="shared" ref="Q5:Q29" si="16">((C5-D5)/D5)-K5</f>
        <v>#DIV/0!</v>
      </c>
      <c r="R5" s="819" t="e">
        <f t="shared" ref="R5:R29" si="17">((C5-G5)/G5)-L5</f>
        <v>#DIV/0!</v>
      </c>
      <c r="S5" s="819" t="e">
        <f t="shared" si="2"/>
        <v>#DIV/0!</v>
      </c>
      <c r="T5" s="819">
        <f t="shared" ref="T5:T15" si="18">C5+D5+E5-M5</f>
        <v>0</v>
      </c>
      <c r="U5" s="819">
        <f t="shared" ref="U5:U15" si="19">G5+H5+I5-N5</f>
        <v>0</v>
      </c>
      <c r="V5" s="321"/>
      <c r="W5" s="322"/>
      <c r="X5" s="323"/>
      <c r="Y5" s="317"/>
      <c r="Z5" s="317"/>
      <c r="AA5" s="323"/>
      <c r="AB5" s="323"/>
      <c r="AC5" s="323"/>
      <c r="AD5" s="324"/>
      <c r="AE5" s="325"/>
      <c r="AF5" s="321"/>
      <c r="AG5" s="322"/>
      <c r="AH5" s="319"/>
      <c r="AJ5" s="207">
        <f t="shared" si="3"/>
        <v>0</v>
      </c>
      <c r="AK5" s="207">
        <f t="shared" si="4"/>
        <v>0</v>
      </c>
      <c r="AL5" s="207">
        <f t="shared" si="5"/>
        <v>0</v>
      </c>
      <c r="AM5" s="207">
        <f t="shared" si="6"/>
        <v>0</v>
      </c>
      <c r="AN5" s="207">
        <f t="shared" si="7"/>
        <v>0</v>
      </c>
      <c r="AO5" s="207">
        <f t="shared" si="8"/>
        <v>0</v>
      </c>
      <c r="AP5" s="207">
        <f t="shared" si="9"/>
        <v>0</v>
      </c>
      <c r="AQ5" s="207">
        <f t="shared" si="10"/>
        <v>0</v>
      </c>
      <c r="AR5" s="207">
        <f t="shared" si="11"/>
        <v>0</v>
      </c>
      <c r="AS5" s="207">
        <f t="shared" si="12"/>
        <v>0</v>
      </c>
      <c r="AT5" s="207">
        <f t="shared" si="13"/>
        <v>0</v>
      </c>
      <c r="AU5" s="207">
        <f t="shared" si="14"/>
        <v>0</v>
      </c>
      <c r="AV5" s="207">
        <f t="shared" si="15"/>
        <v>0</v>
      </c>
    </row>
    <row r="6" spans="1:48" s="101" customFormat="1" ht="10.5" customHeight="1">
      <c r="A6" s="202" t="s">
        <v>0</v>
      </c>
      <c r="B6" s="483" t="s">
        <v>0</v>
      </c>
      <c r="C6" s="475"/>
      <c r="D6" s="555"/>
      <c r="E6" s="556"/>
      <c r="F6" s="538"/>
      <c r="G6" s="538"/>
      <c r="H6" s="556"/>
      <c r="I6" s="556"/>
      <c r="J6" s="556"/>
      <c r="K6" s="324"/>
      <c r="L6" s="325"/>
      <c r="M6" s="475"/>
      <c r="N6" s="555"/>
      <c r="O6" s="1019"/>
      <c r="Q6" s="819" t="e">
        <f t="shared" si="16"/>
        <v>#DIV/0!</v>
      </c>
      <c r="R6" s="820" t="e">
        <f>((C6-G6)/G6)-L6</f>
        <v>#DIV/0!</v>
      </c>
      <c r="S6" s="820" t="e">
        <f t="shared" si="2"/>
        <v>#DIV/0!</v>
      </c>
      <c r="T6" s="819">
        <f t="shared" si="18"/>
        <v>0</v>
      </c>
      <c r="U6" s="819">
        <f t="shared" si="19"/>
        <v>0</v>
      </c>
      <c r="V6" s="321"/>
      <c r="W6" s="322"/>
      <c r="X6" s="323"/>
      <c r="Y6" s="317"/>
      <c r="Z6" s="317"/>
      <c r="AA6" s="323"/>
      <c r="AB6" s="323"/>
      <c r="AC6" s="323"/>
      <c r="AD6" s="324"/>
      <c r="AE6" s="325"/>
      <c r="AF6" s="321"/>
      <c r="AG6" s="322"/>
      <c r="AH6" s="319"/>
      <c r="AJ6" s="207">
        <f t="shared" si="3"/>
        <v>0</v>
      </c>
      <c r="AK6" s="207">
        <f t="shared" si="4"/>
        <v>0</v>
      </c>
      <c r="AL6" s="207">
        <f t="shared" si="5"/>
        <v>0</v>
      </c>
      <c r="AM6" s="207">
        <f t="shared" si="6"/>
        <v>0</v>
      </c>
      <c r="AN6" s="207">
        <f t="shared" si="7"/>
        <v>0</v>
      </c>
      <c r="AO6" s="207">
        <f t="shared" si="8"/>
        <v>0</v>
      </c>
      <c r="AP6" s="207">
        <f t="shared" si="9"/>
        <v>0</v>
      </c>
      <c r="AQ6" s="207">
        <f t="shared" si="10"/>
        <v>0</v>
      </c>
      <c r="AR6" s="207">
        <f t="shared" si="11"/>
        <v>0</v>
      </c>
      <c r="AS6" s="207">
        <f t="shared" si="12"/>
        <v>0</v>
      </c>
      <c r="AT6" s="207">
        <f t="shared" si="13"/>
        <v>0</v>
      </c>
      <c r="AU6" s="207">
        <f t="shared" si="14"/>
        <v>0</v>
      </c>
      <c r="AV6" s="207">
        <f t="shared" si="15"/>
        <v>0</v>
      </c>
    </row>
    <row r="7" spans="1:48" s="101" customFormat="1" ht="10.5" customHeight="1">
      <c r="A7" s="202" t="s">
        <v>19</v>
      </c>
      <c r="B7" s="483" t="s">
        <v>19</v>
      </c>
      <c r="C7" s="475"/>
      <c r="D7" s="555"/>
      <c r="E7" s="556"/>
      <c r="F7" s="538"/>
      <c r="G7" s="538"/>
      <c r="H7" s="556"/>
      <c r="I7" s="556"/>
      <c r="J7" s="556"/>
      <c r="K7" s="324"/>
      <c r="L7" s="325"/>
      <c r="M7" s="475"/>
      <c r="N7" s="555"/>
      <c r="O7" s="1019"/>
      <c r="Q7" s="819"/>
      <c r="R7" s="819"/>
      <c r="S7" s="819" t="e">
        <f t="shared" si="2"/>
        <v>#DIV/0!</v>
      </c>
      <c r="T7" s="819">
        <f t="shared" si="18"/>
        <v>0</v>
      </c>
      <c r="U7" s="819">
        <f t="shared" si="19"/>
        <v>0</v>
      </c>
      <c r="V7" s="321"/>
      <c r="W7" s="322"/>
      <c r="X7" s="323"/>
      <c r="Y7" s="317"/>
      <c r="Z7" s="317"/>
      <c r="AA7" s="323"/>
      <c r="AB7" s="323"/>
      <c r="AC7" s="323"/>
      <c r="AD7" s="324"/>
      <c r="AE7" s="325"/>
      <c r="AF7" s="321"/>
      <c r="AG7" s="322"/>
      <c r="AH7" s="319"/>
      <c r="AJ7" s="207">
        <f t="shared" si="3"/>
        <v>0</v>
      </c>
      <c r="AK7" s="207">
        <f t="shared" si="4"/>
        <v>0</v>
      </c>
      <c r="AL7" s="207">
        <f t="shared" si="5"/>
        <v>0</v>
      </c>
      <c r="AM7" s="207">
        <f t="shared" si="6"/>
        <v>0</v>
      </c>
      <c r="AN7" s="207">
        <f t="shared" si="7"/>
        <v>0</v>
      </c>
      <c r="AO7" s="207">
        <f t="shared" si="8"/>
        <v>0</v>
      </c>
      <c r="AP7" s="207">
        <f t="shared" si="9"/>
        <v>0</v>
      </c>
      <c r="AQ7" s="207">
        <f t="shared" si="10"/>
        <v>0</v>
      </c>
      <c r="AR7" s="207">
        <f t="shared" si="11"/>
        <v>0</v>
      </c>
      <c r="AS7" s="207">
        <f t="shared" si="12"/>
        <v>0</v>
      </c>
      <c r="AT7" s="207">
        <f t="shared" si="13"/>
        <v>0</v>
      </c>
      <c r="AU7" s="207">
        <f t="shared" si="14"/>
        <v>0</v>
      </c>
      <c r="AV7" s="207">
        <f t="shared" si="15"/>
        <v>0</v>
      </c>
    </row>
    <row r="8" spans="1:48" s="101" customFormat="1" ht="10.5" customHeight="1">
      <c r="A8" s="203" t="s">
        <v>9</v>
      </c>
      <c r="B8" s="493" t="s">
        <v>9</v>
      </c>
      <c r="C8" s="478"/>
      <c r="D8" s="558"/>
      <c r="E8" s="559"/>
      <c r="F8" s="560"/>
      <c r="G8" s="560"/>
      <c r="H8" s="559"/>
      <c r="I8" s="559"/>
      <c r="J8" s="559"/>
      <c r="K8" s="327"/>
      <c r="L8" s="328"/>
      <c r="M8" s="477"/>
      <c r="N8" s="560"/>
      <c r="O8" s="1020"/>
      <c r="Q8" s="819" t="e">
        <f t="shared" si="16"/>
        <v>#DIV/0!</v>
      </c>
      <c r="R8" s="819" t="e">
        <f t="shared" si="17"/>
        <v>#DIV/0!</v>
      </c>
      <c r="S8" s="819" t="e">
        <f t="shared" si="2"/>
        <v>#DIV/0!</v>
      </c>
      <c r="T8" s="819">
        <f t="shared" si="18"/>
        <v>0</v>
      </c>
      <c r="U8" s="819">
        <f t="shared" si="19"/>
        <v>0</v>
      </c>
      <c r="V8" s="332"/>
      <c r="W8" s="333"/>
      <c r="X8" s="334"/>
      <c r="Y8" s="326"/>
      <c r="Z8" s="326"/>
      <c r="AA8" s="334"/>
      <c r="AB8" s="334"/>
      <c r="AC8" s="334"/>
      <c r="AD8" s="324"/>
      <c r="AE8" s="325"/>
      <c r="AF8" s="332"/>
      <c r="AG8" s="333"/>
      <c r="AH8" s="331"/>
      <c r="AJ8" s="207">
        <f t="shared" si="3"/>
        <v>0</v>
      </c>
      <c r="AK8" s="207">
        <f t="shared" si="4"/>
        <v>0</v>
      </c>
      <c r="AL8" s="207">
        <f t="shared" si="5"/>
        <v>0</v>
      </c>
      <c r="AM8" s="207">
        <f t="shared" si="6"/>
        <v>0</v>
      </c>
      <c r="AN8" s="207">
        <f t="shared" si="7"/>
        <v>0</v>
      </c>
      <c r="AO8" s="207">
        <f t="shared" si="8"/>
        <v>0</v>
      </c>
      <c r="AP8" s="207">
        <f t="shared" si="9"/>
        <v>0</v>
      </c>
      <c r="AQ8" s="207">
        <f t="shared" si="10"/>
        <v>0</v>
      </c>
      <c r="AR8" s="207">
        <f t="shared" si="11"/>
        <v>0</v>
      </c>
      <c r="AS8" s="207">
        <f t="shared" si="12"/>
        <v>0</v>
      </c>
      <c r="AT8" s="207">
        <f t="shared" si="13"/>
        <v>0</v>
      </c>
      <c r="AU8" s="207">
        <f t="shared" si="14"/>
        <v>0</v>
      </c>
      <c r="AV8" s="207">
        <f t="shared" si="15"/>
        <v>0</v>
      </c>
    </row>
    <row r="9" spans="1:48" s="101" customFormat="1" ht="10.5" customHeight="1">
      <c r="A9" s="202" t="s">
        <v>4</v>
      </c>
      <c r="B9" s="483" t="s">
        <v>4</v>
      </c>
      <c r="C9" s="475"/>
      <c r="D9" s="555"/>
      <c r="E9" s="556"/>
      <c r="F9" s="538"/>
      <c r="G9" s="538"/>
      <c r="H9" s="556"/>
      <c r="I9" s="556"/>
      <c r="J9" s="556"/>
      <c r="K9" s="324"/>
      <c r="L9" s="325"/>
      <c r="M9" s="475"/>
      <c r="N9" s="555"/>
      <c r="O9" s="1019"/>
      <c r="Q9" s="819" t="e">
        <f t="shared" si="16"/>
        <v>#DIV/0!</v>
      </c>
      <c r="R9" s="819" t="e">
        <f t="shared" si="17"/>
        <v>#DIV/0!</v>
      </c>
      <c r="S9" s="819" t="e">
        <f t="shared" si="2"/>
        <v>#DIV/0!</v>
      </c>
      <c r="T9" s="819">
        <f t="shared" si="18"/>
        <v>0</v>
      </c>
      <c r="U9" s="819">
        <f t="shared" si="19"/>
        <v>0</v>
      </c>
      <c r="V9" s="321"/>
      <c r="W9" s="322"/>
      <c r="X9" s="323"/>
      <c r="Y9" s="317"/>
      <c r="Z9" s="317"/>
      <c r="AA9" s="323"/>
      <c r="AB9" s="323"/>
      <c r="AC9" s="323"/>
      <c r="AD9" s="324"/>
      <c r="AE9" s="325"/>
      <c r="AF9" s="321"/>
      <c r="AG9" s="322"/>
      <c r="AH9" s="319"/>
      <c r="AJ9" s="207">
        <f t="shared" si="3"/>
        <v>0</v>
      </c>
      <c r="AK9" s="207">
        <f t="shared" si="4"/>
        <v>0</v>
      </c>
      <c r="AL9" s="207">
        <f t="shared" si="5"/>
        <v>0</v>
      </c>
      <c r="AM9" s="207">
        <f t="shared" si="6"/>
        <v>0</v>
      </c>
      <c r="AN9" s="207">
        <f t="shared" si="7"/>
        <v>0</v>
      </c>
      <c r="AO9" s="207">
        <f t="shared" si="8"/>
        <v>0</v>
      </c>
      <c r="AP9" s="207">
        <f t="shared" si="9"/>
        <v>0</v>
      </c>
      <c r="AQ9" s="207">
        <f t="shared" si="10"/>
        <v>0</v>
      </c>
      <c r="AR9" s="207">
        <f t="shared" si="11"/>
        <v>0</v>
      </c>
      <c r="AS9" s="207">
        <f t="shared" si="12"/>
        <v>0</v>
      </c>
      <c r="AT9" s="207">
        <f t="shared" si="13"/>
        <v>0</v>
      </c>
      <c r="AU9" s="207">
        <f t="shared" si="14"/>
        <v>0</v>
      </c>
      <c r="AV9" s="207">
        <f t="shared" si="15"/>
        <v>0</v>
      </c>
    </row>
    <row r="10" spans="1:48" s="101" customFormat="1" ht="10.5" customHeight="1">
      <c r="A10" s="202" t="s">
        <v>86</v>
      </c>
      <c r="B10" s="483" t="s">
        <v>90</v>
      </c>
      <c r="C10" s="475"/>
      <c r="D10" s="555"/>
      <c r="E10" s="556"/>
      <c r="F10" s="538"/>
      <c r="G10" s="538"/>
      <c r="H10" s="556"/>
      <c r="I10" s="556"/>
      <c r="J10" s="556"/>
      <c r="K10" s="324"/>
      <c r="L10" s="325"/>
      <c r="M10" s="475"/>
      <c r="N10" s="555"/>
      <c r="O10" s="1019"/>
      <c r="Q10" s="819" t="e">
        <f t="shared" si="16"/>
        <v>#DIV/0!</v>
      </c>
      <c r="R10" s="819" t="e">
        <f t="shared" si="17"/>
        <v>#DIV/0!</v>
      </c>
      <c r="S10" s="819" t="e">
        <f t="shared" si="2"/>
        <v>#DIV/0!</v>
      </c>
      <c r="T10" s="819">
        <f t="shared" si="18"/>
        <v>0</v>
      </c>
      <c r="U10" s="819">
        <f t="shared" si="19"/>
        <v>0</v>
      </c>
      <c r="V10" s="321"/>
      <c r="W10" s="322"/>
      <c r="X10" s="323"/>
      <c r="Y10" s="317"/>
      <c r="Z10" s="317"/>
      <c r="AA10" s="323"/>
      <c r="AB10" s="323"/>
      <c r="AC10" s="323"/>
      <c r="AD10" s="324"/>
      <c r="AE10" s="325"/>
      <c r="AF10" s="321"/>
      <c r="AG10" s="322"/>
      <c r="AH10" s="319"/>
      <c r="AJ10" s="207">
        <f t="shared" si="3"/>
        <v>0</v>
      </c>
      <c r="AK10" s="207">
        <f t="shared" si="4"/>
        <v>0</v>
      </c>
      <c r="AL10" s="207">
        <f t="shared" si="5"/>
        <v>0</v>
      </c>
      <c r="AM10" s="207">
        <f t="shared" si="6"/>
        <v>0</v>
      </c>
      <c r="AN10" s="207">
        <f t="shared" si="7"/>
        <v>0</v>
      </c>
      <c r="AO10" s="207">
        <f t="shared" si="8"/>
        <v>0</v>
      </c>
      <c r="AP10" s="207">
        <f t="shared" si="9"/>
        <v>0</v>
      </c>
      <c r="AQ10" s="207">
        <f t="shared" si="10"/>
        <v>0</v>
      </c>
      <c r="AR10" s="207">
        <f t="shared" si="11"/>
        <v>0</v>
      </c>
      <c r="AS10" s="207">
        <f t="shared" si="12"/>
        <v>0</v>
      </c>
      <c r="AT10" s="207">
        <f t="shared" si="13"/>
        <v>0</v>
      </c>
      <c r="AU10" s="207">
        <f t="shared" si="14"/>
        <v>0</v>
      </c>
      <c r="AV10" s="207">
        <f t="shared" si="15"/>
        <v>0</v>
      </c>
    </row>
    <row r="11" spans="1:48" s="101" customFormat="1" ht="10.5" customHeight="1">
      <c r="A11" s="203" t="s">
        <v>25</v>
      </c>
      <c r="B11" s="493" t="s">
        <v>25</v>
      </c>
      <c r="C11" s="478"/>
      <c r="D11" s="558"/>
      <c r="E11" s="559"/>
      <c r="F11" s="560"/>
      <c r="G11" s="560"/>
      <c r="H11" s="559"/>
      <c r="I11" s="559"/>
      <c r="J11" s="559"/>
      <c r="K11" s="327"/>
      <c r="L11" s="328"/>
      <c r="M11" s="478"/>
      <c r="N11" s="558"/>
      <c r="O11" s="1020"/>
      <c r="Q11" s="819" t="e">
        <f t="shared" si="16"/>
        <v>#DIV/0!</v>
      </c>
      <c r="R11" s="819" t="e">
        <f t="shared" si="17"/>
        <v>#DIV/0!</v>
      </c>
      <c r="S11" s="819" t="e">
        <f t="shared" si="2"/>
        <v>#DIV/0!</v>
      </c>
      <c r="T11" s="819">
        <f t="shared" si="18"/>
        <v>0</v>
      </c>
      <c r="U11" s="819">
        <f t="shared" si="19"/>
        <v>0</v>
      </c>
      <c r="V11" s="332"/>
      <c r="W11" s="333"/>
      <c r="X11" s="334"/>
      <c r="Y11" s="326"/>
      <c r="Z11" s="326"/>
      <c r="AA11" s="334"/>
      <c r="AB11" s="334"/>
      <c r="AC11" s="334"/>
      <c r="AD11" s="324"/>
      <c r="AE11" s="325"/>
      <c r="AF11" s="332"/>
      <c r="AG11" s="333"/>
      <c r="AH11" s="331"/>
      <c r="AJ11" s="207">
        <f t="shared" si="3"/>
        <v>0</v>
      </c>
      <c r="AK11" s="207">
        <f t="shared" si="4"/>
        <v>0</v>
      </c>
      <c r="AL11" s="207">
        <f t="shared" si="5"/>
        <v>0</v>
      </c>
      <c r="AM11" s="207">
        <f t="shared" si="6"/>
        <v>0</v>
      </c>
      <c r="AN11" s="207">
        <f t="shared" si="7"/>
        <v>0</v>
      </c>
      <c r="AO11" s="207">
        <f t="shared" si="8"/>
        <v>0</v>
      </c>
      <c r="AP11" s="207">
        <f t="shared" si="9"/>
        <v>0</v>
      </c>
      <c r="AQ11" s="207">
        <f t="shared" si="10"/>
        <v>0</v>
      </c>
      <c r="AR11" s="207">
        <f t="shared" si="11"/>
        <v>0</v>
      </c>
      <c r="AS11" s="207">
        <f t="shared" si="12"/>
        <v>0</v>
      </c>
      <c r="AT11" s="207">
        <f t="shared" si="13"/>
        <v>0</v>
      </c>
      <c r="AU11" s="207">
        <f t="shared" si="14"/>
        <v>0</v>
      </c>
      <c r="AV11" s="207">
        <f t="shared" si="15"/>
        <v>0</v>
      </c>
    </row>
    <row r="12" spans="1:48" s="101" customFormat="1" ht="10.5" customHeight="1">
      <c r="A12" s="203" t="s">
        <v>14</v>
      </c>
      <c r="B12" s="493" t="s">
        <v>14</v>
      </c>
      <c r="C12" s="478"/>
      <c r="D12" s="558"/>
      <c r="E12" s="559"/>
      <c r="F12" s="559"/>
      <c r="G12" s="559"/>
      <c r="H12" s="559"/>
      <c r="I12" s="559"/>
      <c r="J12" s="559"/>
      <c r="K12" s="327"/>
      <c r="L12" s="328"/>
      <c r="M12" s="478"/>
      <c r="N12" s="558"/>
      <c r="O12" s="1020"/>
      <c r="Q12" s="819" t="e">
        <f t="shared" si="16"/>
        <v>#DIV/0!</v>
      </c>
      <c r="R12" s="819" t="e">
        <f t="shared" si="17"/>
        <v>#DIV/0!</v>
      </c>
      <c r="S12" s="819" t="e">
        <f t="shared" si="2"/>
        <v>#DIV/0!</v>
      </c>
      <c r="T12" s="819">
        <f t="shared" si="18"/>
        <v>0</v>
      </c>
      <c r="U12" s="819">
        <f t="shared" si="19"/>
        <v>0</v>
      </c>
      <c r="V12" s="332"/>
      <c r="W12" s="333"/>
      <c r="X12" s="334"/>
      <c r="Y12" s="334"/>
      <c r="Z12" s="334"/>
      <c r="AA12" s="334"/>
      <c r="AB12" s="334"/>
      <c r="AC12" s="334"/>
      <c r="AD12" s="324"/>
      <c r="AE12" s="325"/>
      <c r="AF12" s="332"/>
      <c r="AG12" s="333"/>
      <c r="AH12" s="331"/>
      <c r="AJ12" s="207">
        <f t="shared" si="3"/>
        <v>0</v>
      </c>
      <c r="AK12" s="207">
        <f t="shared" si="4"/>
        <v>0</v>
      </c>
      <c r="AL12" s="207">
        <f t="shared" si="5"/>
        <v>0</v>
      </c>
      <c r="AM12" s="207">
        <f t="shared" si="6"/>
        <v>0</v>
      </c>
      <c r="AN12" s="207">
        <f t="shared" si="7"/>
        <v>0</v>
      </c>
      <c r="AO12" s="207">
        <f t="shared" si="8"/>
        <v>0</v>
      </c>
      <c r="AP12" s="207">
        <f t="shared" si="9"/>
        <v>0</v>
      </c>
      <c r="AQ12" s="207">
        <f t="shared" si="10"/>
        <v>0</v>
      </c>
      <c r="AR12" s="207">
        <f t="shared" si="11"/>
        <v>0</v>
      </c>
      <c r="AS12" s="207">
        <f t="shared" si="12"/>
        <v>0</v>
      </c>
      <c r="AT12" s="207">
        <f t="shared" si="13"/>
        <v>0</v>
      </c>
      <c r="AU12" s="207">
        <f t="shared" si="14"/>
        <v>0</v>
      </c>
      <c r="AV12" s="207">
        <f t="shared" si="15"/>
        <v>0</v>
      </c>
    </row>
    <row r="13" spans="1:48" s="101" customFormat="1" ht="10.5" customHeight="1">
      <c r="A13" s="202" t="s">
        <v>24</v>
      </c>
      <c r="B13" s="483" t="s">
        <v>24</v>
      </c>
      <c r="C13" s="475"/>
      <c r="D13" s="555"/>
      <c r="E13" s="556"/>
      <c r="F13" s="539"/>
      <c r="G13" s="539"/>
      <c r="H13" s="556"/>
      <c r="I13" s="556"/>
      <c r="J13" s="556"/>
      <c r="K13" s="324"/>
      <c r="L13" s="325"/>
      <c r="M13" s="475"/>
      <c r="N13" s="555"/>
      <c r="O13" s="1019"/>
      <c r="Q13" s="819" t="e">
        <f t="shared" si="16"/>
        <v>#DIV/0!</v>
      </c>
      <c r="R13" s="819" t="e">
        <f t="shared" si="17"/>
        <v>#DIV/0!</v>
      </c>
      <c r="S13" s="820" t="e">
        <f>((M13-N13)/N13)-O13</f>
        <v>#DIV/0!</v>
      </c>
      <c r="T13" s="819">
        <f t="shared" si="18"/>
        <v>0</v>
      </c>
      <c r="U13" s="819">
        <f t="shared" si="19"/>
        <v>0</v>
      </c>
      <c r="V13" s="321"/>
      <c r="W13" s="322"/>
      <c r="X13" s="323"/>
      <c r="Y13" s="316"/>
      <c r="Z13" s="316"/>
      <c r="AA13" s="323"/>
      <c r="AB13" s="323"/>
      <c r="AC13" s="323"/>
      <c r="AD13" s="324"/>
      <c r="AE13" s="325"/>
      <c r="AF13" s="321"/>
      <c r="AG13" s="322"/>
      <c r="AH13" s="319"/>
      <c r="AJ13" s="207">
        <f t="shared" si="3"/>
        <v>0</v>
      </c>
      <c r="AK13" s="207">
        <f t="shared" si="4"/>
        <v>0</v>
      </c>
      <c r="AL13" s="207">
        <f t="shared" si="5"/>
        <v>0</v>
      </c>
      <c r="AM13" s="207">
        <f t="shared" si="6"/>
        <v>0</v>
      </c>
      <c r="AN13" s="207">
        <f t="shared" si="7"/>
        <v>0</v>
      </c>
      <c r="AO13" s="207">
        <f t="shared" si="8"/>
        <v>0</v>
      </c>
      <c r="AP13" s="207">
        <f t="shared" si="9"/>
        <v>0</v>
      </c>
      <c r="AQ13" s="207">
        <f t="shared" si="10"/>
        <v>0</v>
      </c>
      <c r="AR13" s="207">
        <f t="shared" si="11"/>
        <v>0</v>
      </c>
      <c r="AS13" s="207">
        <f t="shared" si="12"/>
        <v>0</v>
      </c>
      <c r="AT13" s="207">
        <f t="shared" si="13"/>
        <v>0</v>
      </c>
      <c r="AU13" s="207">
        <f t="shared" si="14"/>
        <v>0</v>
      </c>
      <c r="AV13" s="207">
        <f t="shared" si="15"/>
        <v>0</v>
      </c>
    </row>
    <row r="14" spans="1:48" s="101" customFormat="1" ht="10.5" hidden="1" customHeight="1" outlineLevel="1">
      <c r="A14" s="213" t="s">
        <v>128</v>
      </c>
      <c r="B14" s="483" t="s">
        <v>128</v>
      </c>
      <c r="C14" s="475"/>
      <c r="D14" s="555"/>
      <c r="E14" s="556"/>
      <c r="F14" s="539"/>
      <c r="G14" s="539"/>
      <c r="H14" s="556"/>
      <c r="I14" s="556"/>
      <c r="J14" s="556"/>
      <c r="K14" s="324"/>
      <c r="L14" s="325"/>
      <c r="M14" s="475"/>
      <c r="N14" s="555"/>
      <c r="O14" s="1019"/>
      <c r="Q14" s="819" t="e">
        <f>((C14-D14)/D14)-K14</f>
        <v>#DIV/0!</v>
      </c>
      <c r="R14" s="819" t="e">
        <f>((C14-G14)/G14)-L14</f>
        <v>#DIV/0!</v>
      </c>
      <c r="S14" s="820" t="e">
        <f>((M14-N14)/N14)-O14</f>
        <v>#DIV/0!</v>
      </c>
      <c r="T14" s="819">
        <f t="shared" si="18"/>
        <v>0</v>
      </c>
      <c r="U14" s="819">
        <f t="shared" si="19"/>
        <v>0</v>
      </c>
      <c r="V14" s="321"/>
      <c r="W14" s="322"/>
      <c r="X14" s="323"/>
      <c r="Y14" s="316"/>
      <c r="Z14" s="316"/>
      <c r="AA14" s="323"/>
      <c r="AB14" s="323"/>
      <c r="AC14" s="323"/>
      <c r="AD14" s="324"/>
      <c r="AE14" s="325"/>
      <c r="AF14" s="321"/>
      <c r="AG14" s="322"/>
      <c r="AH14" s="319"/>
      <c r="AJ14" s="207">
        <f t="shared" ref="AJ14:AV14" si="20">C14-V14</f>
        <v>0</v>
      </c>
      <c r="AK14" s="207">
        <f t="shared" si="20"/>
        <v>0</v>
      </c>
      <c r="AL14" s="207">
        <f t="shared" si="20"/>
        <v>0</v>
      </c>
      <c r="AM14" s="207">
        <f t="shared" si="20"/>
        <v>0</v>
      </c>
      <c r="AN14" s="207">
        <f t="shared" si="20"/>
        <v>0</v>
      </c>
      <c r="AO14" s="207">
        <f t="shared" si="20"/>
        <v>0</v>
      </c>
      <c r="AP14" s="207">
        <f t="shared" si="20"/>
        <v>0</v>
      </c>
      <c r="AQ14" s="207">
        <f t="shared" si="20"/>
        <v>0</v>
      </c>
      <c r="AR14" s="207">
        <f t="shared" si="20"/>
        <v>0</v>
      </c>
      <c r="AS14" s="207">
        <f t="shared" si="20"/>
        <v>0</v>
      </c>
      <c r="AT14" s="207">
        <f t="shared" si="20"/>
        <v>0</v>
      </c>
      <c r="AU14" s="207">
        <f t="shared" si="20"/>
        <v>0</v>
      </c>
      <c r="AV14" s="207">
        <f t="shared" si="20"/>
        <v>0</v>
      </c>
    </row>
    <row r="15" spans="1:48" s="101" customFormat="1" ht="10.5" customHeight="1" collapsed="1">
      <c r="A15" s="203" t="s">
        <v>5</v>
      </c>
      <c r="B15" s="500" t="s">
        <v>5</v>
      </c>
      <c r="C15" s="501"/>
      <c r="D15" s="562"/>
      <c r="E15" s="563"/>
      <c r="F15" s="564"/>
      <c r="G15" s="564"/>
      <c r="H15" s="563"/>
      <c r="I15" s="563"/>
      <c r="J15" s="563"/>
      <c r="K15" s="339"/>
      <c r="L15" s="740"/>
      <c r="M15" s="501"/>
      <c r="N15" s="562"/>
      <c r="O15" s="1021"/>
      <c r="Q15" s="819" t="e">
        <f t="shared" si="16"/>
        <v>#DIV/0!</v>
      </c>
      <c r="R15" s="819" t="e">
        <f t="shared" si="17"/>
        <v>#DIV/0!</v>
      </c>
      <c r="S15" s="819" t="e">
        <f t="shared" si="2"/>
        <v>#DIV/0!</v>
      </c>
      <c r="T15" s="819">
        <f t="shared" si="18"/>
        <v>0</v>
      </c>
      <c r="U15" s="819">
        <f t="shared" si="19"/>
        <v>0</v>
      </c>
      <c r="V15" s="336"/>
      <c r="W15" s="337"/>
      <c r="X15" s="305"/>
      <c r="Y15" s="338"/>
      <c r="Z15" s="338"/>
      <c r="AA15" s="305"/>
      <c r="AB15" s="305"/>
      <c r="AC15" s="305"/>
      <c r="AD15" s="736"/>
      <c r="AE15" s="737"/>
      <c r="AF15" s="336"/>
      <c r="AG15" s="337"/>
      <c r="AH15" s="455"/>
      <c r="AJ15" s="207">
        <f t="shared" si="3"/>
        <v>0</v>
      </c>
      <c r="AK15" s="207">
        <f t="shared" si="4"/>
        <v>0</v>
      </c>
      <c r="AL15" s="207">
        <f t="shared" si="5"/>
        <v>0</v>
      </c>
      <c r="AM15" s="207">
        <f t="shared" si="6"/>
        <v>0</v>
      </c>
      <c r="AN15" s="207">
        <f t="shared" si="7"/>
        <v>0</v>
      </c>
      <c r="AO15" s="207">
        <f t="shared" si="8"/>
        <v>0</v>
      </c>
      <c r="AP15" s="207">
        <f t="shared" si="9"/>
        <v>0</v>
      </c>
      <c r="AQ15" s="207">
        <f t="shared" si="10"/>
        <v>0</v>
      </c>
      <c r="AR15" s="207">
        <f t="shared" si="11"/>
        <v>0</v>
      </c>
      <c r="AS15" s="207">
        <f t="shared" si="12"/>
        <v>0</v>
      </c>
      <c r="AT15" s="207">
        <f t="shared" si="13"/>
        <v>0</v>
      </c>
      <c r="AU15" s="207">
        <f t="shared" si="14"/>
        <v>0</v>
      </c>
      <c r="AV15" s="207">
        <f t="shared" si="15"/>
        <v>0</v>
      </c>
    </row>
    <row r="16" spans="1:48" s="101" customFormat="1" ht="10.5" customHeight="1">
      <c r="A16" s="202" t="s">
        <v>10</v>
      </c>
      <c r="B16" s="483" t="s">
        <v>10</v>
      </c>
      <c r="C16" s="476"/>
      <c r="D16" s="538"/>
      <c r="E16" s="538"/>
      <c r="F16" s="538"/>
      <c r="G16" s="538"/>
      <c r="H16" s="538"/>
      <c r="I16" s="538"/>
      <c r="J16" s="538"/>
      <c r="K16" s="381"/>
      <c r="L16" s="382"/>
      <c r="M16" s="509"/>
      <c r="N16" s="538"/>
      <c r="O16" s="1018"/>
      <c r="Q16" s="819"/>
      <c r="R16" s="819"/>
      <c r="S16" s="819"/>
      <c r="T16" s="819"/>
      <c r="U16" s="209"/>
      <c r="V16" s="343"/>
      <c r="W16" s="317"/>
      <c r="X16" s="317"/>
      <c r="Y16" s="317"/>
      <c r="Z16" s="317"/>
      <c r="AA16" s="317"/>
      <c r="AB16" s="317"/>
      <c r="AC16" s="317"/>
      <c r="AD16" s="318"/>
      <c r="AE16" s="320"/>
      <c r="AF16" s="343"/>
      <c r="AG16" s="317"/>
      <c r="AH16" s="319"/>
      <c r="AJ16" s="207">
        <f t="shared" si="3"/>
        <v>0</v>
      </c>
      <c r="AK16" s="207">
        <f t="shared" si="4"/>
        <v>0</v>
      </c>
      <c r="AL16" s="207">
        <f t="shared" si="5"/>
        <v>0</v>
      </c>
      <c r="AM16" s="207">
        <f t="shared" si="6"/>
        <v>0</v>
      </c>
      <c r="AN16" s="207">
        <f t="shared" si="7"/>
        <v>0</v>
      </c>
      <c r="AO16" s="207">
        <f t="shared" si="8"/>
        <v>0</v>
      </c>
      <c r="AP16" s="207">
        <f t="shared" si="9"/>
        <v>0</v>
      </c>
      <c r="AQ16" s="207">
        <f t="shared" si="10"/>
        <v>0</v>
      </c>
      <c r="AR16" s="207">
        <f t="shared" si="11"/>
        <v>0</v>
      </c>
      <c r="AS16" s="207">
        <f t="shared" si="12"/>
        <v>0</v>
      </c>
      <c r="AT16" s="207">
        <f t="shared" si="13"/>
        <v>0</v>
      </c>
      <c r="AU16" s="207">
        <f t="shared" si="14"/>
        <v>0</v>
      </c>
      <c r="AV16" s="207">
        <f t="shared" si="15"/>
        <v>0</v>
      </c>
    </row>
    <row r="17" spans="1:48" s="101" customFormat="1" ht="10.5" customHeight="1">
      <c r="A17" s="202" t="s">
        <v>6</v>
      </c>
      <c r="B17" s="483" t="s">
        <v>108</v>
      </c>
      <c r="C17" s="476"/>
      <c r="D17" s="539"/>
      <c r="E17" s="539"/>
      <c r="F17" s="539"/>
      <c r="G17" s="539"/>
      <c r="H17" s="539"/>
      <c r="I17" s="539"/>
      <c r="J17" s="539"/>
      <c r="K17" s="381"/>
      <c r="L17" s="382"/>
      <c r="M17" s="509"/>
      <c r="N17" s="538"/>
      <c r="O17" s="1019"/>
      <c r="Q17" s="819"/>
      <c r="R17" s="819"/>
      <c r="S17" s="819"/>
      <c r="T17" s="819"/>
      <c r="U17" s="209"/>
      <c r="V17" s="343"/>
      <c r="W17" s="317"/>
      <c r="X17" s="317"/>
      <c r="Y17" s="317"/>
      <c r="Z17" s="317"/>
      <c r="AA17" s="317"/>
      <c r="AB17" s="317"/>
      <c r="AC17" s="317"/>
      <c r="AD17" s="318"/>
      <c r="AE17" s="320"/>
      <c r="AF17" s="343"/>
      <c r="AG17" s="317"/>
      <c r="AH17" s="319"/>
      <c r="AJ17" s="207">
        <f t="shared" ref="AJ17:AV17" si="21">C17-V17</f>
        <v>0</v>
      </c>
      <c r="AK17" s="207">
        <f t="shared" si="21"/>
        <v>0</v>
      </c>
      <c r="AL17" s="207">
        <f t="shared" si="21"/>
        <v>0</v>
      </c>
      <c r="AM17" s="207">
        <f t="shared" si="21"/>
        <v>0</v>
      </c>
      <c r="AN17" s="207">
        <f t="shared" si="21"/>
        <v>0</v>
      </c>
      <c r="AO17" s="207">
        <f t="shared" si="21"/>
        <v>0</v>
      </c>
      <c r="AP17" s="207">
        <f t="shared" si="21"/>
        <v>0</v>
      </c>
      <c r="AQ17" s="207">
        <f t="shared" si="21"/>
        <v>0</v>
      </c>
      <c r="AR17" s="207">
        <f t="shared" si="21"/>
        <v>0</v>
      </c>
      <c r="AS17" s="207">
        <f t="shared" si="21"/>
        <v>0</v>
      </c>
      <c r="AT17" s="207">
        <f t="shared" si="21"/>
        <v>0</v>
      </c>
      <c r="AU17" s="207">
        <f t="shared" si="21"/>
        <v>0</v>
      </c>
      <c r="AV17" s="207">
        <f t="shared" si="21"/>
        <v>0</v>
      </c>
    </row>
    <row r="18" spans="1:48" s="101" customFormat="1" ht="10.5" hidden="1" customHeight="1" outlineLevel="1">
      <c r="A18" s="202" t="s">
        <v>6</v>
      </c>
      <c r="B18" s="483" t="s">
        <v>6</v>
      </c>
      <c r="C18" s="476"/>
      <c r="D18" s="539"/>
      <c r="E18" s="539"/>
      <c r="F18" s="539"/>
      <c r="G18" s="539"/>
      <c r="H18" s="539"/>
      <c r="I18" s="539"/>
      <c r="J18" s="539"/>
      <c r="K18" s="381"/>
      <c r="L18" s="382"/>
      <c r="M18" s="509"/>
      <c r="N18" s="538"/>
      <c r="O18" s="1019"/>
      <c r="Q18" s="819"/>
      <c r="R18" s="819"/>
      <c r="S18" s="819"/>
      <c r="T18" s="819"/>
      <c r="U18" s="209"/>
      <c r="V18" s="343"/>
      <c r="W18" s="317"/>
      <c r="X18" s="317"/>
      <c r="Y18" s="317"/>
      <c r="Z18" s="317"/>
      <c r="AA18" s="317"/>
      <c r="AB18" s="317"/>
      <c r="AC18" s="317"/>
      <c r="AD18" s="318"/>
      <c r="AE18" s="320"/>
      <c r="AF18" s="343"/>
      <c r="AG18" s="317"/>
      <c r="AH18" s="319"/>
      <c r="AJ18" s="207">
        <f t="shared" si="3"/>
        <v>0</v>
      </c>
      <c r="AK18" s="207">
        <f t="shared" si="4"/>
        <v>0</v>
      </c>
      <c r="AL18" s="207">
        <f t="shared" si="5"/>
        <v>0</v>
      </c>
      <c r="AM18" s="207">
        <f t="shared" si="6"/>
        <v>0</v>
      </c>
      <c r="AN18" s="207">
        <f t="shared" si="7"/>
        <v>0</v>
      </c>
      <c r="AO18" s="207">
        <f t="shared" si="8"/>
        <v>0</v>
      </c>
      <c r="AP18" s="207">
        <f t="shared" si="9"/>
        <v>0</v>
      </c>
      <c r="AQ18" s="207">
        <f t="shared" si="10"/>
        <v>0</v>
      </c>
      <c r="AR18" s="207">
        <f t="shared" si="11"/>
        <v>0</v>
      </c>
      <c r="AS18" s="207">
        <f t="shared" si="12"/>
        <v>0</v>
      </c>
      <c r="AT18" s="207">
        <f t="shared" si="13"/>
        <v>0</v>
      </c>
      <c r="AU18" s="207">
        <f t="shared" si="14"/>
        <v>0</v>
      </c>
      <c r="AV18" s="207">
        <f t="shared" si="15"/>
        <v>0</v>
      </c>
    </row>
    <row r="19" spans="1:48" s="101" customFormat="1" ht="10.5" customHeight="1" collapsed="1">
      <c r="A19" s="202" t="s">
        <v>29</v>
      </c>
      <c r="B19" s="483" t="s">
        <v>29</v>
      </c>
      <c r="C19" s="476"/>
      <c r="D19" s="539"/>
      <c r="E19" s="539"/>
      <c r="F19" s="539"/>
      <c r="G19" s="539"/>
      <c r="H19" s="539"/>
      <c r="I19" s="539"/>
      <c r="J19" s="539"/>
      <c r="K19" s="324"/>
      <c r="L19" s="325"/>
      <c r="M19" s="476"/>
      <c r="N19" s="539"/>
      <c r="O19" s="1019"/>
      <c r="Q19" s="819" t="e">
        <f t="shared" si="16"/>
        <v>#DIV/0!</v>
      </c>
      <c r="R19" s="819" t="e">
        <f t="shared" si="17"/>
        <v>#DIV/0!</v>
      </c>
      <c r="S19" s="819" t="e">
        <f>((M19-N19)/N19)-O19</f>
        <v>#DIV/0!</v>
      </c>
      <c r="T19" s="819">
        <f>C19-M19</f>
        <v>0</v>
      </c>
      <c r="U19" s="819">
        <f>G19-N19</f>
        <v>0</v>
      </c>
      <c r="V19" s="345"/>
      <c r="W19" s="316"/>
      <c r="X19" s="316"/>
      <c r="Y19" s="316"/>
      <c r="Z19" s="316"/>
      <c r="AA19" s="316"/>
      <c r="AB19" s="316"/>
      <c r="AC19" s="316"/>
      <c r="AD19" s="324"/>
      <c r="AE19" s="325"/>
      <c r="AF19" s="345"/>
      <c r="AG19" s="316"/>
      <c r="AH19" s="319"/>
      <c r="AJ19" s="207">
        <f t="shared" si="3"/>
        <v>0</v>
      </c>
      <c r="AK19" s="207">
        <f t="shared" si="4"/>
        <v>0</v>
      </c>
      <c r="AL19" s="207">
        <f t="shared" si="5"/>
        <v>0</v>
      </c>
      <c r="AM19" s="207">
        <f t="shared" si="6"/>
        <v>0</v>
      </c>
      <c r="AN19" s="207">
        <f t="shared" si="7"/>
        <v>0</v>
      </c>
      <c r="AO19" s="207">
        <f t="shared" si="8"/>
        <v>0</v>
      </c>
      <c r="AP19" s="207">
        <f t="shared" si="9"/>
        <v>0</v>
      </c>
      <c r="AQ19" s="207">
        <f t="shared" si="10"/>
        <v>0</v>
      </c>
      <c r="AR19" s="207">
        <f t="shared" si="11"/>
        <v>0</v>
      </c>
      <c r="AS19" s="207">
        <f t="shared" si="12"/>
        <v>0</v>
      </c>
      <c r="AT19" s="207">
        <f t="shared" si="13"/>
        <v>0</v>
      </c>
      <c r="AU19" s="207">
        <f t="shared" si="14"/>
        <v>0</v>
      </c>
      <c r="AV19" s="207">
        <f t="shared" si="15"/>
        <v>0</v>
      </c>
    </row>
    <row r="20" spans="1:48" s="101" customFormat="1" ht="10.5" customHeight="1">
      <c r="A20" s="202" t="s">
        <v>28</v>
      </c>
      <c r="B20" s="481" t="s">
        <v>92</v>
      </c>
      <c r="C20" s="476"/>
      <c r="D20" s="539"/>
      <c r="E20" s="1025"/>
      <c r="F20" s="1025"/>
      <c r="G20" s="1025"/>
      <c r="H20" s="539"/>
      <c r="I20" s="539"/>
      <c r="J20" s="539"/>
      <c r="K20" s="324"/>
      <c r="L20" s="325"/>
      <c r="M20" s="476"/>
      <c r="N20" s="539"/>
      <c r="O20" s="1019"/>
      <c r="Q20" s="819" t="e">
        <f t="shared" si="16"/>
        <v>#DIV/0!</v>
      </c>
      <c r="R20" s="819" t="e">
        <f t="shared" si="17"/>
        <v>#DIV/0!</v>
      </c>
      <c r="S20" s="819" t="e">
        <f>((M20-N20)/N20)-O20</f>
        <v>#DIV/0!</v>
      </c>
      <c r="T20" s="819">
        <f>C20-M20</f>
        <v>0</v>
      </c>
      <c r="U20" s="819">
        <f>G20-N20</f>
        <v>0</v>
      </c>
      <c r="V20" s="345"/>
      <c r="W20" s="316"/>
      <c r="X20" s="769"/>
      <c r="Y20" s="769"/>
      <c r="Z20" s="769"/>
      <c r="AA20" s="316"/>
      <c r="AB20" s="316"/>
      <c r="AC20" s="316"/>
      <c r="AD20" s="324"/>
      <c r="AE20" s="325"/>
      <c r="AF20" s="345"/>
      <c r="AG20" s="316"/>
      <c r="AH20" s="319"/>
      <c r="AJ20" s="207">
        <f t="shared" si="3"/>
        <v>0</v>
      </c>
      <c r="AK20" s="207">
        <f t="shared" si="4"/>
        <v>0</v>
      </c>
      <c r="AL20" s="207">
        <f t="shared" si="5"/>
        <v>0</v>
      </c>
      <c r="AM20" s="207">
        <f t="shared" si="6"/>
        <v>0</v>
      </c>
      <c r="AN20" s="207">
        <f t="shared" si="7"/>
        <v>0</v>
      </c>
      <c r="AO20" s="207">
        <f t="shared" si="8"/>
        <v>0</v>
      </c>
      <c r="AP20" s="207">
        <f t="shared" si="9"/>
        <v>0</v>
      </c>
      <c r="AQ20" s="207">
        <f t="shared" si="10"/>
        <v>0</v>
      </c>
      <c r="AR20" s="207">
        <f t="shared" si="11"/>
        <v>0</v>
      </c>
      <c r="AS20" s="207">
        <f t="shared" si="12"/>
        <v>0</v>
      </c>
      <c r="AT20" s="207">
        <f t="shared" si="13"/>
        <v>0</v>
      </c>
      <c r="AU20" s="207">
        <f t="shared" si="14"/>
        <v>0</v>
      </c>
      <c r="AV20" s="207">
        <f t="shared" si="15"/>
        <v>0</v>
      </c>
    </row>
    <row r="21" spans="1:48" s="101" customFormat="1" ht="10.5" customHeight="1">
      <c r="A21" s="202" t="s">
        <v>15</v>
      </c>
      <c r="B21" s="513" t="s">
        <v>15</v>
      </c>
      <c r="C21" s="514"/>
      <c r="D21" s="540"/>
      <c r="E21" s="540"/>
      <c r="F21" s="540"/>
      <c r="G21" s="540"/>
      <c r="H21" s="540"/>
      <c r="I21" s="540"/>
      <c r="J21" s="540"/>
      <c r="K21" s="736"/>
      <c r="L21" s="737"/>
      <c r="M21" s="514"/>
      <c r="N21" s="580"/>
      <c r="O21" s="1022"/>
      <c r="Q21" s="819" t="e">
        <f t="shared" si="16"/>
        <v>#DIV/0!</v>
      </c>
      <c r="R21" s="819" t="e">
        <f t="shared" si="17"/>
        <v>#DIV/0!</v>
      </c>
      <c r="S21" s="819" t="e">
        <f>((M21-N21)/N21)-O21</f>
        <v>#DIV/0!</v>
      </c>
      <c r="T21" s="819">
        <f>C21-M21</f>
        <v>0</v>
      </c>
      <c r="U21" s="819">
        <f>G21-N21</f>
        <v>0</v>
      </c>
      <c r="V21" s="348"/>
      <c r="W21" s="349"/>
      <c r="X21" s="349"/>
      <c r="Y21" s="349"/>
      <c r="Z21" s="349"/>
      <c r="AA21" s="349"/>
      <c r="AB21" s="349"/>
      <c r="AC21" s="349"/>
      <c r="AD21" s="736"/>
      <c r="AE21" s="737"/>
      <c r="AF21" s="348"/>
      <c r="AG21" s="349"/>
      <c r="AH21" s="455"/>
      <c r="AJ21" s="207">
        <f t="shared" si="3"/>
        <v>0</v>
      </c>
      <c r="AK21" s="207">
        <f t="shared" si="4"/>
        <v>0</v>
      </c>
      <c r="AL21" s="207">
        <f t="shared" si="5"/>
        <v>0</v>
      </c>
      <c r="AM21" s="207">
        <f t="shared" si="6"/>
        <v>0</v>
      </c>
      <c r="AN21" s="207">
        <f t="shared" si="7"/>
        <v>0</v>
      </c>
      <c r="AO21" s="207">
        <f t="shared" si="8"/>
        <v>0</v>
      </c>
      <c r="AP21" s="207">
        <f t="shared" si="9"/>
        <v>0</v>
      </c>
      <c r="AQ21" s="207">
        <f t="shared" si="10"/>
        <v>0</v>
      </c>
      <c r="AR21" s="207">
        <f t="shared" si="11"/>
        <v>0</v>
      </c>
      <c r="AS21" s="207">
        <f t="shared" si="12"/>
        <v>0</v>
      </c>
      <c r="AT21" s="207">
        <f t="shared" si="13"/>
        <v>0</v>
      </c>
      <c r="AU21" s="207">
        <f t="shared" si="14"/>
        <v>0</v>
      </c>
      <c r="AV21" s="207">
        <f t="shared" si="15"/>
        <v>0</v>
      </c>
    </row>
    <row r="22" spans="1:48" s="101" customFormat="1" ht="10.5" customHeight="1">
      <c r="A22" s="203" t="s">
        <v>23</v>
      </c>
      <c r="B22" s="493" t="s">
        <v>23</v>
      </c>
      <c r="C22" s="830"/>
      <c r="D22" s="556"/>
      <c r="E22" s="556"/>
      <c r="F22" s="556"/>
      <c r="G22" s="556"/>
      <c r="H22" s="556"/>
      <c r="I22" s="556"/>
      <c r="J22" s="556"/>
      <c r="K22" s="381"/>
      <c r="L22" s="382"/>
      <c r="M22" s="476"/>
      <c r="N22" s="539"/>
      <c r="O22" s="1019"/>
      <c r="Q22" s="819"/>
      <c r="R22" s="819"/>
      <c r="S22" s="819"/>
      <c r="T22" s="819"/>
      <c r="U22" s="209"/>
      <c r="V22" s="445"/>
      <c r="W22" s="323"/>
      <c r="X22" s="323"/>
      <c r="Y22" s="323"/>
      <c r="Z22" s="323"/>
      <c r="AA22" s="323"/>
      <c r="AB22" s="323"/>
      <c r="AC22" s="323"/>
      <c r="AD22" s="743"/>
      <c r="AE22" s="713"/>
      <c r="AF22" s="445"/>
      <c r="AG22" s="323"/>
      <c r="AH22" s="344"/>
      <c r="AJ22" s="207">
        <f t="shared" si="3"/>
        <v>0</v>
      </c>
      <c r="AK22" s="207">
        <f t="shared" si="4"/>
        <v>0</v>
      </c>
      <c r="AL22" s="207">
        <f t="shared" si="5"/>
        <v>0</v>
      </c>
      <c r="AM22" s="207">
        <f t="shared" si="6"/>
        <v>0</v>
      </c>
      <c r="AN22" s="207">
        <f t="shared" si="7"/>
        <v>0</v>
      </c>
      <c r="AO22" s="207">
        <f t="shared" si="8"/>
        <v>0</v>
      </c>
      <c r="AP22" s="207">
        <f t="shared" si="9"/>
        <v>0</v>
      </c>
      <c r="AQ22" s="207">
        <f t="shared" si="10"/>
        <v>0</v>
      </c>
      <c r="AR22" s="207">
        <f t="shared" si="11"/>
        <v>0</v>
      </c>
      <c r="AS22" s="207">
        <f t="shared" si="12"/>
        <v>0</v>
      </c>
      <c r="AT22" s="207">
        <f t="shared" si="13"/>
        <v>0</v>
      </c>
      <c r="AU22" s="207">
        <f t="shared" si="14"/>
        <v>0</v>
      </c>
      <c r="AV22" s="207">
        <f t="shared" si="15"/>
        <v>0</v>
      </c>
    </row>
    <row r="23" spans="1:48" s="101" customFormat="1" ht="10.5" customHeight="1">
      <c r="A23" s="202" t="s">
        <v>20</v>
      </c>
      <c r="B23" s="483" t="s">
        <v>20</v>
      </c>
      <c r="C23" s="794"/>
      <c r="D23" s="546"/>
      <c r="E23" s="546"/>
      <c r="F23" s="546"/>
      <c r="G23" s="546"/>
      <c r="H23" s="546"/>
      <c r="I23" s="546"/>
      <c r="J23" s="546"/>
      <c r="K23" s="324"/>
      <c r="L23" s="325"/>
      <c r="M23" s="794"/>
      <c r="N23" s="581"/>
      <c r="O23" s="1019"/>
      <c r="Q23" s="819" t="e">
        <f t="shared" si="16"/>
        <v>#DIV/0!</v>
      </c>
      <c r="R23" s="819" t="e">
        <f t="shared" si="17"/>
        <v>#DIV/0!</v>
      </c>
      <c r="S23" s="819" t="e">
        <f t="shared" ref="S23:S29" si="22">((M23-N23)/N23)-O23</f>
        <v>#DIV/0!</v>
      </c>
      <c r="T23" s="819">
        <f t="shared" ref="T23:T29" si="23">C23-M23</f>
        <v>0</v>
      </c>
      <c r="U23" s="819">
        <f t="shared" ref="U23:U29" si="24">G23-N23</f>
        <v>0</v>
      </c>
      <c r="V23" s="353"/>
      <c r="W23" s="354"/>
      <c r="X23" s="354"/>
      <c r="Y23" s="354"/>
      <c r="Z23" s="354"/>
      <c r="AA23" s="354"/>
      <c r="AB23" s="354"/>
      <c r="AC23" s="354"/>
      <c r="AD23" s="324"/>
      <c r="AE23" s="325"/>
      <c r="AF23" s="353"/>
      <c r="AG23" s="354"/>
      <c r="AH23" s="319"/>
      <c r="AJ23" s="207">
        <f t="shared" si="3"/>
        <v>0</v>
      </c>
      <c r="AK23" s="207">
        <f t="shared" si="4"/>
        <v>0</v>
      </c>
      <c r="AL23" s="207">
        <f t="shared" si="5"/>
        <v>0</v>
      </c>
      <c r="AM23" s="207">
        <f t="shared" si="6"/>
        <v>0</v>
      </c>
      <c r="AN23" s="207">
        <f t="shared" si="7"/>
        <v>0</v>
      </c>
      <c r="AO23" s="207">
        <f t="shared" si="8"/>
        <v>0</v>
      </c>
      <c r="AP23" s="207">
        <f t="shared" si="9"/>
        <v>0</v>
      </c>
      <c r="AQ23" s="207">
        <f t="shared" si="10"/>
        <v>0</v>
      </c>
      <c r="AR23" s="207">
        <f t="shared" si="11"/>
        <v>0</v>
      </c>
      <c r="AS23" s="207">
        <f t="shared" si="12"/>
        <v>0</v>
      </c>
      <c r="AT23" s="207">
        <f t="shared" si="13"/>
        <v>0</v>
      </c>
      <c r="AU23" s="207">
        <f t="shared" si="14"/>
        <v>0</v>
      </c>
      <c r="AV23" s="207">
        <f t="shared" si="15"/>
        <v>0</v>
      </c>
    </row>
    <row r="24" spans="1:48" s="101" customFormat="1" ht="10.5" customHeight="1">
      <c r="A24" s="202" t="s">
        <v>21</v>
      </c>
      <c r="B24" s="483" t="s">
        <v>21</v>
      </c>
      <c r="C24" s="794"/>
      <c r="D24" s="546"/>
      <c r="E24" s="546"/>
      <c r="F24" s="546"/>
      <c r="G24" s="546"/>
      <c r="H24" s="546"/>
      <c r="I24" s="546"/>
      <c r="J24" s="546"/>
      <c r="K24" s="324"/>
      <c r="L24" s="325"/>
      <c r="M24" s="794"/>
      <c r="N24" s="581"/>
      <c r="O24" s="1019"/>
      <c r="Q24" s="819" t="e">
        <f t="shared" si="16"/>
        <v>#DIV/0!</v>
      </c>
      <c r="R24" s="819" t="e">
        <f t="shared" si="17"/>
        <v>#DIV/0!</v>
      </c>
      <c r="S24" s="819" t="e">
        <f t="shared" si="22"/>
        <v>#DIV/0!</v>
      </c>
      <c r="T24" s="819">
        <f t="shared" si="23"/>
        <v>0</v>
      </c>
      <c r="U24" s="819">
        <f t="shared" si="24"/>
        <v>0</v>
      </c>
      <c r="V24" s="353"/>
      <c r="W24" s="354"/>
      <c r="X24" s="354"/>
      <c r="Y24" s="354"/>
      <c r="Z24" s="354"/>
      <c r="AA24" s="354"/>
      <c r="AB24" s="354"/>
      <c r="AC24" s="354"/>
      <c r="AD24" s="324"/>
      <c r="AE24" s="325"/>
      <c r="AF24" s="353"/>
      <c r="AG24" s="354"/>
      <c r="AH24" s="319"/>
      <c r="AJ24" s="207">
        <f t="shared" si="3"/>
        <v>0</v>
      </c>
      <c r="AK24" s="207">
        <f t="shared" si="4"/>
        <v>0</v>
      </c>
      <c r="AL24" s="207">
        <f t="shared" si="5"/>
        <v>0</v>
      </c>
      <c r="AM24" s="207">
        <f t="shared" si="6"/>
        <v>0</v>
      </c>
      <c r="AN24" s="207">
        <f t="shared" si="7"/>
        <v>0</v>
      </c>
      <c r="AO24" s="207">
        <f t="shared" si="8"/>
        <v>0</v>
      </c>
      <c r="AP24" s="207">
        <f t="shared" si="9"/>
        <v>0</v>
      </c>
      <c r="AQ24" s="207">
        <f t="shared" si="10"/>
        <v>0</v>
      </c>
      <c r="AR24" s="207">
        <f t="shared" si="11"/>
        <v>0</v>
      </c>
      <c r="AS24" s="207">
        <f t="shared" si="12"/>
        <v>0</v>
      </c>
      <c r="AT24" s="207">
        <f t="shared" si="13"/>
        <v>0</v>
      </c>
      <c r="AU24" s="207">
        <f t="shared" si="14"/>
        <v>0</v>
      </c>
      <c r="AV24" s="207">
        <f t="shared" si="15"/>
        <v>0</v>
      </c>
    </row>
    <row r="25" spans="1:48" s="101" customFormat="1" ht="10.5" customHeight="1">
      <c r="A25" s="202" t="s">
        <v>22</v>
      </c>
      <c r="B25" s="483" t="s">
        <v>22</v>
      </c>
      <c r="C25" s="794"/>
      <c r="D25" s="546"/>
      <c r="E25" s="546"/>
      <c r="F25" s="546"/>
      <c r="G25" s="546"/>
      <c r="H25" s="546"/>
      <c r="I25" s="546"/>
      <c r="J25" s="546"/>
      <c r="K25" s="324"/>
      <c r="L25" s="325"/>
      <c r="M25" s="794"/>
      <c r="N25" s="581"/>
      <c r="O25" s="1019"/>
      <c r="Q25" s="819" t="e">
        <f t="shared" si="16"/>
        <v>#DIV/0!</v>
      </c>
      <c r="R25" s="819" t="e">
        <f t="shared" si="17"/>
        <v>#DIV/0!</v>
      </c>
      <c r="S25" s="819" t="e">
        <f t="shared" si="22"/>
        <v>#DIV/0!</v>
      </c>
      <c r="T25" s="819">
        <f t="shared" si="23"/>
        <v>0</v>
      </c>
      <c r="U25" s="819">
        <f>G25-N25</f>
        <v>0</v>
      </c>
      <c r="V25" s="353"/>
      <c r="W25" s="354"/>
      <c r="X25" s="354"/>
      <c r="Y25" s="354"/>
      <c r="Z25" s="354"/>
      <c r="AA25" s="354"/>
      <c r="AB25" s="354"/>
      <c r="AC25" s="354"/>
      <c r="AD25" s="324"/>
      <c r="AE25" s="325"/>
      <c r="AF25" s="353"/>
      <c r="AG25" s="354"/>
      <c r="AH25" s="319"/>
      <c r="AJ25" s="207">
        <f t="shared" si="3"/>
        <v>0</v>
      </c>
      <c r="AK25" s="207">
        <f t="shared" si="4"/>
        <v>0</v>
      </c>
      <c r="AL25" s="207">
        <f t="shared" si="5"/>
        <v>0</v>
      </c>
      <c r="AM25" s="207">
        <f t="shared" si="6"/>
        <v>0</v>
      </c>
      <c r="AN25" s="207">
        <f t="shared" si="7"/>
        <v>0</v>
      </c>
      <c r="AO25" s="207">
        <f t="shared" si="8"/>
        <v>0</v>
      </c>
      <c r="AP25" s="207">
        <f t="shared" si="9"/>
        <v>0</v>
      </c>
      <c r="AQ25" s="207">
        <f t="shared" si="10"/>
        <v>0</v>
      </c>
      <c r="AR25" s="207">
        <f t="shared" si="11"/>
        <v>0</v>
      </c>
      <c r="AS25" s="207">
        <f t="shared" si="12"/>
        <v>0</v>
      </c>
      <c r="AT25" s="207">
        <f t="shared" si="13"/>
        <v>0</v>
      </c>
      <c r="AU25" s="207">
        <f t="shared" si="14"/>
        <v>0</v>
      </c>
      <c r="AV25" s="207">
        <f t="shared" si="15"/>
        <v>0</v>
      </c>
    </row>
    <row r="26" spans="1:48" s="101" customFormat="1" ht="10.5" customHeight="1">
      <c r="A26" s="203" t="s">
        <v>26</v>
      </c>
      <c r="B26" s="493" t="s">
        <v>26</v>
      </c>
      <c r="C26" s="529"/>
      <c r="D26" s="549"/>
      <c r="E26" s="549"/>
      <c r="F26" s="549"/>
      <c r="G26" s="549"/>
      <c r="H26" s="549"/>
      <c r="I26" s="549"/>
      <c r="J26" s="549"/>
      <c r="K26" s="327"/>
      <c r="L26" s="328"/>
      <c r="M26" s="529"/>
      <c r="N26" s="1023"/>
      <c r="O26" s="1020"/>
      <c r="Q26" s="819" t="e">
        <f t="shared" si="16"/>
        <v>#DIV/0!</v>
      </c>
      <c r="R26" s="819" t="e">
        <f t="shared" si="17"/>
        <v>#DIV/0!</v>
      </c>
      <c r="S26" s="819" t="e">
        <f t="shared" si="22"/>
        <v>#DIV/0!</v>
      </c>
      <c r="T26" s="819">
        <f t="shared" si="23"/>
        <v>0</v>
      </c>
      <c r="U26" s="819">
        <f t="shared" si="24"/>
        <v>0</v>
      </c>
      <c r="V26" s="355"/>
      <c r="W26" s="356"/>
      <c r="X26" s="356"/>
      <c r="Y26" s="356"/>
      <c r="Z26" s="356"/>
      <c r="AA26" s="356"/>
      <c r="AB26" s="356"/>
      <c r="AC26" s="356"/>
      <c r="AD26" s="327"/>
      <c r="AE26" s="328"/>
      <c r="AF26" s="355"/>
      <c r="AG26" s="356"/>
      <c r="AH26" s="331"/>
      <c r="AJ26" s="207">
        <f t="shared" si="3"/>
        <v>0</v>
      </c>
      <c r="AK26" s="207">
        <f t="shared" si="4"/>
        <v>0</v>
      </c>
      <c r="AL26" s="207">
        <f t="shared" si="5"/>
        <v>0</v>
      </c>
      <c r="AM26" s="207">
        <f t="shared" si="6"/>
        <v>0</v>
      </c>
      <c r="AN26" s="207">
        <f t="shared" si="7"/>
        <v>0</v>
      </c>
      <c r="AO26" s="207">
        <f t="shared" si="8"/>
        <v>0</v>
      </c>
      <c r="AP26" s="207">
        <f t="shared" si="9"/>
        <v>0</v>
      </c>
      <c r="AQ26" s="207">
        <f t="shared" si="10"/>
        <v>0</v>
      </c>
      <c r="AR26" s="207">
        <f t="shared" si="11"/>
        <v>0</v>
      </c>
      <c r="AS26" s="207">
        <f t="shared" si="12"/>
        <v>0</v>
      </c>
      <c r="AT26" s="207">
        <f t="shared" si="13"/>
        <v>0</v>
      </c>
      <c r="AU26" s="207">
        <f t="shared" si="14"/>
        <v>0</v>
      </c>
      <c r="AV26" s="207">
        <f t="shared" si="15"/>
        <v>0</v>
      </c>
    </row>
    <row r="27" spans="1:48" s="101" customFormat="1" ht="10.5" customHeight="1">
      <c r="A27" s="202" t="s">
        <v>18</v>
      </c>
      <c r="B27" s="483" t="s">
        <v>18</v>
      </c>
      <c r="C27" s="794"/>
      <c r="D27" s="546"/>
      <c r="E27" s="546"/>
      <c r="F27" s="546"/>
      <c r="G27" s="546"/>
      <c r="H27" s="546"/>
      <c r="I27" s="546"/>
      <c r="J27" s="546"/>
      <c r="K27" s="324"/>
      <c r="L27" s="325"/>
      <c r="M27" s="794"/>
      <c r="N27" s="581"/>
      <c r="O27" s="1019"/>
      <c r="Q27" s="819" t="e">
        <f t="shared" si="16"/>
        <v>#DIV/0!</v>
      </c>
      <c r="R27" s="819" t="e">
        <f t="shared" si="17"/>
        <v>#DIV/0!</v>
      </c>
      <c r="S27" s="819" t="e">
        <f t="shared" si="22"/>
        <v>#DIV/0!</v>
      </c>
      <c r="T27" s="819">
        <f t="shared" si="23"/>
        <v>0</v>
      </c>
      <c r="U27" s="819">
        <f t="shared" si="24"/>
        <v>0</v>
      </c>
      <c r="V27" s="353"/>
      <c r="W27" s="354"/>
      <c r="X27" s="354"/>
      <c r="Y27" s="354"/>
      <c r="Z27" s="354"/>
      <c r="AA27" s="354"/>
      <c r="AB27" s="354"/>
      <c r="AC27" s="354"/>
      <c r="AD27" s="324"/>
      <c r="AE27" s="325"/>
      <c r="AF27" s="353"/>
      <c r="AG27" s="354"/>
      <c r="AH27" s="319"/>
      <c r="AJ27" s="207">
        <f t="shared" si="3"/>
        <v>0</v>
      </c>
      <c r="AK27" s="207">
        <f t="shared" si="4"/>
        <v>0</v>
      </c>
      <c r="AL27" s="207">
        <f t="shared" si="5"/>
        <v>0</v>
      </c>
      <c r="AM27" s="207">
        <f t="shared" si="6"/>
        <v>0</v>
      </c>
      <c r="AN27" s="207">
        <f t="shared" si="7"/>
        <v>0</v>
      </c>
      <c r="AO27" s="207">
        <f t="shared" si="8"/>
        <v>0</v>
      </c>
      <c r="AP27" s="207">
        <f t="shared" si="9"/>
        <v>0</v>
      </c>
      <c r="AQ27" s="207">
        <f t="shared" si="10"/>
        <v>0</v>
      </c>
      <c r="AR27" s="207">
        <f t="shared" si="11"/>
        <v>0</v>
      </c>
      <c r="AS27" s="207">
        <f t="shared" si="12"/>
        <v>0</v>
      </c>
      <c r="AT27" s="207">
        <f t="shared" si="13"/>
        <v>0</v>
      </c>
      <c r="AU27" s="207">
        <f t="shared" si="14"/>
        <v>0</v>
      </c>
      <c r="AV27" s="207">
        <f t="shared" si="15"/>
        <v>0</v>
      </c>
    </row>
    <row r="28" spans="1:48" s="101" customFormat="1" ht="10.5" customHeight="1">
      <c r="A28" s="202" t="s">
        <v>17</v>
      </c>
      <c r="B28" s="483" t="s">
        <v>17</v>
      </c>
      <c r="C28" s="794"/>
      <c r="D28" s="546"/>
      <c r="E28" s="546"/>
      <c r="F28" s="546"/>
      <c r="G28" s="546"/>
      <c r="H28" s="546"/>
      <c r="I28" s="546"/>
      <c r="J28" s="546"/>
      <c r="K28" s="324"/>
      <c r="L28" s="325"/>
      <c r="M28" s="794"/>
      <c r="N28" s="581"/>
      <c r="O28" s="1019"/>
      <c r="Q28" s="819" t="e">
        <f t="shared" si="16"/>
        <v>#DIV/0!</v>
      </c>
      <c r="R28" s="819" t="e">
        <f t="shared" si="17"/>
        <v>#DIV/0!</v>
      </c>
      <c r="S28" s="819" t="e">
        <f t="shared" si="22"/>
        <v>#DIV/0!</v>
      </c>
      <c r="T28" s="819">
        <f t="shared" si="23"/>
        <v>0</v>
      </c>
      <c r="U28" s="819">
        <f t="shared" si="24"/>
        <v>0</v>
      </c>
      <c r="V28" s="353"/>
      <c r="W28" s="354"/>
      <c r="X28" s="354"/>
      <c r="Y28" s="354"/>
      <c r="Z28" s="354"/>
      <c r="AA28" s="354"/>
      <c r="AB28" s="354"/>
      <c r="AC28" s="354"/>
      <c r="AD28" s="324"/>
      <c r="AE28" s="325"/>
      <c r="AF28" s="353"/>
      <c r="AG28" s="354"/>
      <c r="AH28" s="319"/>
      <c r="AJ28" s="207">
        <f t="shared" si="3"/>
        <v>0</v>
      </c>
      <c r="AK28" s="207">
        <f t="shared" si="4"/>
        <v>0</v>
      </c>
      <c r="AL28" s="207">
        <f t="shared" si="5"/>
        <v>0</v>
      </c>
      <c r="AM28" s="207">
        <f t="shared" si="6"/>
        <v>0</v>
      </c>
      <c r="AN28" s="207">
        <f t="shared" si="7"/>
        <v>0</v>
      </c>
      <c r="AO28" s="207">
        <f t="shared" si="8"/>
        <v>0</v>
      </c>
      <c r="AP28" s="207">
        <f t="shared" si="9"/>
        <v>0</v>
      </c>
      <c r="AQ28" s="207">
        <f t="shared" si="10"/>
        <v>0</v>
      </c>
      <c r="AR28" s="207">
        <f t="shared" si="11"/>
        <v>0</v>
      </c>
      <c r="AS28" s="207">
        <f t="shared" si="12"/>
        <v>0</v>
      </c>
      <c r="AT28" s="207">
        <f t="shared" si="13"/>
        <v>0</v>
      </c>
      <c r="AU28" s="207">
        <f t="shared" si="14"/>
        <v>0</v>
      </c>
      <c r="AV28" s="207">
        <f t="shared" si="15"/>
        <v>0</v>
      </c>
    </row>
    <row r="29" spans="1:48" s="101" customFormat="1" ht="10.5" customHeight="1">
      <c r="A29" s="203" t="s">
        <v>16</v>
      </c>
      <c r="B29" s="500" t="s">
        <v>16</v>
      </c>
      <c r="C29" s="530"/>
      <c r="D29" s="551"/>
      <c r="E29" s="551"/>
      <c r="F29" s="551"/>
      <c r="G29" s="551"/>
      <c r="H29" s="551"/>
      <c r="I29" s="551"/>
      <c r="J29" s="551"/>
      <c r="K29" s="339"/>
      <c r="L29" s="740"/>
      <c r="M29" s="530"/>
      <c r="N29" s="1024"/>
      <c r="O29" s="1021"/>
      <c r="Q29" s="819" t="e">
        <f t="shared" si="16"/>
        <v>#DIV/0!</v>
      </c>
      <c r="R29" s="819" t="e">
        <f t="shared" si="17"/>
        <v>#DIV/0!</v>
      </c>
      <c r="S29" s="819" t="e">
        <f t="shared" si="22"/>
        <v>#DIV/0!</v>
      </c>
      <c r="T29" s="819">
        <f t="shared" si="23"/>
        <v>0</v>
      </c>
      <c r="U29" s="819">
        <f t="shared" si="24"/>
        <v>0</v>
      </c>
      <c r="V29" s="357"/>
      <c r="W29" s="358"/>
      <c r="X29" s="358"/>
      <c r="Y29" s="358"/>
      <c r="Z29" s="358"/>
      <c r="AA29" s="358"/>
      <c r="AB29" s="358"/>
      <c r="AC29" s="358"/>
      <c r="AD29" s="327"/>
      <c r="AE29" s="328"/>
      <c r="AF29" s="357"/>
      <c r="AG29" s="358"/>
      <c r="AH29" s="342"/>
      <c r="AJ29" s="207">
        <f t="shared" si="3"/>
        <v>0</v>
      </c>
      <c r="AK29" s="207">
        <f t="shared" si="4"/>
        <v>0</v>
      </c>
      <c r="AL29" s="207">
        <f t="shared" si="5"/>
        <v>0</v>
      </c>
      <c r="AM29" s="207">
        <f t="shared" si="6"/>
        <v>0</v>
      </c>
      <c r="AN29" s="207">
        <f t="shared" si="7"/>
        <v>0</v>
      </c>
      <c r="AO29" s="207">
        <f t="shared" si="8"/>
        <v>0</v>
      </c>
      <c r="AP29" s="207">
        <f t="shared" si="9"/>
        <v>0</v>
      </c>
      <c r="AQ29" s="207">
        <f t="shared" si="10"/>
        <v>0</v>
      </c>
      <c r="AR29" s="207">
        <f t="shared" si="11"/>
        <v>0</v>
      </c>
      <c r="AS29" s="207">
        <f t="shared" si="12"/>
        <v>0</v>
      </c>
      <c r="AT29" s="207">
        <f t="shared" si="13"/>
        <v>0</v>
      </c>
      <c r="AU29" s="207">
        <f t="shared" si="14"/>
        <v>0</v>
      </c>
      <c r="AV29" s="207">
        <f t="shared" si="15"/>
        <v>0</v>
      </c>
    </row>
    <row r="30" spans="1:48" s="101" customFormat="1" ht="12.75" customHeight="1">
      <c r="A30" s="208"/>
      <c r="B30" s="1340" t="s">
        <v>155</v>
      </c>
      <c r="C30" s="1340"/>
      <c r="D30" s="1340"/>
      <c r="E30" s="1340"/>
      <c r="F30" s="1340"/>
      <c r="G30" s="1340"/>
      <c r="H30" s="1340"/>
      <c r="I30" s="1340"/>
      <c r="J30" s="1340"/>
      <c r="K30" s="1340"/>
      <c r="L30" s="1340"/>
      <c r="M30" s="1340"/>
      <c r="N30" s="1340"/>
      <c r="O30" s="1340"/>
    </row>
    <row r="31" spans="1:48" ht="12" customHeight="1">
      <c r="B31" s="1345"/>
      <c r="C31" s="1345"/>
      <c r="D31" s="1345"/>
      <c r="E31" s="1345"/>
      <c r="F31" s="1345"/>
      <c r="G31" s="1345"/>
      <c r="H31" s="1345"/>
      <c r="I31" s="1345"/>
      <c r="J31" s="1345"/>
      <c r="K31" s="1345"/>
      <c r="L31" s="1345"/>
    </row>
    <row r="33" spans="2:14">
      <c r="B33" s="796" t="s">
        <v>100</v>
      </c>
      <c r="C33" s="797">
        <f t="shared" ref="C33:J33" si="25">(C4+C5+C6+C7-C8)+(C8+C11-C12)+(C12+C13-C15)</f>
        <v>0</v>
      </c>
      <c r="D33" s="797">
        <f t="shared" si="25"/>
        <v>0</v>
      </c>
      <c r="E33" s="797">
        <f t="shared" si="25"/>
        <v>0</v>
      </c>
      <c r="F33" s="797">
        <f t="shared" si="25"/>
        <v>0</v>
      </c>
      <c r="G33" s="797">
        <f t="shared" si="25"/>
        <v>0</v>
      </c>
      <c r="H33" s="797">
        <f t="shared" si="25"/>
        <v>0</v>
      </c>
      <c r="I33" s="797">
        <f t="shared" si="25"/>
        <v>0</v>
      </c>
      <c r="J33" s="797">
        <f t="shared" si="25"/>
        <v>0</v>
      </c>
      <c r="K33" s="796"/>
      <c r="L33" s="796"/>
      <c r="M33" s="797">
        <f>(M4+M5+M6+M7-M8)+(M8+M11-M12)+(M12+M13-M15)</f>
        <v>0</v>
      </c>
      <c r="N33" s="797">
        <f>(N4+N5+N6+N7-N8)+(N8+N11-N12)+(N12+N13-N15)</f>
        <v>0</v>
      </c>
    </row>
    <row r="34" spans="2:14">
      <c r="B34" s="796" t="s">
        <v>101</v>
      </c>
      <c r="C34" s="797">
        <f>C23+C24+C25-C26+C27+C28-C29</f>
        <v>0</v>
      </c>
      <c r="D34" s="797">
        <f t="shared" ref="D34:J34" si="26">D23+D24+D25-D26+D27+D28-D29</f>
        <v>0</v>
      </c>
      <c r="E34" s="797">
        <f t="shared" si="26"/>
        <v>0</v>
      </c>
      <c r="F34" s="797">
        <f t="shared" si="26"/>
        <v>0</v>
      </c>
      <c r="G34" s="797">
        <f t="shared" si="26"/>
        <v>0</v>
      </c>
      <c r="H34" s="797">
        <f t="shared" si="26"/>
        <v>0</v>
      </c>
      <c r="I34" s="797">
        <f t="shared" si="26"/>
        <v>0</v>
      </c>
      <c r="J34" s="797">
        <f t="shared" si="26"/>
        <v>0</v>
      </c>
      <c r="K34" s="796"/>
      <c r="L34" s="796"/>
      <c r="M34" s="797">
        <f>M23+M24+M25-M26+M27+M28-M29</f>
        <v>0</v>
      </c>
      <c r="N34" s="797">
        <f>N23+N24+N25-N26+N27+N28-N29</f>
        <v>0</v>
      </c>
    </row>
    <row r="35" spans="2:14">
      <c r="B35" s="796"/>
      <c r="C35" s="797"/>
      <c r="D35" s="797"/>
      <c r="E35" s="797"/>
      <c r="F35" s="797"/>
      <c r="G35" s="797"/>
      <c r="H35" s="797"/>
      <c r="I35" s="797"/>
      <c r="J35" s="797"/>
      <c r="K35" s="796"/>
      <c r="L35" s="796"/>
      <c r="M35" s="797"/>
      <c r="N35" s="797"/>
    </row>
    <row r="36" spans="2:14">
      <c r="B36" s="796" t="s">
        <v>104</v>
      </c>
      <c r="C36" s="797">
        <f>C23+C24+C25-C26</f>
        <v>0</v>
      </c>
      <c r="D36" s="797">
        <f>D23+D24+D25-D26</f>
        <v>0</v>
      </c>
      <c r="E36" s="797">
        <f>E23+E24+E25-E26</f>
        <v>0</v>
      </c>
      <c r="F36" s="797">
        <f>F23+F24+F25-F26</f>
        <v>0</v>
      </c>
      <c r="G36" s="797">
        <f>G23+G24+G25-G26</f>
        <v>0</v>
      </c>
      <c r="H36" s="797"/>
      <c r="I36" s="797"/>
      <c r="J36" s="797"/>
      <c r="K36" s="796"/>
      <c r="L36" s="796"/>
      <c r="M36" s="797"/>
      <c r="N36" s="797"/>
    </row>
    <row r="37" spans="2:14">
      <c r="B37" s="796" t="s">
        <v>105</v>
      </c>
      <c r="C37" s="797">
        <f>C27+C28-C29</f>
        <v>0</v>
      </c>
      <c r="D37" s="797">
        <f>D27+D28-D29</f>
        <v>0</v>
      </c>
      <c r="E37" s="797">
        <f>E27+E28-E29</f>
        <v>0</v>
      </c>
      <c r="F37" s="797">
        <f>F27+F28-F29</f>
        <v>0</v>
      </c>
      <c r="G37" s="797">
        <f>G27+G28-G29</f>
        <v>0</v>
      </c>
      <c r="H37" s="797"/>
      <c r="I37" s="797"/>
      <c r="J37" s="797"/>
      <c r="K37" s="796"/>
      <c r="L37" s="796"/>
      <c r="M37" s="797"/>
      <c r="N37" s="797"/>
    </row>
    <row r="40" spans="2:14" ht="12" hidden="1" customHeight="1"/>
    <row r="41" spans="2:14" ht="12" hidden="1" customHeight="1"/>
    <row r="42" spans="2:14" ht="12" hidden="1" customHeight="1"/>
    <row r="43" spans="2:14" ht="12" hidden="1" customHeight="1"/>
    <row r="44" spans="2:14" ht="12" hidden="1" customHeight="1"/>
    <row r="45" spans="2:14" ht="12" hidden="1" customHeight="1"/>
    <row r="46" spans="2:14" ht="12" hidden="1" customHeight="1"/>
    <row r="47" spans="2:14" ht="12" hidden="1" customHeight="1"/>
    <row r="48" spans="2:14" ht="12" hidden="1" customHeight="1"/>
    <row r="49" spans="1:27" ht="12" hidden="1" customHeight="1"/>
    <row r="50" spans="1:27" ht="12" hidden="1" customHeight="1"/>
    <row r="51" spans="1:27" ht="12" hidden="1" customHeight="1"/>
    <row r="52" spans="1:27" ht="12" hidden="1" customHeight="1"/>
    <row r="53" spans="1:27" ht="12" hidden="1" customHeight="1"/>
    <row r="54" spans="1:27" ht="12" hidden="1" customHeight="1"/>
    <row r="55" spans="1:27" s="13" customFormat="1">
      <c r="A55" s="11"/>
    </row>
    <row r="56" spans="1:27" s="222" customFormat="1" ht="20.25" customHeight="1">
      <c r="B56" s="223" t="s">
        <v>76</v>
      </c>
      <c r="C56" s="274"/>
      <c r="D56" s="274"/>
      <c r="E56" s="274"/>
      <c r="F56" s="274"/>
      <c r="G56" s="274"/>
      <c r="H56" s="274"/>
      <c r="I56" s="274"/>
      <c r="J56" s="274"/>
      <c r="K56" s="274"/>
      <c r="L56" s="274"/>
      <c r="M56" s="275"/>
      <c r="N56" s="276"/>
      <c r="Q56" s="223" t="s">
        <v>88</v>
      </c>
      <c r="R56" s="223"/>
      <c r="S56" s="223"/>
      <c r="T56" s="223"/>
      <c r="U56" s="223"/>
      <c r="V56" s="223"/>
      <c r="W56" s="224"/>
      <c r="X56" s="224"/>
    </row>
    <row r="57" spans="1:27" s="224" customFormat="1">
      <c r="A57" s="222"/>
      <c r="B57" s="243" t="s">
        <v>2</v>
      </c>
      <c r="C57" s="225" t="e">
        <f>D3</f>
        <v>#REF!</v>
      </c>
      <c r="D57" s="834" t="e">
        <f t="shared" ref="D57:I57" si="27">E3</f>
        <v>#REF!</v>
      </c>
      <c r="E57" s="834" t="e">
        <f t="shared" si="27"/>
        <v>#REF!</v>
      </c>
      <c r="F57" s="834" t="e">
        <f t="shared" si="27"/>
        <v>#REF!</v>
      </c>
      <c r="G57" s="834" t="e">
        <f t="shared" si="27"/>
        <v>#REF!</v>
      </c>
      <c r="H57" s="834" t="e">
        <f t="shared" si="27"/>
        <v>#REF!</v>
      </c>
      <c r="I57" s="834" t="e">
        <f t="shared" si="27"/>
        <v>#REF!</v>
      </c>
      <c r="J57" s="933"/>
      <c r="K57" s="222"/>
      <c r="L57" s="222"/>
      <c r="M57" s="222"/>
      <c r="N57" s="222"/>
      <c r="Q57" s="227" t="s">
        <v>2</v>
      </c>
      <c r="R57" s="226"/>
      <c r="S57" s="834"/>
      <c r="T57" s="834"/>
      <c r="U57" s="226" t="e">
        <f t="shared" ref="U57:AA57" si="28">+C57</f>
        <v>#REF!</v>
      </c>
      <c r="V57" s="226" t="e">
        <f t="shared" si="28"/>
        <v>#REF!</v>
      </c>
      <c r="W57" s="226" t="e">
        <f t="shared" si="28"/>
        <v>#REF!</v>
      </c>
      <c r="X57" s="226" t="e">
        <f t="shared" si="28"/>
        <v>#REF!</v>
      </c>
      <c r="Y57" s="226" t="e">
        <f t="shared" si="28"/>
        <v>#REF!</v>
      </c>
      <c r="Z57" s="226" t="e">
        <f t="shared" si="28"/>
        <v>#REF!</v>
      </c>
      <c r="AA57" s="226" t="e">
        <f t="shared" si="28"/>
        <v>#REF!</v>
      </c>
    </row>
    <row r="58" spans="1:27" s="224" customFormat="1">
      <c r="A58" s="222"/>
      <c r="B58" s="228" t="s">
        <v>8</v>
      </c>
      <c r="C58" s="991"/>
      <c r="D58" s="997">
        <v>41</v>
      </c>
      <c r="E58" s="998">
        <v>38</v>
      </c>
      <c r="F58" s="998">
        <v>38</v>
      </c>
      <c r="G58" s="998">
        <v>37</v>
      </c>
      <c r="H58" s="994">
        <v>38</v>
      </c>
      <c r="I58" s="999">
        <v>38</v>
      </c>
      <c r="J58" s="792"/>
      <c r="Q58" s="228" t="s">
        <v>8</v>
      </c>
      <c r="R58" s="147"/>
      <c r="S58" s="264"/>
      <c r="T58" s="264"/>
      <c r="U58" s="264">
        <f t="shared" ref="U58:U83" si="29">+D4-C58</f>
        <v>0</v>
      </c>
      <c r="V58" s="234">
        <f t="shared" ref="V58:V83" si="30">+E4-D58</f>
        <v>-41</v>
      </c>
      <c r="W58" s="234">
        <f t="shared" ref="W58:W83" si="31">+F4-E58</f>
        <v>-38</v>
      </c>
      <c r="X58" s="234">
        <f t="shared" ref="X58:X83" si="32">+G4-F58</f>
        <v>-38</v>
      </c>
      <c r="Y58" s="234">
        <f t="shared" ref="Y58:Y83" si="33">+H4-G58</f>
        <v>-37</v>
      </c>
      <c r="Z58" s="234">
        <f t="shared" ref="Z58:Z83" si="34">+I4-H58</f>
        <v>-38</v>
      </c>
      <c r="AA58" s="234">
        <f t="shared" ref="AA58:AA83" si="35">+J4-I58</f>
        <v>-38</v>
      </c>
    </row>
    <row r="59" spans="1:27" s="224" customFormat="1">
      <c r="B59" s="228" t="s">
        <v>3</v>
      </c>
      <c r="C59" s="18"/>
      <c r="D59" s="301">
        <v>10</v>
      </c>
      <c r="E59" s="72">
        <v>10</v>
      </c>
      <c r="F59" s="62">
        <v>9</v>
      </c>
      <c r="G59" s="62">
        <v>11</v>
      </c>
      <c r="H59" s="222">
        <v>9</v>
      </c>
      <c r="I59" s="72">
        <v>9</v>
      </c>
      <c r="J59" s="73"/>
      <c r="Q59" s="228" t="s">
        <v>3</v>
      </c>
      <c r="R59" s="244"/>
      <c r="S59" s="242"/>
      <c r="T59" s="242"/>
      <c r="U59" s="242">
        <f t="shared" si="29"/>
        <v>0</v>
      </c>
      <c r="V59" s="222">
        <f t="shared" si="30"/>
        <v>-10</v>
      </c>
      <c r="W59" s="229">
        <f t="shared" si="31"/>
        <v>-10</v>
      </c>
      <c r="X59" s="229">
        <f t="shared" si="32"/>
        <v>-9</v>
      </c>
      <c r="Y59" s="229">
        <f t="shared" si="33"/>
        <v>-11</v>
      </c>
      <c r="Z59" s="229">
        <f t="shared" si="34"/>
        <v>-9</v>
      </c>
      <c r="AA59" s="229">
        <f t="shared" si="35"/>
        <v>-9</v>
      </c>
    </row>
    <row r="60" spans="1:27" s="224" customFormat="1">
      <c r="B60" s="228" t="s">
        <v>0</v>
      </c>
      <c r="C60" s="18"/>
      <c r="D60" s="301">
        <v>4</v>
      </c>
      <c r="E60" s="72">
        <v>5</v>
      </c>
      <c r="F60" s="62">
        <v>3</v>
      </c>
      <c r="G60" s="62">
        <v>4</v>
      </c>
      <c r="H60" s="222">
        <v>8</v>
      </c>
      <c r="I60" s="72">
        <v>6</v>
      </c>
      <c r="J60" s="73"/>
      <c r="Q60" s="228" t="s">
        <v>0</v>
      </c>
      <c r="R60" s="244"/>
      <c r="S60" s="242"/>
      <c r="T60" s="242"/>
      <c r="U60" s="242">
        <f t="shared" si="29"/>
        <v>0</v>
      </c>
      <c r="V60" s="222">
        <f t="shared" si="30"/>
        <v>-4</v>
      </c>
      <c r="W60" s="229">
        <f t="shared" si="31"/>
        <v>-5</v>
      </c>
      <c r="X60" s="229">
        <f t="shared" si="32"/>
        <v>-3</v>
      </c>
      <c r="Y60" s="229">
        <f t="shared" si="33"/>
        <v>-4</v>
      </c>
      <c r="Z60" s="229">
        <f t="shared" si="34"/>
        <v>-8</v>
      </c>
      <c r="AA60" s="229">
        <f t="shared" si="35"/>
        <v>-6</v>
      </c>
    </row>
    <row r="61" spans="1:27" s="224" customFormat="1">
      <c r="B61" s="228" t="s">
        <v>19</v>
      </c>
      <c r="C61" s="18"/>
      <c r="D61" s="301">
        <v>0</v>
      </c>
      <c r="E61" s="72">
        <v>0</v>
      </c>
      <c r="F61" s="62">
        <v>0</v>
      </c>
      <c r="G61" s="62">
        <v>1</v>
      </c>
      <c r="H61" s="222">
        <v>0</v>
      </c>
      <c r="I61" s="72">
        <v>0</v>
      </c>
      <c r="J61" s="73"/>
      <c r="Q61" s="228" t="s">
        <v>19</v>
      </c>
      <c r="R61" s="244"/>
      <c r="S61" s="242"/>
      <c r="T61" s="242"/>
      <c r="U61" s="242">
        <f t="shared" si="29"/>
        <v>0</v>
      </c>
      <c r="V61" s="222">
        <f t="shared" si="30"/>
        <v>0</v>
      </c>
      <c r="W61" s="229">
        <f t="shared" si="31"/>
        <v>0</v>
      </c>
      <c r="X61" s="229">
        <f t="shared" si="32"/>
        <v>0</v>
      </c>
      <c r="Y61" s="229">
        <f t="shared" si="33"/>
        <v>-1</v>
      </c>
      <c r="Z61" s="229">
        <f t="shared" si="34"/>
        <v>0</v>
      </c>
      <c r="AA61" s="229">
        <f t="shared" si="35"/>
        <v>0</v>
      </c>
    </row>
    <row r="62" spans="1:27" s="224" customFormat="1">
      <c r="B62" s="231" t="s">
        <v>9</v>
      </c>
      <c r="C62" s="23"/>
      <c r="D62" s="103">
        <v>55</v>
      </c>
      <c r="E62" s="83">
        <v>53</v>
      </c>
      <c r="F62" s="81">
        <v>50</v>
      </c>
      <c r="G62" s="81">
        <v>53</v>
      </c>
      <c r="H62" s="222">
        <v>55</v>
      </c>
      <c r="I62" s="83">
        <v>53</v>
      </c>
      <c r="J62" s="1000"/>
      <c r="Q62" s="231" t="s">
        <v>9</v>
      </c>
      <c r="R62" s="266"/>
      <c r="S62" s="248"/>
      <c r="T62" s="248"/>
      <c r="U62" s="248">
        <f t="shared" si="29"/>
        <v>0</v>
      </c>
      <c r="V62" s="248">
        <f t="shared" si="30"/>
        <v>-55</v>
      </c>
      <c r="W62" s="248">
        <f t="shared" si="31"/>
        <v>-53</v>
      </c>
      <c r="X62" s="248">
        <f t="shared" si="32"/>
        <v>-50</v>
      </c>
      <c r="Y62" s="248">
        <f t="shared" si="33"/>
        <v>-53</v>
      </c>
      <c r="Z62" s="248">
        <f t="shared" si="34"/>
        <v>-55</v>
      </c>
      <c r="AA62" s="248">
        <f t="shared" si="35"/>
        <v>-53</v>
      </c>
    </row>
    <row r="63" spans="1:27" s="224" customFormat="1">
      <c r="B63" s="228" t="s">
        <v>4</v>
      </c>
      <c r="C63" s="18"/>
      <c r="D63" s="301">
        <v>-8</v>
      </c>
      <c r="E63" s="72">
        <v>-8</v>
      </c>
      <c r="F63" s="62">
        <v>-7</v>
      </c>
      <c r="G63" s="62">
        <v>-7</v>
      </c>
      <c r="H63" s="222">
        <v>-7</v>
      </c>
      <c r="I63" s="72">
        <v>-7</v>
      </c>
      <c r="J63" s="73"/>
      <c r="Q63" s="228" t="s">
        <v>4</v>
      </c>
      <c r="R63" s="244"/>
      <c r="S63" s="242"/>
      <c r="T63" s="242"/>
      <c r="U63" s="242">
        <f t="shared" si="29"/>
        <v>0</v>
      </c>
      <c r="V63" s="222">
        <f t="shared" si="30"/>
        <v>8</v>
      </c>
      <c r="W63" s="229">
        <f t="shared" si="31"/>
        <v>8</v>
      </c>
      <c r="X63" s="229">
        <f t="shared" si="32"/>
        <v>7</v>
      </c>
      <c r="Y63" s="229">
        <f t="shared" si="33"/>
        <v>7</v>
      </c>
      <c r="Z63" s="229">
        <f t="shared" si="34"/>
        <v>7</v>
      </c>
      <c r="AA63" s="229">
        <f t="shared" si="35"/>
        <v>7</v>
      </c>
    </row>
    <row r="64" spans="1:27" s="224" customFormat="1">
      <c r="B64" s="228" t="str">
        <f>B10</f>
        <v>Other exp. excl. depreciations</v>
      </c>
      <c r="C64" s="18"/>
      <c r="D64" s="301">
        <v>-19</v>
      </c>
      <c r="E64" s="72">
        <v>-20</v>
      </c>
      <c r="F64" s="62">
        <v>-18</v>
      </c>
      <c r="G64" s="62">
        <v>-19</v>
      </c>
      <c r="H64" s="222">
        <v>-15</v>
      </c>
      <c r="I64" s="72">
        <v>-16</v>
      </c>
      <c r="J64" s="73"/>
      <c r="Q64" s="228"/>
      <c r="R64" s="244"/>
      <c r="S64" s="242"/>
      <c r="T64" s="242"/>
      <c r="U64" s="242">
        <f t="shared" si="29"/>
        <v>0</v>
      </c>
      <c r="V64" s="222">
        <f t="shared" si="30"/>
        <v>19</v>
      </c>
      <c r="W64" s="229">
        <f t="shared" si="31"/>
        <v>20</v>
      </c>
      <c r="X64" s="229">
        <f t="shared" si="32"/>
        <v>18</v>
      </c>
      <c r="Y64" s="229">
        <f t="shared" si="33"/>
        <v>19</v>
      </c>
      <c r="Z64" s="229">
        <f t="shared" si="34"/>
        <v>15</v>
      </c>
      <c r="AA64" s="229">
        <f t="shared" si="35"/>
        <v>16</v>
      </c>
    </row>
    <row r="65" spans="2:27" s="224" customFormat="1">
      <c r="B65" s="231" t="s">
        <v>25</v>
      </c>
      <c r="C65" s="23"/>
      <c r="D65" s="103">
        <v>-27</v>
      </c>
      <c r="E65" s="83">
        <v>-27</v>
      </c>
      <c r="F65" s="81">
        <v>-26</v>
      </c>
      <c r="G65" s="81">
        <v>-26</v>
      </c>
      <c r="H65" s="222">
        <v>-22</v>
      </c>
      <c r="I65" s="83">
        <v>-24</v>
      </c>
      <c r="J65" s="1000"/>
      <c r="Q65" s="231" t="s">
        <v>25</v>
      </c>
      <c r="R65" s="245"/>
      <c r="S65" s="246"/>
      <c r="T65" s="246"/>
      <c r="U65" s="246">
        <f t="shared" si="29"/>
        <v>0</v>
      </c>
      <c r="V65" s="247">
        <f t="shared" si="30"/>
        <v>27</v>
      </c>
      <c r="W65" s="248">
        <f t="shared" si="31"/>
        <v>27</v>
      </c>
      <c r="X65" s="248">
        <f t="shared" si="32"/>
        <v>26</v>
      </c>
      <c r="Y65" s="248">
        <f t="shared" si="33"/>
        <v>26</v>
      </c>
      <c r="Z65" s="248">
        <f t="shared" si="34"/>
        <v>22</v>
      </c>
      <c r="AA65" s="248">
        <f t="shared" si="35"/>
        <v>24</v>
      </c>
    </row>
    <row r="66" spans="2:27" s="224" customFormat="1">
      <c r="B66" s="231" t="s">
        <v>14</v>
      </c>
      <c r="C66" s="23"/>
      <c r="D66" s="103">
        <v>28</v>
      </c>
      <c r="E66" s="83">
        <v>26</v>
      </c>
      <c r="F66" s="83">
        <v>24</v>
      </c>
      <c r="G66" s="83">
        <v>27</v>
      </c>
      <c r="H66" s="222">
        <v>33</v>
      </c>
      <c r="I66" s="83">
        <v>29</v>
      </c>
      <c r="J66" s="1000"/>
      <c r="Q66" s="231" t="s">
        <v>14</v>
      </c>
      <c r="R66" s="245"/>
      <c r="S66" s="246"/>
      <c r="T66" s="246"/>
      <c r="U66" s="246">
        <f t="shared" si="29"/>
        <v>0</v>
      </c>
      <c r="V66" s="247">
        <f t="shared" si="30"/>
        <v>-28</v>
      </c>
      <c r="W66" s="247">
        <f t="shared" si="31"/>
        <v>-26</v>
      </c>
      <c r="X66" s="247">
        <f t="shared" si="32"/>
        <v>-24</v>
      </c>
      <c r="Y66" s="247">
        <f t="shared" si="33"/>
        <v>-27</v>
      </c>
      <c r="Z66" s="247">
        <f t="shared" si="34"/>
        <v>-33</v>
      </c>
      <c r="AA66" s="247">
        <f t="shared" si="35"/>
        <v>-29</v>
      </c>
    </row>
    <row r="67" spans="2:27" s="224" customFormat="1">
      <c r="B67" s="228" t="s">
        <v>24</v>
      </c>
      <c r="C67" s="18"/>
      <c r="D67" s="301">
        <v>-9</v>
      </c>
      <c r="E67" s="72">
        <v>-2</v>
      </c>
      <c r="F67" s="69">
        <v>1</v>
      </c>
      <c r="G67" s="69">
        <v>-2</v>
      </c>
      <c r="H67" s="222">
        <v>-1</v>
      </c>
      <c r="I67" s="72">
        <v>-11</v>
      </c>
      <c r="J67" s="73"/>
      <c r="Q67" s="228" t="s">
        <v>24</v>
      </c>
      <c r="R67" s="244"/>
      <c r="S67" s="242"/>
      <c r="T67" s="242"/>
      <c r="U67" s="242">
        <f t="shared" si="29"/>
        <v>0</v>
      </c>
      <c r="V67" s="222">
        <f t="shared" si="30"/>
        <v>9</v>
      </c>
      <c r="W67" s="234">
        <f t="shared" si="31"/>
        <v>2</v>
      </c>
      <c r="X67" s="234">
        <f t="shared" si="32"/>
        <v>-1</v>
      </c>
      <c r="Y67" s="234">
        <f t="shared" si="33"/>
        <v>2</v>
      </c>
      <c r="Z67" s="234">
        <f t="shared" si="34"/>
        <v>1</v>
      </c>
      <c r="AA67" s="234">
        <f t="shared" si="35"/>
        <v>11</v>
      </c>
    </row>
    <row r="68" spans="2:27" s="224" customFormat="1">
      <c r="B68" s="228" t="str">
        <f>B14</f>
        <v>Imp. of sec. fin. non-cur. ass.</v>
      </c>
      <c r="C68" s="18"/>
      <c r="D68" s="301"/>
      <c r="E68" s="72"/>
      <c r="F68" s="69"/>
      <c r="G68" s="69"/>
      <c r="H68" s="222"/>
      <c r="I68" s="72"/>
      <c r="J68" s="73"/>
      <c r="Q68" s="228" t="str">
        <f>B68</f>
        <v>Imp. of sec. fin. non-cur. ass.</v>
      </c>
      <c r="R68" s="244"/>
      <c r="S68" s="242"/>
      <c r="T68" s="242"/>
      <c r="U68" s="242">
        <f t="shared" si="29"/>
        <v>0</v>
      </c>
      <c r="V68" s="222">
        <f t="shared" si="30"/>
        <v>0</v>
      </c>
      <c r="W68" s="234">
        <f t="shared" si="31"/>
        <v>0</v>
      </c>
      <c r="X68" s="234">
        <f t="shared" si="32"/>
        <v>0</v>
      </c>
      <c r="Y68" s="234">
        <f t="shared" si="33"/>
        <v>0</v>
      </c>
      <c r="Z68" s="234">
        <f t="shared" si="34"/>
        <v>0</v>
      </c>
      <c r="AA68" s="234">
        <f t="shared" si="35"/>
        <v>0</v>
      </c>
    </row>
    <row r="69" spans="2:27" s="224" customFormat="1">
      <c r="B69" s="232" t="s">
        <v>5</v>
      </c>
      <c r="C69" s="31"/>
      <c r="D69" s="104">
        <v>19</v>
      </c>
      <c r="E69" s="89">
        <v>24</v>
      </c>
      <c r="F69" s="87">
        <v>25</v>
      </c>
      <c r="G69" s="87">
        <v>25</v>
      </c>
      <c r="H69" s="278">
        <v>32</v>
      </c>
      <c r="I69" s="150">
        <v>18</v>
      </c>
      <c r="J69" s="995"/>
      <c r="Q69" s="232" t="s">
        <v>5</v>
      </c>
      <c r="R69" s="267"/>
      <c r="S69" s="268"/>
      <c r="T69" s="268"/>
      <c r="U69" s="268">
        <f t="shared" si="29"/>
        <v>0</v>
      </c>
      <c r="V69" s="262">
        <f t="shared" si="30"/>
        <v>-19</v>
      </c>
      <c r="W69" s="250">
        <f t="shared" si="31"/>
        <v>-24</v>
      </c>
      <c r="X69" s="250">
        <f t="shared" si="32"/>
        <v>-25</v>
      </c>
      <c r="Y69" s="250">
        <f t="shared" si="33"/>
        <v>-25</v>
      </c>
      <c r="Z69" s="250">
        <f t="shared" si="34"/>
        <v>-32</v>
      </c>
      <c r="AA69" s="250">
        <f t="shared" si="35"/>
        <v>-18</v>
      </c>
    </row>
    <row r="70" spans="2:27" s="224" customFormat="1">
      <c r="B70" s="228" t="s">
        <v>10</v>
      </c>
      <c r="C70" s="1001"/>
      <c r="D70" s="999">
        <v>49.1</v>
      </c>
      <c r="E70" s="999">
        <v>50.9</v>
      </c>
      <c r="F70" s="999">
        <v>52</v>
      </c>
      <c r="G70" s="999">
        <v>49.1</v>
      </c>
      <c r="H70" s="994">
        <v>40</v>
      </c>
      <c r="I70" s="469">
        <v>45.3</v>
      </c>
      <c r="J70" s="470"/>
      <c r="Q70" s="228" t="s">
        <v>10</v>
      </c>
      <c r="R70" s="238"/>
      <c r="S70" s="229"/>
      <c r="T70" s="229"/>
      <c r="U70" s="229">
        <f t="shared" si="29"/>
        <v>0</v>
      </c>
      <c r="V70" s="229">
        <f t="shared" si="30"/>
        <v>-49.1</v>
      </c>
      <c r="W70" s="229">
        <f t="shared" si="31"/>
        <v>-50.9</v>
      </c>
      <c r="X70" s="229">
        <f t="shared" si="32"/>
        <v>-52</v>
      </c>
      <c r="Y70" s="229">
        <f t="shared" si="33"/>
        <v>-49.1</v>
      </c>
      <c r="Z70" s="229">
        <f t="shared" si="34"/>
        <v>-40</v>
      </c>
      <c r="AA70" s="229">
        <f t="shared" si="35"/>
        <v>-45.3</v>
      </c>
    </row>
    <row r="71" spans="2:27" s="224" customFormat="1">
      <c r="B71" s="228" t="s">
        <v>108</v>
      </c>
      <c r="C71" s="91"/>
      <c r="D71" s="62">
        <v>6.5212973083965009</v>
      </c>
      <c r="E71" s="62">
        <v>8.2021838615010747</v>
      </c>
      <c r="F71" s="62">
        <v>8.9697021360992686</v>
      </c>
      <c r="G71" s="62">
        <v>9.4268603032438758</v>
      </c>
      <c r="H71" s="222">
        <v>12.55613498340856</v>
      </c>
      <c r="I71" s="72">
        <v>6.9034135850000604</v>
      </c>
      <c r="J71" s="73"/>
      <c r="Q71" s="228" t="s">
        <v>6</v>
      </c>
      <c r="R71" s="238"/>
      <c r="S71" s="229"/>
      <c r="T71" s="229"/>
      <c r="U71" s="229">
        <f t="shared" si="29"/>
        <v>0</v>
      </c>
      <c r="V71" s="229">
        <f t="shared" si="30"/>
        <v>-6.5212973083965009</v>
      </c>
      <c r="W71" s="229">
        <f t="shared" si="31"/>
        <v>-8.2021838615010747</v>
      </c>
      <c r="X71" s="229">
        <f t="shared" si="32"/>
        <v>-8.9697021360992686</v>
      </c>
      <c r="Y71" s="229">
        <f t="shared" si="33"/>
        <v>-9.4268603032438758</v>
      </c>
      <c r="Z71" s="229">
        <f t="shared" si="34"/>
        <v>-12.55613498340856</v>
      </c>
      <c r="AA71" s="229">
        <f t="shared" si="35"/>
        <v>-6.9034135850000604</v>
      </c>
    </row>
    <row r="72" spans="2:27" s="224" customFormat="1">
      <c r="B72" s="228" t="s">
        <v>6</v>
      </c>
      <c r="C72" s="91"/>
      <c r="D72" s="62"/>
      <c r="E72" s="62"/>
      <c r="F72" s="62"/>
      <c r="G72" s="62"/>
      <c r="H72" s="222"/>
      <c r="I72" s="72"/>
      <c r="J72" s="73"/>
      <c r="Q72" s="228" t="s">
        <v>6</v>
      </c>
      <c r="R72" s="238"/>
      <c r="S72" s="229"/>
      <c r="T72" s="229"/>
      <c r="U72" s="229">
        <f t="shared" si="29"/>
        <v>0</v>
      </c>
      <c r="V72" s="229">
        <f t="shared" si="30"/>
        <v>0</v>
      </c>
      <c r="W72" s="229">
        <f t="shared" si="31"/>
        <v>0</v>
      </c>
      <c r="X72" s="229">
        <f t="shared" si="32"/>
        <v>0</v>
      </c>
      <c r="Y72" s="229">
        <f t="shared" si="33"/>
        <v>0</v>
      </c>
      <c r="Z72" s="229">
        <f t="shared" si="34"/>
        <v>0</v>
      </c>
      <c r="AA72" s="229">
        <f t="shared" si="35"/>
        <v>0</v>
      </c>
    </row>
    <row r="73" spans="2:27" s="224" customFormat="1">
      <c r="B73" s="228" t="s">
        <v>29</v>
      </c>
      <c r="C73" s="38"/>
      <c r="D73" s="69">
        <v>933</v>
      </c>
      <c r="E73" s="69">
        <v>850</v>
      </c>
      <c r="F73" s="69">
        <v>873</v>
      </c>
      <c r="G73" s="69">
        <v>786</v>
      </c>
      <c r="H73" s="222">
        <v>777</v>
      </c>
      <c r="I73" s="72">
        <v>795</v>
      </c>
      <c r="J73" s="73"/>
      <c r="Q73" s="228" t="s">
        <v>29</v>
      </c>
      <c r="R73" s="233"/>
      <c r="S73" s="234"/>
      <c r="T73" s="234"/>
      <c r="U73" s="234">
        <f t="shared" si="29"/>
        <v>0</v>
      </c>
      <c r="V73" s="234">
        <f t="shared" si="30"/>
        <v>-933</v>
      </c>
      <c r="W73" s="234">
        <f t="shared" si="31"/>
        <v>-850</v>
      </c>
      <c r="X73" s="234">
        <f t="shared" si="32"/>
        <v>-873</v>
      </c>
      <c r="Y73" s="234">
        <f t="shared" si="33"/>
        <v>-786</v>
      </c>
      <c r="Z73" s="234">
        <f t="shared" si="34"/>
        <v>-777</v>
      </c>
      <c r="AA73" s="234">
        <f t="shared" si="35"/>
        <v>-795</v>
      </c>
    </row>
    <row r="74" spans="2:27" s="224" customFormat="1">
      <c r="B74" s="304" t="s">
        <v>92</v>
      </c>
      <c r="C74" s="38"/>
      <c r="D74" s="69">
        <v>5357</v>
      </c>
      <c r="E74" s="69">
        <v>4994</v>
      </c>
      <c r="F74" s="69">
        <v>4943</v>
      </c>
      <c r="G74" s="69">
        <v>4831</v>
      </c>
      <c r="H74" s="222">
        <v>4849</v>
      </c>
      <c r="I74" s="72">
        <v>5051</v>
      </c>
      <c r="J74" s="73"/>
      <c r="Q74" s="304" t="s">
        <v>92</v>
      </c>
      <c r="R74" s="233"/>
      <c r="S74" s="234"/>
      <c r="T74" s="234"/>
      <c r="U74" s="234">
        <f t="shared" si="29"/>
        <v>0</v>
      </c>
      <c r="V74" s="234">
        <f t="shared" si="30"/>
        <v>-5357</v>
      </c>
      <c r="W74" s="234">
        <f t="shared" si="31"/>
        <v>-4994</v>
      </c>
      <c r="X74" s="234">
        <f t="shared" si="32"/>
        <v>-4943</v>
      </c>
      <c r="Y74" s="234">
        <f t="shared" si="33"/>
        <v>-4831</v>
      </c>
      <c r="Z74" s="234">
        <f t="shared" si="34"/>
        <v>-4849</v>
      </c>
      <c r="AA74" s="234">
        <f t="shared" si="35"/>
        <v>-5051</v>
      </c>
    </row>
    <row r="75" spans="2:27" s="224" customFormat="1">
      <c r="B75" s="235" t="s">
        <v>15</v>
      </c>
      <c r="C75" s="39"/>
      <c r="D75" s="70">
        <v>822</v>
      </c>
      <c r="E75" s="70">
        <v>836</v>
      </c>
      <c r="F75" s="70">
        <v>844</v>
      </c>
      <c r="G75" s="70">
        <v>854</v>
      </c>
      <c r="H75" s="278">
        <v>820</v>
      </c>
      <c r="I75" s="150">
        <v>781</v>
      </c>
      <c r="J75" s="995"/>
      <c r="Q75" s="235" t="s">
        <v>15</v>
      </c>
      <c r="R75" s="236"/>
      <c r="S75" s="237"/>
      <c r="T75" s="237"/>
      <c r="U75" s="237">
        <f t="shared" si="29"/>
        <v>0</v>
      </c>
      <c r="V75" s="237">
        <f t="shared" si="30"/>
        <v>-822</v>
      </c>
      <c r="W75" s="237">
        <f t="shared" si="31"/>
        <v>-836</v>
      </c>
      <c r="X75" s="237">
        <f t="shared" si="32"/>
        <v>-844</v>
      </c>
      <c r="Y75" s="237">
        <f t="shared" si="33"/>
        <v>-854</v>
      </c>
      <c r="Z75" s="237">
        <f t="shared" si="34"/>
        <v>-820</v>
      </c>
      <c r="AA75" s="237">
        <f t="shared" si="35"/>
        <v>-781</v>
      </c>
    </row>
    <row r="76" spans="2:27" s="224" customFormat="1">
      <c r="B76" s="231" t="s">
        <v>23</v>
      </c>
      <c r="C76" s="1002"/>
      <c r="D76" s="469"/>
      <c r="E76" s="469"/>
      <c r="F76" s="469"/>
      <c r="G76" s="469"/>
      <c r="H76" s="994"/>
      <c r="I76" s="469"/>
      <c r="J76" s="470"/>
      <c r="Q76" s="231" t="s">
        <v>23</v>
      </c>
      <c r="R76" s="241"/>
      <c r="S76" s="222"/>
      <c r="T76" s="222"/>
      <c r="U76" s="222">
        <f t="shared" si="29"/>
        <v>0</v>
      </c>
      <c r="V76" s="222">
        <f t="shared" si="30"/>
        <v>0</v>
      </c>
      <c r="W76" s="222">
        <f t="shared" si="31"/>
        <v>0</v>
      </c>
      <c r="X76" s="222">
        <f t="shared" si="32"/>
        <v>0</v>
      </c>
      <c r="Y76" s="222">
        <f t="shared" si="33"/>
        <v>0</v>
      </c>
      <c r="Z76" s="222">
        <f t="shared" si="34"/>
        <v>0</v>
      </c>
      <c r="AA76" s="222">
        <f t="shared" si="35"/>
        <v>0</v>
      </c>
    </row>
    <row r="77" spans="2:27" s="224" customFormat="1">
      <c r="B77" s="228" t="s">
        <v>20</v>
      </c>
      <c r="C77" s="92"/>
      <c r="D77" s="75">
        <v>5.3</v>
      </c>
      <c r="E77" s="75">
        <v>5.3999999999999995</v>
      </c>
      <c r="F77" s="75">
        <v>5.4</v>
      </c>
      <c r="G77" s="75">
        <v>5.3000000000000007</v>
      </c>
      <c r="H77" s="222">
        <v>5.4</v>
      </c>
      <c r="I77" s="72">
        <v>5.1999999999999993</v>
      </c>
      <c r="J77" s="73"/>
      <c r="Q77" s="228" t="s">
        <v>20</v>
      </c>
      <c r="R77" s="251"/>
      <c r="S77" s="252"/>
      <c r="T77" s="252"/>
      <c r="U77" s="252">
        <f t="shared" si="29"/>
        <v>0</v>
      </c>
      <c r="V77" s="252">
        <f t="shared" si="30"/>
        <v>-5.3</v>
      </c>
      <c r="W77" s="252">
        <f t="shared" si="31"/>
        <v>-5.3999999999999995</v>
      </c>
      <c r="X77" s="252">
        <f t="shared" si="32"/>
        <v>-5.4</v>
      </c>
      <c r="Y77" s="252">
        <f t="shared" si="33"/>
        <v>-5.3000000000000007</v>
      </c>
      <c r="Z77" s="252">
        <f t="shared" si="34"/>
        <v>-5.4</v>
      </c>
      <c r="AA77" s="252">
        <f t="shared" si="35"/>
        <v>-5.1999999999999993</v>
      </c>
    </row>
    <row r="78" spans="2:27" s="224" customFormat="1">
      <c r="B78" s="228" t="s">
        <v>49</v>
      </c>
      <c r="C78" s="92"/>
      <c r="D78" s="75">
        <v>2.7</v>
      </c>
      <c r="E78" s="75">
        <v>2.7</v>
      </c>
      <c r="F78" s="75">
        <v>2.6</v>
      </c>
      <c r="G78" s="75">
        <v>2.6</v>
      </c>
      <c r="H78" s="222">
        <v>2.6</v>
      </c>
      <c r="I78" s="72">
        <v>2.6</v>
      </c>
      <c r="J78" s="73"/>
      <c r="Q78" s="228" t="s">
        <v>49</v>
      </c>
      <c r="R78" s="251"/>
      <c r="S78" s="252"/>
      <c r="T78" s="252"/>
      <c r="U78" s="252">
        <f t="shared" si="29"/>
        <v>0</v>
      </c>
      <c r="V78" s="252">
        <f t="shared" si="30"/>
        <v>-2.7</v>
      </c>
      <c r="W78" s="252">
        <f t="shared" si="31"/>
        <v>-2.7</v>
      </c>
      <c r="X78" s="252">
        <f t="shared" si="32"/>
        <v>-2.6</v>
      </c>
      <c r="Y78" s="252">
        <f t="shared" si="33"/>
        <v>-2.6</v>
      </c>
      <c r="Z78" s="252">
        <f t="shared" si="34"/>
        <v>-2.6</v>
      </c>
      <c r="AA78" s="252">
        <f t="shared" si="35"/>
        <v>-2.6</v>
      </c>
    </row>
    <row r="79" spans="2:27" s="224" customFormat="1">
      <c r="B79" s="228" t="s">
        <v>22</v>
      </c>
      <c r="C79" s="92"/>
      <c r="D79" s="75">
        <v>0.5</v>
      </c>
      <c r="E79" s="75">
        <v>0.5</v>
      </c>
      <c r="F79" s="75">
        <v>0.5</v>
      </c>
      <c r="G79" s="75">
        <v>0.5</v>
      </c>
      <c r="H79" s="222">
        <v>0.4</v>
      </c>
      <c r="I79" s="72">
        <v>0.4</v>
      </c>
      <c r="J79" s="73"/>
      <c r="Q79" s="228" t="s">
        <v>22</v>
      </c>
      <c r="R79" s="251"/>
      <c r="S79" s="252"/>
      <c r="T79" s="252"/>
      <c r="U79" s="252">
        <f t="shared" si="29"/>
        <v>0</v>
      </c>
      <c r="V79" s="252">
        <f t="shared" si="30"/>
        <v>-0.5</v>
      </c>
      <c r="W79" s="252">
        <f t="shared" si="31"/>
        <v>-0.5</v>
      </c>
      <c r="X79" s="252">
        <f t="shared" si="32"/>
        <v>-0.5</v>
      </c>
      <c r="Y79" s="252">
        <f t="shared" si="33"/>
        <v>-0.5</v>
      </c>
      <c r="Z79" s="252">
        <f t="shared" si="34"/>
        <v>-0.4</v>
      </c>
      <c r="AA79" s="252">
        <f t="shared" si="35"/>
        <v>-0.4</v>
      </c>
    </row>
    <row r="80" spans="2:27" s="224" customFormat="1">
      <c r="B80" s="231" t="s">
        <v>26</v>
      </c>
      <c r="C80" s="119"/>
      <c r="D80" s="76">
        <v>8.5</v>
      </c>
      <c r="E80" s="76">
        <v>8.6</v>
      </c>
      <c r="F80" s="76">
        <v>8.5</v>
      </c>
      <c r="G80" s="76">
        <v>8.4</v>
      </c>
      <c r="H80" s="222">
        <v>8.4</v>
      </c>
      <c r="I80" s="72">
        <v>8.1999999999999993</v>
      </c>
      <c r="J80" s="73"/>
      <c r="Q80" s="231" t="s">
        <v>26</v>
      </c>
      <c r="R80" s="251"/>
      <c r="S80" s="252"/>
      <c r="T80" s="252"/>
      <c r="U80" s="257">
        <f t="shared" si="29"/>
        <v>0</v>
      </c>
      <c r="V80" s="257">
        <f t="shared" si="30"/>
        <v>-8.5</v>
      </c>
      <c r="W80" s="257">
        <f t="shared" si="31"/>
        <v>-8.6</v>
      </c>
      <c r="X80" s="257">
        <f t="shared" si="32"/>
        <v>-8.5</v>
      </c>
      <c r="Y80" s="257">
        <f t="shared" si="33"/>
        <v>-8.4</v>
      </c>
      <c r="Z80" s="257">
        <f t="shared" si="34"/>
        <v>-8.4</v>
      </c>
      <c r="AA80" s="257">
        <f t="shared" si="35"/>
        <v>-8.1999999999999993</v>
      </c>
    </row>
    <row r="81" spans="2:27" s="224" customFormat="1">
      <c r="B81" s="228" t="s">
        <v>18</v>
      </c>
      <c r="C81" s="92"/>
      <c r="D81" s="75">
        <v>3.7</v>
      </c>
      <c r="E81" s="75">
        <v>3.6000000000000005</v>
      </c>
      <c r="F81" s="75">
        <v>3.7</v>
      </c>
      <c r="G81" s="75">
        <v>3.4</v>
      </c>
      <c r="H81" s="222">
        <v>3.1000000000000005</v>
      </c>
      <c r="I81" s="72">
        <v>3.1000000000000005</v>
      </c>
      <c r="J81" s="73"/>
      <c r="Q81" s="228" t="s">
        <v>18</v>
      </c>
      <c r="R81" s="256"/>
      <c r="S81" s="257"/>
      <c r="T81" s="257"/>
      <c r="U81" s="252">
        <f t="shared" si="29"/>
        <v>0</v>
      </c>
      <c r="V81" s="252">
        <f t="shared" si="30"/>
        <v>-3.7</v>
      </c>
      <c r="W81" s="252">
        <f t="shared" si="31"/>
        <v>-3.6000000000000005</v>
      </c>
      <c r="X81" s="252">
        <f t="shared" si="32"/>
        <v>-3.7</v>
      </c>
      <c r="Y81" s="252">
        <f t="shared" si="33"/>
        <v>-3.4</v>
      </c>
      <c r="Z81" s="252">
        <f t="shared" si="34"/>
        <v>-3.1000000000000005</v>
      </c>
      <c r="AA81" s="252">
        <f t="shared" si="35"/>
        <v>-3.1000000000000005</v>
      </c>
    </row>
    <row r="82" spans="2:27" s="224" customFormat="1">
      <c r="B82" s="228" t="s">
        <v>17</v>
      </c>
      <c r="C82" s="92"/>
      <c r="D82" s="75">
        <v>1.3</v>
      </c>
      <c r="E82" s="75">
        <v>1.3</v>
      </c>
      <c r="F82" s="75">
        <v>1.3</v>
      </c>
      <c r="G82" s="75">
        <v>1.4</v>
      </c>
      <c r="H82" s="222">
        <v>1.3</v>
      </c>
      <c r="I82" s="72">
        <v>1.3</v>
      </c>
      <c r="J82" s="73"/>
      <c r="Q82" s="228" t="s">
        <v>17</v>
      </c>
      <c r="R82" s="251"/>
      <c r="S82" s="252"/>
      <c r="T82" s="252"/>
      <c r="U82" s="252">
        <f t="shared" si="29"/>
        <v>0</v>
      </c>
      <c r="V82" s="252">
        <f t="shared" si="30"/>
        <v>-1.3</v>
      </c>
      <c r="W82" s="252">
        <f t="shared" si="31"/>
        <v>-1.3</v>
      </c>
      <c r="X82" s="252">
        <f t="shared" si="32"/>
        <v>-1.3</v>
      </c>
      <c r="Y82" s="252">
        <f t="shared" si="33"/>
        <v>-1.4</v>
      </c>
      <c r="Z82" s="252">
        <f t="shared" si="34"/>
        <v>-1.3</v>
      </c>
      <c r="AA82" s="252">
        <f t="shared" si="35"/>
        <v>-1.3</v>
      </c>
    </row>
    <row r="83" spans="2:27" s="224" customFormat="1">
      <c r="B83" s="232" t="s">
        <v>16</v>
      </c>
      <c r="C83" s="120"/>
      <c r="D83" s="77">
        <v>5</v>
      </c>
      <c r="E83" s="77">
        <v>4.9000000000000004</v>
      </c>
      <c r="F83" s="77">
        <v>5</v>
      </c>
      <c r="G83" s="77">
        <v>4.8</v>
      </c>
      <c r="H83" s="260">
        <v>4.4000000000000004</v>
      </c>
      <c r="I83" s="77">
        <v>4.4000000000000004</v>
      </c>
      <c r="J83" s="995"/>
      <c r="Q83" s="232" t="s">
        <v>16</v>
      </c>
      <c r="R83" s="251"/>
      <c r="S83" s="252"/>
      <c r="T83" s="252"/>
      <c r="U83" s="252">
        <f t="shared" si="29"/>
        <v>0</v>
      </c>
      <c r="V83" s="252">
        <f t="shared" si="30"/>
        <v>-5</v>
      </c>
      <c r="W83" s="252">
        <f t="shared" si="31"/>
        <v>-4.9000000000000004</v>
      </c>
      <c r="X83" s="252">
        <f t="shared" si="32"/>
        <v>-5</v>
      </c>
      <c r="Y83" s="252">
        <f t="shared" si="33"/>
        <v>-4.8</v>
      </c>
      <c r="Z83" s="252">
        <f t="shared" si="34"/>
        <v>-4.4000000000000004</v>
      </c>
      <c r="AA83" s="252">
        <f t="shared" si="35"/>
        <v>-4.4000000000000004</v>
      </c>
    </row>
    <row r="84" spans="2:27" s="224" customFormat="1">
      <c r="I84" s="72"/>
      <c r="J84" s="72"/>
    </row>
    <row r="85" spans="2:27" s="224" customFormat="1"/>
    <row r="86" spans="2:27" s="224" customFormat="1"/>
    <row r="87" spans="2:27" s="224" customFormat="1"/>
    <row r="88" spans="2:27" s="224" customFormat="1"/>
    <row r="89" spans="2:27" s="224" customFormat="1"/>
    <row r="90" spans="2:27" s="224" customFormat="1"/>
    <row r="91" spans="2:27" s="224" customFormat="1"/>
    <row r="92" spans="2:27" s="224" customFormat="1"/>
    <row r="93" spans="2:27" s="224" customFormat="1"/>
    <row r="94" spans="2:27" s="224" customFormat="1"/>
    <row r="95" spans="2:27" s="224" customFormat="1"/>
    <row r="96" spans="2:27"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row r="109" s="224" customFormat="1"/>
  </sheetData>
  <mergeCells count="2">
    <mergeCell ref="B31:L31"/>
    <mergeCell ref="B30:O30"/>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93">
    <tabColor rgb="FF92D050"/>
    <pageSetUpPr fitToPage="1"/>
  </sheetPr>
  <dimension ref="A1:AV101"/>
  <sheetViews>
    <sheetView topLeftCell="B1" zoomScale="90" zoomScaleNormal="90" workbookViewId="0">
      <selection activeCell="W59" sqref="W59"/>
    </sheetView>
  </sheetViews>
  <sheetFormatPr defaultColWidth="9.33203125" defaultRowHeight="12" outlineLevelRow="1" outlineLevelCol="1"/>
  <cols>
    <col min="1" max="1" width="23.33203125" style="52" customWidth="1"/>
    <col min="2" max="2" width="33.33203125" style="53" customWidth="1"/>
    <col min="3" max="3" width="7.6640625" style="13" customWidth="1"/>
    <col min="4" max="7" width="7.44140625" style="13" customWidth="1"/>
    <col min="8" max="8" width="6.6640625" style="53" customWidth="1" outlineLevel="1"/>
    <col min="9" max="9" width="6.33203125" style="53" customWidth="1" outlineLevel="1"/>
    <col min="10" max="10" width="6.6640625" style="53" customWidth="1" outlineLevel="1"/>
    <col min="11" max="11" width="8.109375" style="53" customWidth="1"/>
    <col min="12" max="12" width="9.109375" style="53" customWidth="1"/>
    <col min="13" max="15" width="8.44140625" style="53" customWidth="1" outlineLevel="1"/>
    <col min="16" max="16" width="14.44140625" style="53" customWidth="1"/>
    <col min="17" max="19" width="7.33203125" style="53" customWidth="1"/>
    <col min="20" max="22" width="9.33203125" style="53"/>
    <col min="23" max="23" width="13.109375" style="53" customWidth="1"/>
    <col min="24" max="24" width="8.109375" style="53" customWidth="1"/>
    <col min="25" max="16384" width="9.33203125" style="53"/>
  </cols>
  <sheetData>
    <row r="1" spans="1:48" s="101" customFormat="1" ht="10.5" customHeight="1">
      <c r="A1" s="199" t="s">
        <v>84</v>
      </c>
      <c r="B1" s="200">
        <v>2</v>
      </c>
      <c r="C1" s="200">
        <f t="shared" ref="C1:N1" si="0">+B1+1</f>
        <v>3</v>
      </c>
      <c r="D1" s="200">
        <f t="shared" si="0"/>
        <v>4</v>
      </c>
      <c r="E1" s="200">
        <f t="shared" si="0"/>
        <v>5</v>
      </c>
      <c r="F1" s="200">
        <f t="shared" si="0"/>
        <v>6</v>
      </c>
      <c r="G1" s="200">
        <f t="shared" si="0"/>
        <v>7</v>
      </c>
      <c r="H1" s="200">
        <f t="shared" si="0"/>
        <v>8</v>
      </c>
      <c r="I1" s="200">
        <f t="shared" si="0"/>
        <v>9</v>
      </c>
      <c r="J1" s="200">
        <f t="shared" si="0"/>
        <v>10</v>
      </c>
      <c r="K1" s="200">
        <f t="shared" si="0"/>
        <v>11</v>
      </c>
      <c r="L1" s="200">
        <f t="shared" si="0"/>
        <v>12</v>
      </c>
      <c r="M1" s="200">
        <f t="shared" si="0"/>
        <v>13</v>
      </c>
      <c r="N1" s="200">
        <f t="shared" si="0"/>
        <v>14</v>
      </c>
      <c r="O1" s="200">
        <v>17</v>
      </c>
      <c r="P1" s="200">
        <v>20</v>
      </c>
      <c r="Q1" s="200">
        <v>21</v>
      </c>
      <c r="R1" s="200"/>
      <c r="S1" s="200"/>
      <c r="T1" s="200">
        <v>22</v>
      </c>
      <c r="U1" s="200">
        <v>23</v>
      </c>
      <c r="V1" s="200">
        <v>24</v>
      </c>
      <c r="W1" s="200">
        <v>25</v>
      </c>
      <c r="X1" s="200">
        <v>26</v>
      </c>
      <c r="Y1" s="200">
        <v>27</v>
      </c>
      <c r="Z1" s="200">
        <v>28</v>
      </c>
      <c r="AA1" s="200">
        <v>29</v>
      </c>
      <c r="AB1" s="200">
        <v>30</v>
      </c>
      <c r="AC1" s="200">
        <v>31</v>
      </c>
      <c r="AD1" s="200">
        <v>32</v>
      </c>
      <c r="AE1" s="200">
        <v>33</v>
      </c>
      <c r="AF1" s="200">
        <v>34</v>
      </c>
      <c r="AG1" s="200">
        <v>35</v>
      </c>
      <c r="AH1" s="200">
        <v>36</v>
      </c>
      <c r="AI1" s="200">
        <v>37</v>
      </c>
      <c r="AJ1" s="200">
        <v>38</v>
      </c>
    </row>
    <row r="2" spans="1:48" s="101" customFormat="1" ht="10.5" customHeight="1">
      <c r="A2" s="199"/>
      <c r="B2" s="305" t="s">
        <v>133</v>
      </c>
      <c r="C2" s="306"/>
      <c r="D2" s="307"/>
      <c r="E2" s="307"/>
      <c r="F2" s="307"/>
      <c r="G2" s="307"/>
      <c r="H2" s="307"/>
      <c r="I2" s="307"/>
      <c r="J2" s="307"/>
      <c r="K2" s="307"/>
      <c r="L2" s="307"/>
      <c r="M2" s="309"/>
      <c r="N2" s="309"/>
      <c r="O2" s="309"/>
      <c r="V2" s="101" t="s">
        <v>138</v>
      </c>
    </row>
    <row r="3" spans="1:48" s="101" customFormat="1" ht="24"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1108" t="e">
        <f>+VLOOKUP($A3,#REF!,K$1+1,FALSE)</f>
        <v>#REF!</v>
      </c>
      <c r="L3" s="1109" t="e">
        <f>+VLOOKUP($A3,#REF!,L$1+1,FALSE)</f>
        <v>#REF!</v>
      </c>
      <c r="M3" s="458" t="e">
        <f>+VLOOKUP($A3,#REF!,M$1+1,FALSE)</f>
        <v>#REF!</v>
      </c>
      <c r="N3" s="459" t="e">
        <f>+VLOOKUP($A3,#REF!,N$1+1,FALSE)</f>
        <v>#REF!</v>
      </c>
      <c r="O3" s="781" t="str">
        <f>'Banking Baltics'!O3</f>
        <v>Jan/Dec 19/18</v>
      </c>
      <c r="P3" s="201"/>
      <c r="V3" s="456" t="e">
        <f>C3</f>
        <v>#REF!</v>
      </c>
      <c r="W3" s="457" t="e">
        <f t="shared" ref="W3:AH3" si="1">D3</f>
        <v>#REF!</v>
      </c>
      <c r="X3" s="457" t="e">
        <f t="shared" si="1"/>
        <v>#REF!</v>
      </c>
      <c r="Y3" s="457" t="e">
        <f t="shared" si="1"/>
        <v>#REF!</v>
      </c>
      <c r="Z3" s="457" t="e">
        <f t="shared" si="1"/>
        <v>#REF!</v>
      </c>
      <c r="AA3" s="457" t="e">
        <f t="shared" si="1"/>
        <v>#REF!</v>
      </c>
      <c r="AB3" s="457" t="e">
        <f t="shared" si="1"/>
        <v>#REF!</v>
      </c>
      <c r="AC3" s="457" t="e">
        <f t="shared" si="1"/>
        <v>#REF!</v>
      </c>
      <c r="AD3" s="458" t="e">
        <f t="shared" si="1"/>
        <v>#REF!</v>
      </c>
      <c r="AE3" s="459" t="e">
        <f t="shared" si="1"/>
        <v>#REF!</v>
      </c>
      <c r="AF3" s="458" t="e">
        <f t="shared" si="1"/>
        <v>#REF!</v>
      </c>
      <c r="AG3" s="459" t="e">
        <f t="shared" si="1"/>
        <v>#REF!</v>
      </c>
      <c r="AH3" s="452" t="str">
        <f t="shared" si="1"/>
        <v>Jan/Dec 19/18</v>
      </c>
    </row>
    <row r="4" spans="1:48" s="101" customFormat="1" ht="10.5" customHeight="1">
      <c r="A4" s="202" t="s">
        <v>8</v>
      </c>
      <c r="B4" s="553" t="s">
        <v>8</v>
      </c>
      <c r="C4" s="475"/>
      <c r="D4" s="475">
        <v>-2</v>
      </c>
      <c r="E4" s="554">
        <v>-5</v>
      </c>
      <c r="F4" s="539">
        <v>0</v>
      </c>
      <c r="G4" s="539">
        <v>-3</v>
      </c>
      <c r="H4" s="539">
        <v>-5</v>
      </c>
      <c r="I4" s="538">
        <v>-3</v>
      </c>
      <c r="J4" s="538">
        <v>1</v>
      </c>
      <c r="K4" s="712"/>
      <c r="L4" s="728"/>
      <c r="M4" s="554"/>
      <c r="N4" s="554"/>
      <c r="O4" s="1019"/>
      <c r="Q4" s="819"/>
      <c r="R4" s="819"/>
      <c r="S4" s="819"/>
      <c r="T4" s="1096">
        <f>C4+D4+E4+F4-M4</f>
        <v>-7</v>
      </c>
      <c r="U4" s="819">
        <f>G4+H4+I4+J4-N4</f>
        <v>-10</v>
      </c>
      <c r="V4" s="749"/>
      <c r="W4" s="977"/>
      <c r="X4" s="978"/>
      <c r="Y4" s="978"/>
      <c r="Z4" s="978"/>
      <c r="AA4" s="979"/>
      <c r="AB4" s="979"/>
      <c r="AC4" s="979"/>
      <c r="AD4" s="712"/>
      <c r="AE4" s="728"/>
      <c r="AF4" s="749"/>
      <c r="AG4" s="977"/>
      <c r="AH4" s="789"/>
      <c r="AJ4" s="207">
        <f t="shared" ref="AJ4:AJ17" si="2">C4-V4</f>
        <v>0</v>
      </c>
      <c r="AK4" s="207">
        <f t="shared" ref="AK4:AK17" si="3">D4-W4</f>
        <v>-2</v>
      </c>
      <c r="AL4" s="207">
        <f t="shared" ref="AL4:AL17" si="4">E4-X4</f>
        <v>-5</v>
      </c>
      <c r="AM4" s="207">
        <f t="shared" ref="AM4:AM17" si="5">F4-Y4</f>
        <v>0</v>
      </c>
      <c r="AN4" s="207">
        <f t="shared" ref="AN4:AN17" si="6">G4-Z4</f>
        <v>-3</v>
      </c>
      <c r="AO4" s="207">
        <f t="shared" ref="AO4:AO17" si="7">H4-AA4</f>
        <v>-5</v>
      </c>
      <c r="AP4" s="207">
        <f t="shared" ref="AP4:AP17" si="8">I4-AB4</f>
        <v>-3</v>
      </c>
      <c r="AQ4" s="207">
        <f t="shared" ref="AQ4:AQ17" si="9">J4-AC4</f>
        <v>1</v>
      </c>
      <c r="AR4" s="207">
        <f t="shared" ref="AR4:AR17" si="10">K4-AD4</f>
        <v>0</v>
      </c>
      <c r="AS4" s="207">
        <f t="shared" ref="AS4:AS17" si="11">L4-AE4</f>
        <v>0</v>
      </c>
      <c r="AT4" s="207">
        <f t="shared" ref="AT4:AT17" si="12">M4-AF4</f>
        <v>0</v>
      </c>
      <c r="AU4" s="207">
        <f t="shared" ref="AU4:AU17" si="13">N4-AG4</f>
        <v>0</v>
      </c>
      <c r="AV4" s="207">
        <f t="shared" ref="AV4:AV17" si="14">O4-AH4</f>
        <v>0</v>
      </c>
    </row>
    <row r="5" spans="1:48" s="101" customFormat="1" ht="10.5" customHeight="1">
      <c r="A5" s="202" t="s">
        <v>3</v>
      </c>
      <c r="B5" s="553" t="s">
        <v>3</v>
      </c>
      <c r="C5" s="475"/>
      <c r="D5" s="475">
        <v>2</v>
      </c>
      <c r="E5" s="555">
        <v>-1</v>
      </c>
      <c r="F5" s="556">
        <v>-3</v>
      </c>
      <c r="G5" s="538">
        <v>-5</v>
      </c>
      <c r="H5" s="538">
        <v>2</v>
      </c>
      <c r="I5" s="556">
        <v>-1</v>
      </c>
      <c r="J5" s="556">
        <v>-4</v>
      </c>
      <c r="K5" s="324"/>
      <c r="L5" s="325"/>
      <c r="M5" s="554"/>
      <c r="N5" s="555"/>
      <c r="O5" s="1019"/>
      <c r="Q5" s="819"/>
      <c r="R5" s="819"/>
      <c r="S5" s="819"/>
      <c r="T5" s="1096">
        <f>C5+D5+E5+F5-M5</f>
        <v>-2</v>
      </c>
      <c r="U5" s="819">
        <f t="shared" ref="U5:U15" si="15">G5+H5+I5+J5-N5</f>
        <v>-8</v>
      </c>
      <c r="V5" s="370"/>
      <c r="W5" s="376"/>
      <c r="X5" s="378"/>
      <c r="Y5" s="721"/>
      <c r="Z5" s="721"/>
      <c r="AA5" s="378"/>
      <c r="AB5" s="378"/>
      <c r="AC5" s="378"/>
      <c r="AD5" s="324"/>
      <c r="AE5" s="325"/>
      <c r="AF5" s="370"/>
      <c r="AG5" s="376"/>
      <c r="AH5" s="795"/>
      <c r="AJ5" s="207">
        <f t="shared" si="2"/>
        <v>0</v>
      </c>
      <c r="AK5" s="207">
        <f t="shared" si="3"/>
        <v>2</v>
      </c>
      <c r="AL5" s="207">
        <f t="shared" si="4"/>
        <v>-1</v>
      </c>
      <c r="AM5" s="207">
        <f t="shared" si="5"/>
        <v>-3</v>
      </c>
      <c r="AN5" s="207">
        <f t="shared" si="6"/>
        <v>-5</v>
      </c>
      <c r="AO5" s="207">
        <f t="shared" si="7"/>
        <v>2</v>
      </c>
      <c r="AP5" s="207">
        <f t="shared" si="8"/>
        <v>-1</v>
      </c>
      <c r="AQ5" s="207">
        <f t="shared" si="9"/>
        <v>-4</v>
      </c>
      <c r="AR5" s="207">
        <f t="shared" si="10"/>
        <v>0</v>
      </c>
      <c r="AS5" s="207">
        <f t="shared" si="11"/>
        <v>0</v>
      </c>
      <c r="AT5" s="207">
        <f t="shared" si="12"/>
        <v>0</v>
      </c>
      <c r="AU5" s="207">
        <f t="shared" si="13"/>
        <v>0</v>
      </c>
      <c r="AV5" s="207">
        <f t="shared" si="14"/>
        <v>0</v>
      </c>
    </row>
    <row r="6" spans="1:48" s="101" customFormat="1" ht="10.5" customHeight="1">
      <c r="A6" s="202" t="s">
        <v>0</v>
      </c>
      <c r="B6" s="553" t="s">
        <v>0</v>
      </c>
      <c r="C6" s="475"/>
      <c r="D6" s="475">
        <v>2</v>
      </c>
      <c r="E6" s="555">
        <v>-2</v>
      </c>
      <c r="F6" s="556">
        <v>3</v>
      </c>
      <c r="G6" s="538">
        <v>0</v>
      </c>
      <c r="H6" s="538">
        <v>-2</v>
      </c>
      <c r="I6" s="556">
        <v>-1</v>
      </c>
      <c r="J6" s="556">
        <v>0</v>
      </c>
      <c r="K6" s="324"/>
      <c r="L6" s="325"/>
      <c r="M6" s="554"/>
      <c r="N6" s="555"/>
      <c r="O6" s="1019"/>
      <c r="Q6" s="820"/>
      <c r="R6" s="819"/>
      <c r="S6" s="819"/>
      <c r="T6" s="1096">
        <f>C6+D6+E6+F6-M6</f>
        <v>3</v>
      </c>
      <c r="U6" s="819">
        <f t="shared" si="15"/>
        <v>-3</v>
      </c>
      <c r="V6" s="370"/>
      <c r="W6" s="376"/>
      <c r="X6" s="378"/>
      <c r="Y6" s="721"/>
      <c r="Z6" s="721"/>
      <c r="AA6" s="378"/>
      <c r="AB6" s="378"/>
      <c r="AC6" s="378"/>
      <c r="AD6" s="324"/>
      <c r="AE6" s="325"/>
      <c r="AF6" s="370"/>
      <c r="AG6" s="376"/>
      <c r="AH6" s="795"/>
      <c r="AJ6" s="207">
        <f t="shared" si="2"/>
        <v>0</v>
      </c>
      <c r="AK6" s="207">
        <f t="shared" si="3"/>
        <v>2</v>
      </c>
      <c r="AL6" s="207">
        <f t="shared" si="4"/>
        <v>-2</v>
      </c>
      <c r="AM6" s="207">
        <f t="shared" si="5"/>
        <v>3</v>
      </c>
      <c r="AN6" s="207">
        <f t="shared" si="6"/>
        <v>0</v>
      </c>
      <c r="AO6" s="207">
        <f t="shared" si="7"/>
        <v>-2</v>
      </c>
      <c r="AP6" s="207">
        <f t="shared" si="8"/>
        <v>-1</v>
      </c>
      <c r="AQ6" s="207">
        <f t="shared" si="9"/>
        <v>0</v>
      </c>
      <c r="AR6" s="207">
        <f t="shared" si="10"/>
        <v>0</v>
      </c>
      <c r="AS6" s="207">
        <f t="shared" si="11"/>
        <v>0</v>
      </c>
      <c r="AT6" s="207">
        <f t="shared" si="12"/>
        <v>0</v>
      </c>
      <c r="AU6" s="207">
        <f t="shared" si="13"/>
        <v>0</v>
      </c>
      <c r="AV6" s="207">
        <f t="shared" si="14"/>
        <v>0</v>
      </c>
    </row>
    <row r="7" spans="1:48" s="101" customFormat="1" ht="10.5" customHeight="1">
      <c r="A7" s="202" t="s">
        <v>19</v>
      </c>
      <c r="B7" s="553" t="s">
        <v>19</v>
      </c>
      <c r="C7" s="475"/>
      <c r="D7" s="475">
        <v>0</v>
      </c>
      <c r="E7" s="555">
        <v>0</v>
      </c>
      <c r="F7" s="556">
        <v>0</v>
      </c>
      <c r="G7" s="538">
        <v>0</v>
      </c>
      <c r="H7" s="538">
        <v>0</v>
      </c>
      <c r="I7" s="556">
        <v>0</v>
      </c>
      <c r="J7" s="556">
        <v>-1</v>
      </c>
      <c r="K7" s="324"/>
      <c r="L7" s="325"/>
      <c r="M7" s="554"/>
      <c r="N7" s="555"/>
      <c r="O7" s="1019"/>
      <c r="Q7" s="819"/>
      <c r="R7" s="819"/>
      <c r="S7" s="819"/>
      <c r="T7" s="1096">
        <f>C7+D7+E7+F7-M7</f>
        <v>0</v>
      </c>
      <c r="U7" s="819">
        <f t="shared" si="15"/>
        <v>-1</v>
      </c>
      <c r="V7" s="370"/>
      <c r="W7" s="376"/>
      <c r="X7" s="378"/>
      <c r="Y7" s="721"/>
      <c r="Z7" s="721"/>
      <c r="AA7" s="378"/>
      <c r="AB7" s="378"/>
      <c r="AC7" s="378"/>
      <c r="AD7" s="324"/>
      <c r="AE7" s="325"/>
      <c r="AF7" s="370"/>
      <c r="AG7" s="376"/>
      <c r="AH7" s="795"/>
      <c r="AJ7" s="207">
        <f t="shared" si="2"/>
        <v>0</v>
      </c>
      <c r="AK7" s="207">
        <f t="shared" si="3"/>
        <v>0</v>
      </c>
      <c r="AL7" s="207">
        <f t="shared" si="4"/>
        <v>0</v>
      </c>
      <c r="AM7" s="207">
        <f t="shared" si="5"/>
        <v>0</v>
      </c>
      <c r="AN7" s="207">
        <f t="shared" si="6"/>
        <v>0</v>
      </c>
      <c r="AO7" s="207">
        <f t="shared" si="7"/>
        <v>0</v>
      </c>
      <c r="AP7" s="207">
        <f t="shared" si="8"/>
        <v>0</v>
      </c>
      <c r="AQ7" s="207">
        <f t="shared" si="9"/>
        <v>-1</v>
      </c>
      <c r="AR7" s="207">
        <f t="shared" si="10"/>
        <v>0</v>
      </c>
      <c r="AS7" s="207">
        <f t="shared" si="11"/>
        <v>0</v>
      </c>
      <c r="AT7" s="207">
        <f t="shared" si="12"/>
        <v>0</v>
      </c>
      <c r="AU7" s="207">
        <f t="shared" si="13"/>
        <v>0</v>
      </c>
      <c r="AV7" s="207">
        <f t="shared" si="14"/>
        <v>0</v>
      </c>
    </row>
    <row r="8" spans="1:48" s="101" customFormat="1" ht="10.5" customHeight="1">
      <c r="A8" s="203" t="s">
        <v>9</v>
      </c>
      <c r="B8" s="557" t="s">
        <v>9</v>
      </c>
      <c r="C8" s="478"/>
      <c r="D8" s="478">
        <v>2</v>
      </c>
      <c r="E8" s="558">
        <v>-8</v>
      </c>
      <c r="F8" s="559">
        <v>0</v>
      </c>
      <c r="G8" s="560">
        <v>-8</v>
      </c>
      <c r="H8" s="560">
        <v>-5</v>
      </c>
      <c r="I8" s="559">
        <v>-5</v>
      </c>
      <c r="J8" s="559">
        <v>-4</v>
      </c>
      <c r="K8" s="327"/>
      <c r="L8" s="328"/>
      <c r="M8" s="1073"/>
      <c r="N8" s="558"/>
      <c r="O8" s="1020"/>
      <c r="Q8" s="819"/>
      <c r="R8" s="819"/>
      <c r="S8" s="819"/>
      <c r="T8" s="1096">
        <f>C8+D8+E8+F8-M8</f>
        <v>-6</v>
      </c>
      <c r="U8" s="819">
        <f t="shared" si="15"/>
        <v>-22</v>
      </c>
      <c r="V8" s="332"/>
      <c r="W8" s="770"/>
      <c r="X8" s="742"/>
      <c r="Y8" s="771"/>
      <c r="Z8" s="771"/>
      <c r="AA8" s="742"/>
      <c r="AB8" s="742"/>
      <c r="AC8" s="742"/>
      <c r="AD8" s="327"/>
      <c r="AE8" s="328"/>
      <c r="AF8" s="332"/>
      <c r="AG8" s="770"/>
      <c r="AH8" s="731"/>
      <c r="AJ8" s="207">
        <f t="shared" si="2"/>
        <v>0</v>
      </c>
      <c r="AK8" s="207">
        <f t="shared" si="3"/>
        <v>2</v>
      </c>
      <c r="AL8" s="207">
        <f t="shared" si="4"/>
        <v>-8</v>
      </c>
      <c r="AM8" s="207">
        <f t="shared" si="5"/>
        <v>0</v>
      </c>
      <c r="AN8" s="207">
        <f t="shared" si="6"/>
        <v>-8</v>
      </c>
      <c r="AO8" s="207">
        <f t="shared" si="7"/>
        <v>-5</v>
      </c>
      <c r="AP8" s="207">
        <f t="shared" si="8"/>
        <v>-5</v>
      </c>
      <c r="AQ8" s="207">
        <f t="shared" si="9"/>
        <v>-4</v>
      </c>
      <c r="AR8" s="207">
        <f t="shared" si="10"/>
        <v>0</v>
      </c>
      <c r="AS8" s="207">
        <f t="shared" si="11"/>
        <v>0</v>
      </c>
      <c r="AT8" s="207">
        <f t="shared" si="12"/>
        <v>0</v>
      </c>
      <c r="AU8" s="207">
        <f t="shared" si="13"/>
        <v>0</v>
      </c>
      <c r="AV8" s="207">
        <f t="shared" si="14"/>
        <v>0</v>
      </c>
    </row>
    <row r="9" spans="1:48" s="101" customFormat="1" ht="10.5" customHeight="1">
      <c r="A9" s="202" t="s">
        <v>4</v>
      </c>
      <c r="B9" s="1175" t="s">
        <v>4</v>
      </c>
      <c r="C9" s="1149"/>
      <c r="D9" s="1149"/>
      <c r="E9" s="1164"/>
      <c r="F9" s="1145"/>
      <c r="G9" s="1165"/>
      <c r="H9" s="1165"/>
      <c r="I9" s="1145"/>
      <c r="J9" s="1145"/>
      <c r="K9" s="1146"/>
      <c r="L9" s="1147"/>
      <c r="M9" s="1150"/>
      <c r="N9" s="1164"/>
      <c r="O9" s="1166"/>
      <c r="P9" s="1151"/>
      <c r="Q9" s="1152"/>
      <c r="R9" s="1152"/>
      <c r="S9" s="1152"/>
      <c r="T9" s="1096"/>
      <c r="U9" s="1152"/>
      <c r="V9" s="321"/>
      <c r="W9" s="376"/>
      <c r="X9" s="378"/>
      <c r="Y9" s="721"/>
      <c r="Z9" s="721"/>
      <c r="AA9" s="378"/>
      <c r="AB9" s="378"/>
      <c r="AC9" s="378"/>
      <c r="AD9" s="324"/>
      <c r="AE9" s="325"/>
      <c r="AF9" s="321"/>
      <c r="AG9" s="376"/>
      <c r="AH9" s="795"/>
      <c r="AJ9" s="207">
        <f t="shared" si="2"/>
        <v>0</v>
      </c>
      <c r="AK9" s="207">
        <f t="shared" si="3"/>
        <v>0</v>
      </c>
      <c r="AL9" s="207">
        <f t="shared" si="4"/>
        <v>0</v>
      </c>
      <c r="AM9" s="207">
        <f t="shared" si="5"/>
        <v>0</v>
      </c>
      <c r="AN9" s="207">
        <f t="shared" si="6"/>
        <v>0</v>
      </c>
      <c r="AO9" s="207">
        <f t="shared" si="7"/>
        <v>0</v>
      </c>
      <c r="AP9" s="207">
        <f t="shared" si="8"/>
        <v>0</v>
      </c>
      <c r="AQ9" s="207">
        <f t="shared" si="9"/>
        <v>0</v>
      </c>
      <c r="AR9" s="207">
        <f t="shared" si="10"/>
        <v>0</v>
      </c>
      <c r="AS9" s="207">
        <f t="shared" si="11"/>
        <v>0</v>
      </c>
      <c r="AT9" s="207">
        <f t="shared" si="12"/>
        <v>0</v>
      </c>
      <c r="AU9" s="207">
        <f t="shared" si="13"/>
        <v>0</v>
      </c>
      <c r="AV9" s="207">
        <f t="shared" si="14"/>
        <v>0</v>
      </c>
    </row>
    <row r="10" spans="1:48" s="101" customFormat="1" ht="10.5" customHeight="1">
      <c r="A10" s="202" t="s">
        <v>86</v>
      </c>
      <c r="B10" s="1175" t="s">
        <v>90</v>
      </c>
      <c r="C10" s="1149"/>
      <c r="D10" s="1149"/>
      <c r="E10" s="1164"/>
      <c r="F10" s="1145"/>
      <c r="G10" s="1165"/>
      <c r="H10" s="1165"/>
      <c r="I10" s="1145"/>
      <c r="J10" s="1145"/>
      <c r="K10" s="1146"/>
      <c r="L10" s="1147"/>
      <c r="M10" s="1150"/>
      <c r="N10" s="1164"/>
      <c r="O10" s="1166"/>
      <c r="P10" s="1151"/>
      <c r="Q10" s="1152"/>
      <c r="R10" s="1152"/>
      <c r="S10" s="1152"/>
      <c r="T10" s="1096"/>
      <c r="U10" s="1152"/>
      <c r="V10" s="321"/>
      <c r="W10" s="376"/>
      <c r="X10" s="378"/>
      <c r="Y10" s="721"/>
      <c r="Z10" s="721"/>
      <c r="AA10" s="378"/>
      <c r="AB10" s="378"/>
      <c r="AC10" s="378"/>
      <c r="AD10" s="324"/>
      <c r="AE10" s="325"/>
      <c r="AF10" s="321"/>
      <c r="AG10" s="376"/>
      <c r="AH10" s="795"/>
      <c r="AJ10" s="207">
        <f t="shared" si="2"/>
        <v>0</v>
      </c>
      <c r="AK10" s="207">
        <f t="shared" si="3"/>
        <v>0</v>
      </c>
      <c r="AL10" s="207">
        <f t="shared" si="4"/>
        <v>0</v>
      </c>
      <c r="AM10" s="207">
        <f t="shared" si="5"/>
        <v>0</v>
      </c>
      <c r="AN10" s="207">
        <f t="shared" si="6"/>
        <v>0</v>
      </c>
      <c r="AO10" s="207">
        <f t="shared" si="7"/>
        <v>0</v>
      </c>
      <c r="AP10" s="207">
        <f t="shared" si="8"/>
        <v>0</v>
      </c>
      <c r="AQ10" s="207">
        <f t="shared" si="9"/>
        <v>0</v>
      </c>
      <c r="AR10" s="207">
        <f t="shared" si="10"/>
        <v>0</v>
      </c>
      <c r="AS10" s="207">
        <f t="shared" si="11"/>
        <v>0</v>
      </c>
      <c r="AT10" s="207">
        <f t="shared" si="12"/>
        <v>0</v>
      </c>
      <c r="AU10" s="207">
        <f t="shared" si="13"/>
        <v>0</v>
      </c>
      <c r="AV10" s="207">
        <f t="shared" si="14"/>
        <v>0</v>
      </c>
    </row>
    <row r="11" spans="1:48" s="101" customFormat="1" ht="10.5" customHeight="1">
      <c r="A11" s="203" t="s">
        <v>25</v>
      </c>
      <c r="B11" s="557" t="s">
        <v>25</v>
      </c>
      <c r="C11" s="478"/>
      <c r="D11" s="478">
        <v>-23</v>
      </c>
      <c r="E11" s="558">
        <v>5</v>
      </c>
      <c r="F11" s="559">
        <v>5</v>
      </c>
      <c r="G11" s="560">
        <v>-30</v>
      </c>
      <c r="H11" s="560">
        <v>-27</v>
      </c>
      <c r="I11" s="559">
        <v>-9</v>
      </c>
      <c r="J11" s="559">
        <v>-8</v>
      </c>
      <c r="K11" s="327"/>
      <c r="L11" s="328"/>
      <c r="M11" s="1073"/>
      <c r="N11" s="558"/>
      <c r="O11" s="1020"/>
      <c r="Q11" s="819"/>
      <c r="R11" s="819"/>
      <c r="S11" s="819"/>
      <c r="T11" s="1096">
        <f>C11+D11+E11+F11-M11</f>
        <v>-13</v>
      </c>
      <c r="U11" s="819">
        <f t="shared" si="15"/>
        <v>-74</v>
      </c>
      <c r="V11" s="332"/>
      <c r="W11" s="770"/>
      <c r="X11" s="742"/>
      <c r="Y11" s="771"/>
      <c r="Z11" s="771"/>
      <c r="AA11" s="742"/>
      <c r="AB11" s="742"/>
      <c r="AC11" s="742"/>
      <c r="AD11" s="327"/>
      <c r="AE11" s="328"/>
      <c r="AF11" s="332"/>
      <c r="AG11" s="770"/>
      <c r="AH11" s="731"/>
      <c r="AJ11" s="207">
        <f t="shared" si="2"/>
        <v>0</v>
      </c>
      <c r="AK11" s="207">
        <f t="shared" si="3"/>
        <v>-23</v>
      </c>
      <c r="AL11" s="207">
        <f t="shared" si="4"/>
        <v>5</v>
      </c>
      <c r="AM11" s="207">
        <f t="shared" si="5"/>
        <v>5</v>
      </c>
      <c r="AN11" s="207">
        <f t="shared" si="6"/>
        <v>-30</v>
      </c>
      <c r="AO11" s="207">
        <f t="shared" si="7"/>
        <v>-27</v>
      </c>
      <c r="AP11" s="207">
        <f t="shared" si="8"/>
        <v>-9</v>
      </c>
      <c r="AQ11" s="207">
        <f t="shared" si="9"/>
        <v>-8</v>
      </c>
      <c r="AR11" s="207">
        <f t="shared" si="10"/>
        <v>0</v>
      </c>
      <c r="AS11" s="207">
        <f t="shared" si="11"/>
        <v>0</v>
      </c>
      <c r="AT11" s="207">
        <f t="shared" si="12"/>
        <v>0</v>
      </c>
      <c r="AU11" s="207">
        <f t="shared" si="13"/>
        <v>0</v>
      </c>
      <c r="AV11" s="207">
        <f t="shared" si="14"/>
        <v>0</v>
      </c>
    </row>
    <row r="12" spans="1:48" s="101" customFormat="1" ht="10.5" customHeight="1">
      <c r="A12" s="203" t="s">
        <v>14</v>
      </c>
      <c r="B12" s="557" t="s">
        <v>14</v>
      </c>
      <c r="C12" s="478"/>
      <c r="D12" s="478">
        <v>-21</v>
      </c>
      <c r="E12" s="558">
        <v>-3</v>
      </c>
      <c r="F12" s="559">
        <v>5</v>
      </c>
      <c r="G12" s="559">
        <v>-38</v>
      </c>
      <c r="H12" s="559">
        <v>-32</v>
      </c>
      <c r="I12" s="559">
        <v>-14</v>
      </c>
      <c r="J12" s="559">
        <v>-12</v>
      </c>
      <c r="K12" s="327"/>
      <c r="L12" s="328"/>
      <c r="M12" s="1073"/>
      <c r="N12" s="558"/>
      <c r="O12" s="1020"/>
      <c r="Q12" s="819"/>
      <c r="R12" s="819"/>
      <c r="S12" s="819"/>
      <c r="T12" s="1096">
        <f>C12+D12+E12+F12-M12</f>
        <v>-19</v>
      </c>
      <c r="U12" s="819">
        <f t="shared" si="15"/>
        <v>-96</v>
      </c>
      <c r="V12" s="332"/>
      <c r="W12" s="770"/>
      <c r="X12" s="742"/>
      <c r="Y12" s="742"/>
      <c r="Z12" s="742"/>
      <c r="AA12" s="742"/>
      <c r="AB12" s="742"/>
      <c r="AC12" s="742"/>
      <c r="AD12" s="327"/>
      <c r="AE12" s="328"/>
      <c r="AF12" s="332"/>
      <c r="AG12" s="770"/>
      <c r="AH12" s="731"/>
      <c r="AJ12" s="207">
        <f t="shared" si="2"/>
        <v>0</v>
      </c>
      <c r="AK12" s="207">
        <f t="shared" si="3"/>
        <v>-21</v>
      </c>
      <c r="AL12" s="207">
        <f t="shared" si="4"/>
        <v>-3</v>
      </c>
      <c r="AM12" s="207">
        <f t="shared" si="5"/>
        <v>5</v>
      </c>
      <c r="AN12" s="207">
        <f t="shared" si="6"/>
        <v>-38</v>
      </c>
      <c r="AO12" s="207">
        <f t="shared" si="7"/>
        <v>-32</v>
      </c>
      <c r="AP12" s="207">
        <f t="shared" si="8"/>
        <v>-14</v>
      </c>
      <c r="AQ12" s="207">
        <f t="shared" si="9"/>
        <v>-12</v>
      </c>
      <c r="AR12" s="207">
        <f t="shared" si="10"/>
        <v>0</v>
      </c>
      <c r="AS12" s="207">
        <f t="shared" si="11"/>
        <v>0</v>
      </c>
      <c r="AT12" s="207">
        <f t="shared" si="12"/>
        <v>0</v>
      </c>
      <c r="AU12" s="207">
        <f t="shared" si="13"/>
        <v>0</v>
      </c>
      <c r="AV12" s="207">
        <f t="shared" si="14"/>
        <v>0</v>
      </c>
    </row>
    <row r="13" spans="1:48" s="101" customFormat="1" ht="10.5" customHeight="1">
      <c r="A13" s="202" t="s">
        <v>24</v>
      </c>
      <c r="B13" s="553" t="s">
        <v>24</v>
      </c>
      <c r="C13" s="475"/>
      <c r="D13" s="475">
        <v>1</v>
      </c>
      <c r="E13" s="555">
        <v>1</v>
      </c>
      <c r="F13" s="556">
        <v>-1</v>
      </c>
      <c r="G13" s="539">
        <v>-1</v>
      </c>
      <c r="H13" s="539">
        <v>0</v>
      </c>
      <c r="I13" s="556">
        <v>-1</v>
      </c>
      <c r="J13" s="556">
        <v>1</v>
      </c>
      <c r="K13" s="324"/>
      <c r="L13" s="325"/>
      <c r="M13" s="554"/>
      <c r="N13" s="555"/>
      <c r="O13" s="1019"/>
      <c r="Q13" s="819"/>
      <c r="R13" s="819"/>
      <c r="S13" s="819"/>
      <c r="T13" s="1096">
        <f>C13+D13+E13+F13-M13</f>
        <v>1</v>
      </c>
      <c r="U13" s="819">
        <f t="shared" si="15"/>
        <v>-1</v>
      </c>
      <c r="V13" s="321"/>
      <c r="W13" s="376"/>
      <c r="X13" s="378"/>
      <c r="Y13" s="371"/>
      <c r="Z13" s="371"/>
      <c r="AA13" s="378"/>
      <c r="AB13" s="378"/>
      <c r="AC13" s="378"/>
      <c r="AD13" s="324"/>
      <c r="AE13" s="325"/>
      <c r="AF13" s="321"/>
      <c r="AG13" s="376"/>
      <c r="AH13" s="795"/>
      <c r="AJ13" s="207">
        <f t="shared" si="2"/>
        <v>0</v>
      </c>
      <c r="AK13" s="207">
        <f t="shared" si="3"/>
        <v>1</v>
      </c>
      <c r="AL13" s="207">
        <f t="shared" si="4"/>
        <v>1</v>
      </c>
      <c r="AM13" s="207">
        <f t="shared" si="5"/>
        <v>-1</v>
      </c>
      <c r="AN13" s="207">
        <f t="shared" si="6"/>
        <v>-1</v>
      </c>
      <c r="AO13" s="207">
        <f t="shared" si="7"/>
        <v>0</v>
      </c>
      <c r="AP13" s="207">
        <f t="shared" si="8"/>
        <v>-1</v>
      </c>
      <c r="AQ13" s="207">
        <f t="shared" si="9"/>
        <v>1</v>
      </c>
      <c r="AR13" s="207">
        <f t="shared" si="10"/>
        <v>0</v>
      </c>
      <c r="AS13" s="207">
        <f t="shared" si="11"/>
        <v>0</v>
      </c>
      <c r="AT13" s="207">
        <f t="shared" si="12"/>
        <v>0</v>
      </c>
      <c r="AU13" s="207">
        <f t="shared" si="13"/>
        <v>0</v>
      </c>
      <c r="AV13" s="207">
        <f t="shared" si="14"/>
        <v>0</v>
      </c>
    </row>
    <row r="14" spans="1:48" s="101" customFormat="1" ht="10.5" hidden="1" customHeight="1" outlineLevel="1">
      <c r="A14" s="213" t="s">
        <v>128</v>
      </c>
      <c r="B14" s="483" t="s">
        <v>128</v>
      </c>
      <c r="C14" s="475"/>
      <c r="D14" s="475"/>
      <c r="E14" s="555"/>
      <c r="F14" s="556"/>
      <c r="G14" s="539"/>
      <c r="H14" s="539"/>
      <c r="I14" s="556"/>
      <c r="J14" s="556"/>
      <c r="K14" s="324"/>
      <c r="L14" s="325"/>
      <c r="M14" s="554"/>
      <c r="N14" s="555"/>
      <c r="O14" s="1019"/>
      <c r="Q14" s="819"/>
      <c r="R14" s="819"/>
      <c r="S14" s="819"/>
      <c r="T14" s="1096">
        <f>C14+D14+E14-M14</f>
        <v>0</v>
      </c>
      <c r="U14" s="819">
        <f t="shared" si="15"/>
        <v>0</v>
      </c>
      <c r="V14" s="321"/>
      <c r="W14" s="376"/>
      <c r="X14" s="378"/>
      <c r="Y14" s="371"/>
      <c r="Z14" s="371"/>
      <c r="AA14" s="378"/>
      <c r="AB14" s="378"/>
      <c r="AC14" s="378"/>
      <c r="AD14" s="324"/>
      <c r="AE14" s="325"/>
      <c r="AF14" s="321"/>
      <c r="AG14" s="376"/>
      <c r="AH14" s="795"/>
      <c r="AJ14" s="207">
        <f t="shared" ref="AJ14:AV14" si="16">C14-V14</f>
        <v>0</v>
      </c>
      <c r="AK14" s="207">
        <f t="shared" si="16"/>
        <v>0</v>
      </c>
      <c r="AL14" s="207">
        <f t="shared" si="16"/>
        <v>0</v>
      </c>
      <c r="AM14" s="207">
        <f t="shared" si="16"/>
        <v>0</v>
      </c>
      <c r="AN14" s="207">
        <f t="shared" si="16"/>
        <v>0</v>
      </c>
      <c r="AO14" s="207">
        <f t="shared" si="16"/>
        <v>0</v>
      </c>
      <c r="AP14" s="207">
        <f t="shared" si="16"/>
        <v>0</v>
      </c>
      <c r="AQ14" s="207">
        <f t="shared" si="16"/>
        <v>0</v>
      </c>
      <c r="AR14" s="207">
        <f t="shared" si="16"/>
        <v>0</v>
      </c>
      <c r="AS14" s="207">
        <f t="shared" si="16"/>
        <v>0</v>
      </c>
      <c r="AT14" s="207">
        <f t="shared" si="16"/>
        <v>0</v>
      </c>
      <c r="AU14" s="207">
        <f t="shared" si="16"/>
        <v>0</v>
      </c>
      <c r="AV14" s="207">
        <f t="shared" si="16"/>
        <v>0</v>
      </c>
    </row>
    <row r="15" spans="1:48" s="101" customFormat="1" ht="10.5" customHeight="1" collapsed="1">
      <c r="A15" s="203" t="s">
        <v>5</v>
      </c>
      <c r="B15" s="561" t="s">
        <v>5</v>
      </c>
      <c r="C15" s="501"/>
      <c r="D15" s="501">
        <v>-20</v>
      </c>
      <c r="E15" s="562">
        <v>-2</v>
      </c>
      <c r="F15" s="563">
        <v>4</v>
      </c>
      <c r="G15" s="564">
        <v>-39</v>
      </c>
      <c r="H15" s="564">
        <v>-32</v>
      </c>
      <c r="I15" s="563">
        <v>-15</v>
      </c>
      <c r="J15" s="563">
        <v>-11</v>
      </c>
      <c r="K15" s="339"/>
      <c r="L15" s="740"/>
      <c r="M15" s="1073"/>
      <c r="N15" s="558"/>
      <c r="O15" s="1021"/>
      <c r="Q15" s="819"/>
      <c r="R15" s="819"/>
      <c r="S15" s="819"/>
      <c r="T15" s="1096">
        <f>C15+D15+E15+F15-M15</f>
        <v>-18</v>
      </c>
      <c r="U15" s="819">
        <f t="shared" si="15"/>
        <v>-97</v>
      </c>
      <c r="V15" s="336"/>
      <c r="W15" s="772"/>
      <c r="X15" s="773"/>
      <c r="Y15" s="774"/>
      <c r="Z15" s="774"/>
      <c r="AA15" s="773"/>
      <c r="AB15" s="773"/>
      <c r="AC15" s="773"/>
      <c r="AD15" s="327"/>
      <c r="AE15" s="328"/>
      <c r="AF15" s="336"/>
      <c r="AG15" s="772"/>
      <c r="AH15" s="795"/>
      <c r="AJ15" s="207">
        <f t="shared" si="2"/>
        <v>0</v>
      </c>
      <c r="AK15" s="207">
        <f t="shared" si="3"/>
        <v>-20</v>
      </c>
      <c r="AL15" s="207">
        <f t="shared" si="4"/>
        <v>-2</v>
      </c>
      <c r="AM15" s="207">
        <f t="shared" si="5"/>
        <v>4</v>
      </c>
      <c r="AN15" s="207">
        <f t="shared" si="6"/>
        <v>-39</v>
      </c>
      <c r="AO15" s="207">
        <f t="shared" si="7"/>
        <v>-32</v>
      </c>
      <c r="AP15" s="207">
        <f t="shared" si="8"/>
        <v>-15</v>
      </c>
      <c r="AQ15" s="207">
        <f t="shared" si="9"/>
        <v>-11</v>
      </c>
      <c r="AR15" s="207">
        <f t="shared" si="10"/>
        <v>0</v>
      </c>
      <c r="AS15" s="207">
        <f t="shared" si="11"/>
        <v>0</v>
      </c>
      <c r="AT15" s="207">
        <f t="shared" si="12"/>
        <v>0</v>
      </c>
      <c r="AU15" s="207">
        <f t="shared" si="13"/>
        <v>0</v>
      </c>
      <c r="AV15" s="207">
        <f t="shared" si="14"/>
        <v>0</v>
      </c>
    </row>
    <row r="16" spans="1:48" s="101" customFormat="1" ht="10.5" customHeight="1">
      <c r="A16" s="202" t="s">
        <v>29</v>
      </c>
      <c r="B16" s="553" t="s">
        <v>29</v>
      </c>
      <c r="C16" s="475"/>
      <c r="D16" s="475">
        <v>929</v>
      </c>
      <c r="E16" s="554">
        <v>828</v>
      </c>
      <c r="F16" s="539">
        <v>822</v>
      </c>
      <c r="G16" s="539">
        <v>234</v>
      </c>
      <c r="H16" s="539">
        <v>249</v>
      </c>
      <c r="I16" s="539">
        <v>341</v>
      </c>
      <c r="J16" s="539">
        <v>327</v>
      </c>
      <c r="K16" s="324"/>
      <c r="L16" s="325"/>
      <c r="M16" s="1083"/>
      <c r="N16" s="1083"/>
      <c r="O16" s="1019"/>
      <c r="Q16" s="819"/>
      <c r="R16" s="819"/>
      <c r="S16" s="819"/>
      <c r="T16" s="1096">
        <f>C16-M16</f>
        <v>0</v>
      </c>
      <c r="U16" s="819">
        <f>G16-N16</f>
        <v>234</v>
      </c>
      <c r="V16" s="332"/>
      <c r="W16" s="770"/>
      <c r="X16" s="742"/>
      <c r="Y16" s="771"/>
      <c r="Z16" s="771"/>
      <c r="AA16" s="742"/>
      <c r="AB16" s="742"/>
      <c r="AC16" s="742"/>
      <c r="AD16" s="327"/>
      <c r="AE16" s="328"/>
      <c r="AF16" s="332"/>
      <c r="AG16" s="770"/>
      <c r="AH16" s="795"/>
      <c r="AJ16" s="207">
        <f t="shared" si="2"/>
        <v>0</v>
      </c>
      <c r="AK16" s="207">
        <f t="shared" si="3"/>
        <v>929</v>
      </c>
      <c r="AL16" s="207">
        <f t="shared" si="4"/>
        <v>828</v>
      </c>
      <c r="AM16" s="207">
        <f t="shared" si="5"/>
        <v>822</v>
      </c>
      <c r="AN16" s="207">
        <f t="shared" si="6"/>
        <v>234</v>
      </c>
      <c r="AO16" s="207">
        <f t="shared" si="7"/>
        <v>249</v>
      </c>
      <c r="AP16" s="207">
        <f t="shared" si="8"/>
        <v>341</v>
      </c>
      <c r="AQ16" s="207">
        <f t="shared" si="9"/>
        <v>327</v>
      </c>
      <c r="AR16" s="207">
        <f t="shared" si="10"/>
        <v>0</v>
      </c>
      <c r="AS16" s="207">
        <f t="shared" si="11"/>
        <v>0</v>
      </c>
      <c r="AT16" s="207">
        <f t="shared" si="12"/>
        <v>0</v>
      </c>
      <c r="AU16" s="207">
        <f t="shared" si="13"/>
        <v>0</v>
      </c>
      <c r="AV16" s="207">
        <f t="shared" si="14"/>
        <v>0</v>
      </c>
    </row>
    <row r="17" spans="1:48" s="101" customFormat="1" ht="10.5" customHeight="1">
      <c r="A17" s="202" t="s">
        <v>15</v>
      </c>
      <c r="B17" s="565" t="s">
        <v>15</v>
      </c>
      <c r="C17" s="480"/>
      <c r="D17" s="480">
        <v>1016</v>
      </c>
      <c r="E17" s="848">
        <v>961</v>
      </c>
      <c r="F17" s="540">
        <v>967</v>
      </c>
      <c r="G17" s="540">
        <v>935</v>
      </c>
      <c r="H17" s="540">
        <v>962</v>
      </c>
      <c r="I17" s="540">
        <v>941</v>
      </c>
      <c r="J17" s="540">
        <v>956</v>
      </c>
      <c r="K17" s="736">
        <f>((C17-D17)/D17)</f>
        <v>-1</v>
      </c>
      <c r="L17" s="737">
        <f>((C17-G17)/G17)</f>
        <v>-1</v>
      </c>
      <c r="M17" s="848"/>
      <c r="N17" s="1084"/>
      <c r="O17" s="1019" t="e">
        <f>((M17-N17)/N17)</f>
        <v>#DIV/0!</v>
      </c>
      <c r="P17" s="101" t="s">
        <v>161</v>
      </c>
      <c r="Q17" s="819">
        <f>((C17-D17)/D17)-K17</f>
        <v>0</v>
      </c>
      <c r="R17" s="819">
        <f>((C17-G17)/G17)-L17</f>
        <v>0</v>
      </c>
      <c r="S17" s="819" t="e">
        <f>((M17-N17)/N17)-O17</f>
        <v>#DIV/0!</v>
      </c>
      <c r="T17" s="1096">
        <f>C17-M17</f>
        <v>0</v>
      </c>
      <c r="U17" s="819">
        <f>G17-N17</f>
        <v>935</v>
      </c>
      <c r="V17" s="336"/>
      <c r="W17" s="772"/>
      <c r="X17" s="773"/>
      <c r="Y17" s="774"/>
      <c r="Z17" s="774"/>
      <c r="AA17" s="773"/>
      <c r="AB17" s="773"/>
      <c r="AC17" s="773"/>
      <c r="AD17" s="339"/>
      <c r="AE17" s="740"/>
      <c r="AF17" s="336"/>
      <c r="AG17" s="772"/>
      <c r="AH17" s="734"/>
      <c r="AJ17" s="207">
        <f t="shared" si="2"/>
        <v>0</v>
      </c>
      <c r="AK17" s="207">
        <f t="shared" si="3"/>
        <v>1016</v>
      </c>
      <c r="AL17" s="207">
        <f t="shared" si="4"/>
        <v>961</v>
      </c>
      <c r="AM17" s="207">
        <f t="shared" si="5"/>
        <v>967</v>
      </c>
      <c r="AN17" s="207">
        <f t="shared" si="6"/>
        <v>935</v>
      </c>
      <c r="AO17" s="207">
        <f t="shared" si="7"/>
        <v>962</v>
      </c>
      <c r="AP17" s="207">
        <f t="shared" si="8"/>
        <v>941</v>
      </c>
      <c r="AQ17" s="207">
        <f t="shared" si="9"/>
        <v>956</v>
      </c>
      <c r="AR17" s="207">
        <f t="shared" si="10"/>
        <v>-1</v>
      </c>
      <c r="AS17" s="207">
        <f t="shared" si="11"/>
        <v>-1</v>
      </c>
      <c r="AT17" s="207">
        <f t="shared" si="12"/>
        <v>0</v>
      </c>
      <c r="AU17" s="207">
        <f t="shared" si="13"/>
        <v>0</v>
      </c>
      <c r="AV17" s="207" t="e">
        <f t="shared" si="14"/>
        <v>#DIV/0!</v>
      </c>
    </row>
    <row r="18" spans="1:48" s="101" customFormat="1" ht="10.5" hidden="1" customHeight="1">
      <c r="A18" s="203" t="s">
        <v>23</v>
      </c>
      <c r="B18" s="379" t="s">
        <v>23</v>
      </c>
      <c r="C18" s="345">
        <v>0</v>
      </c>
      <c r="D18" s="371">
        <v>13</v>
      </c>
      <c r="E18" s="371">
        <v>73</v>
      </c>
      <c r="F18" s="371">
        <v>13</v>
      </c>
      <c r="G18" s="371">
        <v>89</v>
      </c>
      <c r="H18" s="371">
        <v>91</v>
      </c>
      <c r="I18" s="371"/>
      <c r="J18" s="371"/>
      <c r="K18" s="381">
        <v>-1</v>
      </c>
      <c r="L18" s="382">
        <v>-1</v>
      </c>
      <c r="M18" s="377">
        <v>0</v>
      </c>
      <c r="N18" s="397">
        <v>89</v>
      </c>
      <c r="O18" s="319">
        <v>-1</v>
      </c>
      <c r="Q18" s="819">
        <f>((C18-D18)/D18)-K18</f>
        <v>0</v>
      </c>
      <c r="R18" s="819"/>
      <c r="S18" s="819"/>
      <c r="T18" s="819">
        <f>((C18-G18)/G18)-L18</f>
        <v>0</v>
      </c>
      <c r="U18" s="819">
        <f>((M18-N18)/N18)-O18</f>
        <v>0</v>
      </c>
      <c r="V18" s="371">
        <v>73</v>
      </c>
      <c r="W18" s="371">
        <v>13</v>
      </c>
      <c r="X18" s="371">
        <v>89</v>
      </c>
      <c r="Y18" s="371">
        <v>91</v>
      </c>
      <c r="Z18" s="371"/>
      <c r="AA18" s="371"/>
      <c r="AB18" s="324">
        <v>0.38461538461538464</v>
      </c>
      <c r="AC18" s="325">
        <v>-0.797752808988764</v>
      </c>
      <c r="AD18" s="431">
        <v>18</v>
      </c>
      <c r="AE18" s="756">
        <v>89</v>
      </c>
      <c r="AF18" s="795">
        <v>-0.797752808988764</v>
      </c>
      <c r="AH18" s="207">
        <f t="shared" ref="AH18:AH25" si="17">C18-T18</f>
        <v>0</v>
      </c>
    </row>
    <row r="19" spans="1:48" s="101" customFormat="1" ht="10.5" hidden="1" customHeight="1">
      <c r="A19" s="202" t="s">
        <v>20</v>
      </c>
      <c r="B19" s="377" t="s">
        <v>20</v>
      </c>
      <c r="C19" s="345">
        <v>0</v>
      </c>
      <c r="D19" s="371">
        <v>1</v>
      </c>
      <c r="E19" s="371">
        <v>0</v>
      </c>
      <c r="F19" s="371">
        <v>1</v>
      </c>
      <c r="G19" s="371">
        <v>1</v>
      </c>
      <c r="H19" s="371">
        <v>0</v>
      </c>
      <c r="I19" s="371"/>
      <c r="J19" s="371"/>
      <c r="K19" s="381"/>
      <c r="L19" s="382"/>
      <c r="M19" s="377">
        <v>0</v>
      </c>
      <c r="N19" s="397">
        <v>1</v>
      </c>
      <c r="O19" s="319"/>
      <c r="Q19" s="819">
        <f>((C19-D19)/D19)-K19</f>
        <v>-1</v>
      </c>
      <c r="R19" s="819"/>
      <c r="S19" s="819"/>
      <c r="T19" s="819">
        <f>((C19-G19)/G19)-L19</f>
        <v>-1</v>
      </c>
      <c r="U19" s="819">
        <f>((M19-N19)/N19)-O19</f>
        <v>-1</v>
      </c>
      <c r="V19" s="371">
        <v>0</v>
      </c>
      <c r="W19" s="371">
        <v>1</v>
      </c>
      <c r="X19" s="371">
        <v>1</v>
      </c>
      <c r="Y19" s="371">
        <v>0</v>
      </c>
      <c r="Z19" s="371"/>
      <c r="AA19" s="371"/>
      <c r="AB19" s="324"/>
      <c r="AC19" s="325"/>
      <c r="AD19" s="431">
        <v>-1</v>
      </c>
      <c r="AE19" s="756">
        <v>1</v>
      </c>
      <c r="AF19" s="730"/>
      <c r="AH19" s="207">
        <f t="shared" si="17"/>
        <v>1</v>
      </c>
    </row>
    <row r="20" spans="1:48" s="101" customFormat="1" ht="10.5" hidden="1" customHeight="1">
      <c r="A20" s="202" t="s">
        <v>21</v>
      </c>
      <c r="B20" s="377" t="s">
        <v>21</v>
      </c>
      <c r="C20" s="348">
        <v>4550</v>
      </c>
      <c r="D20" s="372">
        <v>4550</v>
      </c>
      <c r="E20" s="372">
        <v>4562</v>
      </c>
      <c r="F20" s="372">
        <v>4537</v>
      </c>
      <c r="G20" s="372">
        <v>4380</v>
      </c>
      <c r="H20" s="371">
        <v>4350</v>
      </c>
      <c r="I20" s="371"/>
      <c r="J20" s="371"/>
      <c r="K20" s="381">
        <v>0</v>
      </c>
      <c r="L20" s="382">
        <v>3.8812785388127852E-2</v>
      </c>
      <c r="M20" s="377">
        <v>4550</v>
      </c>
      <c r="N20" s="397">
        <v>4380</v>
      </c>
      <c r="O20" s="455">
        <v>3.8812785388127852E-2</v>
      </c>
      <c r="T20" s="431">
        <v>4550</v>
      </c>
      <c r="U20" s="756">
        <v>4550</v>
      </c>
      <c r="V20" s="371">
        <v>4562</v>
      </c>
      <c r="W20" s="371">
        <v>4537</v>
      </c>
      <c r="X20" s="371">
        <v>4380</v>
      </c>
      <c r="Y20" s="372">
        <v>4350</v>
      </c>
      <c r="Z20" s="372"/>
      <c r="AA20" s="372"/>
      <c r="AB20" s="324">
        <v>0</v>
      </c>
      <c r="AC20" s="325">
        <v>3.8812785388127852E-2</v>
      </c>
      <c r="AD20" s="775">
        <v>4550</v>
      </c>
      <c r="AE20" s="776">
        <v>4380</v>
      </c>
      <c r="AF20" s="734">
        <v>3.8812785388127852E-2</v>
      </c>
      <c r="AH20" s="207">
        <f t="shared" si="17"/>
        <v>0</v>
      </c>
    </row>
    <row r="21" spans="1:48" s="101" customFormat="1" ht="10.5" hidden="1" customHeight="1">
      <c r="A21" s="202" t="s">
        <v>22</v>
      </c>
      <c r="B21" s="377" t="s">
        <v>22</v>
      </c>
      <c r="C21" s="353"/>
      <c r="D21" s="373"/>
      <c r="E21" s="373"/>
      <c r="F21" s="373"/>
      <c r="G21" s="373"/>
      <c r="H21" s="373"/>
      <c r="I21" s="373"/>
      <c r="J21" s="373"/>
      <c r="K21" s="381" t="str">
        <f>+IF(ISERROR(IF(OR(AND(C21&lt;0,D21&gt;0),AND(C21&gt;0,D21&lt;0),ABS(C21/D21)&gt;2.9999),"",C21/D21-1)),"",IF(OR(AND(C21&lt;0,D21&gt;0),AND(C21&gt;0,D21&lt;0),ABS(C21/D21)&gt;2.9999),"",(C21-D21)/D21))</f>
        <v/>
      </c>
      <c r="L21" s="382" t="str">
        <f>+IF(ISERROR(IF(OR(AND(C21&lt;0,G21&gt;0),AND(C21&gt;0,G21&lt;0),ABS(C21/G21)&gt;2.9999),"",C21/G21-1)),"",IF(OR(AND(C21&lt;0,G21&gt;0),AND(C21&gt;0,G21&lt;0),ABS(C21/G21)&gt;2.9999),"",(C21-G21)/G21))</f>
        <v/>
      </c>
      <c r="M21" s="377"/>
      <c r="N21" s="397"/>
      <c r="O21" s="344"/>
      <c r="AH21" s="207">
        <f t="shared" si="17"/>
        <v>0</v>
      </c>
    </row>
    <row r="22" spans="1:48" s="101" customFormat="1" ht="10.5" hidden="1" customHeight="1">
      <c r="A22" s="203" t="s">
        <v>26</v>
      </c>
      <c r="B22" s="379" t="s">
        <v>26</v>
      </c>
      <c r="C22" s="355"/>
      <c r="D22" s="374"/>
      <c r="E22" s="374"/>
      <c r="F22" s="374"/>
      <c r="G22" s="374"/>
      <c r="H22" s="374"/>
      <c r="I22" s="374"/>
      <c r="J22" s="374"/>
      <c r="K22" s="435" t="str">
        <f>+IF(ISERROR(IF(OR(AND(C22&lt;0,D22&gt;0),AND(C22&gt;0,D22&lt;0),ABS(C22/D22)&gt;2.9999),"",C22/D22-1)),"",IF(OR(AND(C22&lt;0,D22&gt;0),AND(C22&gt;0,D22&lt;0),ABS(C22/D22)&gt;2.9999),"",(C22-D22)/D22))</f>
        <v/>
      </c>
      <c r="L22" s="436" t="str">
        <f>+IF(ISERROR(IF(OR(AND(C22&lt;0,G22&gt;0),AND(C22&gt;0,G22&lt;0),ABS(C22/G22)&gt;2.9999),"",C22/G22-1)),"",IF(OR(AND(C22&lt;0,G22&gt;0),AND(C22&gt;0,G22&lt;0),ABS(C22/G22)&gt;2.9999),"",(C22-G22)/G22))</f>
        <v/>
      </c>
      <c r="M22" s="377"/>
      <c r="N22" s="397"/>
      <c r="O22" s="319" t="str">
        <f>+IF(ISERROR(IF(OR(AND(M22&lt;0,N22&gt;0),AND(M22&gt;0,N22&lt;0),ABS(M22/N22)&gt;3.9999,AND(M22&lt;0,N22&lt;0)),"",M22/N22-1)),"",IF(OR(AND(M22&lt;0,N22&gt;0),AND(M22&gt;0,N22&lt;0),ABS(M22/N22)&gt;3.9999,AND(M22&lt;0,N22&lt;0)),"",(M22-N22)/N22))</f>
        <v/>
      </c>
      <c r="AH22" s="207">
        <f t="shared" si="17"/>
        <v>0</v>
      </c>
    </row>
    <row r="23" spans="1:48" s="101" customFormat="1" ht="10.5" hidden="1" customHeight="1">
      <c r="A23" s="202" t="s">
        <v>18</v>
      </c>
      <c r="B23" s="377" t="s">
        <v>18</v>
      </c>
      <c r="C23" s="353"/>
      <c r="D23" s="373"/>
      <c r="E23" s="373"/>
      <c r="F23" s="373"/>
      <c r="G23" s="373"/>
      <c r="H23" s="373"/>
      <c r="I23" s="373"/>
      <c r="J23" s="373"/>
      <c r="K23" s="381" t="str">
        <f>+IF(ISERROR(IF(OR(AND(C23&lt;0,D23&gt;0),AND(C23&gt;0,D23&lt;0),ABS(C23/D23)&gt;2.9999),"",C23/D23-1)),"",IF(OR(AND(C23&lt;0,D23&gt;0),AND(C23&gt;0,D23&lt;0),ABS(C23/D23)&gt;2.9999),"",(C23-D23)/D23))</f>
        <v/>
      </c>
      <c r="L23" s="382" t="str">
        <f>+IF(ISERROR(IF(OR(AND(C23&lt;0,G23&gt;0),AND(C23&gt;0,G23&lt;0),ABS(C23/G23)&gt;2.9999),"",C23/G23-1)),"",IF(OR(AND(C23&lt;0,G23&gt;0),AND(C23&gt;0,G23&lt;0),ABS(C23/G23)&gt;2.9999),"",(C23-G23)/G23))</f>
        <v/>
      </c>
      <c r="M23" s="377"/>
      <c r="N23" s="397"/>
      <c r="O23" s="319" t="str">
        <f>+IF(ISERROR(IF(OR(AND(M23&lt;0,N23&gt;0),AND(M23&gt;0,N23&lt;0),ABS(M23/N23)&gt;3.9999,AND(M23&lt;0,N23&lt;0)),"",M23/N23-1)),"",IF(OR(AND(M23&lt;0,N23&gt;0),AND(M23&gt;0,N23&lt;0),ABS(M23/N23)&gt;3.9999,AND(M23&lt;0,N23&lt;0)),"",(M23-N23)/N23))</f>
        <v/>
      </c>
      <c r="AH23" s="207">
        <f t="shared" si="17"/>
        <v>0</v>
      </c>
    </row>
    <row r="24" spans="1:48" s="101" customFormat="1" ht="10.5" hidden="1" customHeight="1">
      <c r="A24" s="202" t="s">
        <v>17</v>
      </c>
      <c r="B24" s="377" t="s">
        <v>17</v>
      </c>
      <c r="C24" s="353"/>
      <c r="D24" s="373"/>
      <c r="E24" s="373"/>
      <c r="F24" s="373"/>
      <c r="G24" s="373"/>
      <c r="H24" s="373"/>
      <c r="I24" s="373"/>
      <c r="J24" s="373"/>
      <c r="K24" s="381" t="str">
        <f>+IF(ISERROR(IF(OR(AND(C24&lt;0,D24&gt;0),AND(C24&gt;0,D24&lt;0),ABS(C24/D24)&gt;2.9999),"",C24/D24-1)),"",IF(OR(AND(C24&lt;0,D24&gt;0),AND(C24&gt;0,D24&lt;0),ABS(C24/D24)&gt;2.9999),"",(C24-D24)/D24))</f>
        <v/>
      </c>
      <c r="L24" s="382" t="str">
        <f>+IF(ISERROR(IF(OR(AND(C24&lt;0,G24&gt;0),AND(C24&gt;0,G24&lt;0),ABS(C24/G24)&gt;2.9999),"",C24/G24-1)),"",IF(OR(AND(C24&lt;0,G24&gt;0),AND(C24&gt;0,G24&lt;0),ABS(C24/G24)&gt;2.9999),"",(C24-G24)/G24))</f>
        <v/>
      </c>
      <c r="M24" s="377"/>
      <c r="N24" s="397"/>
      <c r="O24" s="331" t="str">
        <f>+IF(ISERROR(IF(OR(AND(M24&lt;0,N24&gt;0),AND(M24&gt;0,N24&lt;0),ABS(M24/N24)&gt;3.9999,AND(M24&lt;0,N24&lt;0)),"",M24/N24-1)),"",IF(OR(AND(M24&lt;0,N24&gt;0),AND(M24&gt;0,N24&lt;0),ABS(M24/N24)&gt;3.9999,AND(M24&lt;0,N24&lt;0)),"",(M24-N24)/N24))</f>
        <v/>
      </c>
      <c r="AH24" s="207">
        <f t="shared" si="17"/>
        <v>0</v>
      </c>
    </row>
    <row r="25" spans="1:48" s="101" customFormat="1" ht="10.5" hidden="1" customHeight="1">
      <c r="A25" s="203" t="s">
        <v>16</v>
      </c>
      <c r="B25" s="380" t="s">
        <v>16</v>
      </c>
      <c r="C25" s="357"/>
      <c r="D25" s="375"/>
      <c r="E25" s="375"/>
      <c r="F25" s="375"/>
      <c r="G25" s="375"/>
      <c r="H25" s="375"/>
      <c r="I25" s="375"/>
      <c r="J25" s="375"/>
      <c r="K25" s="437" t="str">
        <f>+IF(ISERROR(IF(OR(AND(C25&lt;0,D25&gt;0),AND(C25&gt;0,D25&lt;0),ABS(C25/D25)&gt;2.9999),"",C25/D25-1)),"",IF(OR(AND(C25&lt;0,D25&gt;0),AND(C25&gt;0,D25&lt;0),ABS(C25/D25)&gt;2.9999),"",(C25-D25)/D25))</f>
        <v/>
      </c>
      <c r="L25" s="438" t="str">
        <f>+IF(ISERROR(IF(OR(AND(C25&lt;0,G25&gt;0),AND(C25&gt;0,G25&lt;0),ABS(C25/G25)&gt;2.9999),"",C25/G25-1)),"",IF(OR(AND(C25&lt;0,G25&gt;0),AND(C25&gt;0,G25&lt;0),ABS(C25/G25)&gt;2.9999),"",(C25-G25)/G25))</f>
        <v/>
      </c>
      <c r="M25" s="377"/>
      <c r="N25" s="397"/>
      <c r="O25" s="319" t="str">
        <f>+IF(ISERROR(IF(OR(AND(M25&lt;0,N25&gt;0),AND(M25&gt;0,N25&lt;0),ABS(M25/N25)&gt;3.9999,AND(M25&lt;0,N25&lt;0)),"",M25/N25-1)),"",IF(OR(AND(M25&lt;0,N25&gt;0),AND(M25&gt;0,N25&lt;0),ABS(M25/N25)&gt;3.9999,AND(M25&lt;0,N25&lt;0)),"",(M25-N25)/N25))</f>
        <v/>
      </c>
      <c r="AH25" s="207">
        <f t="shared" si="17"/>
        <v>0</v>
      </c>
    </row>
    <row r="26" spans="1:48" s="101" customFormat="1" ht="12" customHeight="1">
      <c r="A26" s="206">
        <v>1</v>
      </c>
      <c r="B26" s="1340" t="s">
        <v>155</v>
      </c>
      <c r="C26" s="1340"/>
      <c r="D26" s="1340"/>
      <c r="E26" s="1340"/>
      <c r="F26" s="1340"/>
      <c r="G26" s="1340"/>
      <c r="H26" s="1340"/>
      <c r="I26" s="1340"/>
      <c r="J26" s="1340"/>
      <c r="K26" s="1340"/>
      <c r="L26" s="1340"/>
      <c r="M26" s="1340"/>
      <c r="N26" s="1340"/>
      <c r="O26" s="1340"/>
    </row>
    <row r="27" spans="1:48">
      <c r="A27" s="181">
        <v>3</v>
      </c>
      <c r="B27" s="1345"/>
      <c r="C27" s="1345"/>
      <c r="D27" s="1345"/>
      <c r="E27" s="1345"/>
      <c r="F27" s="1345"/>
      <c r="G27" s="1345"/>
      <c r="H27" s="1345"/>
      <c r="I27" s="1345"/>
      <c r="J27" s="1345"/>
      <c r="K27" s="1345"/>
      <c r="L27" s="1345"/>
      <c r="M27" s="367"/>
      <c r="N27" s="367"/>
    </row>
    <row r="28" spans="1:48">
      <c r="D28" s="13" t="s">
        <v>82</v>
      </c>
    </row>
    <row r="29" spans="1:48">
      <c r="B29" s="796" t="s">
        <v>100</v>
      </c>
      <c r="C29" s="797">
        <f>(C4+C5+C6+C7-C8)+(C8+C11-C12)+(C12+C13-C15)</f>
        <v>0</v>
      </c>
      <c r="D29" s="797">
        <f t="shared" ref="D29:J29" si="18">(D4+D5+D6+D7-D8)+(D8+D11-D12)+(D12+D13-D15)</f>
        <v>0</v>
      </c>
      <c r="E29" s="797">
        <f t="shared" si="18"/>
        <v>0</v>
      </c>
      <c r="F29" s="797">
        <f t="shared" si="18"/>
        <v>0</v>
      </c>
      <c r="G29" s="797">
        <f t="shared" si="18"/>
        <v>0</v>
      </c>
      <c r="H29" s="797">
        <f t="shared" si="18"/>
        <v>0</v>
      </c>
      <c r="I29" s="797">
        <f t="shared" si="18"/>
        <v>0</v>
      </c>
      <c r="J29" s="797">
        <f t="shared" si="18"/>
        <v>0</v>
      </c>
      <c r="K29" s="796"/>
      <c r="L29" s="796"/>
      <c r="M29" s="797">
        <f>(M4+M5+M6+M7-M8)+(M8+M11-M12)+(M12+M13-M15)</f>
        <v>0</v>
      </c>
      <c r="N29" s="797">
        <f>(N4+N5+N6+N7-N8)+(N8+N11-N12)+(N12+N13-N15)</f>
        <v>0</v>
      </c>
    </row>
    <row r="30" spans="1:48">
      <c r="B30" s="796"/>
      <c r="C30" s="797"/>
      <c r="D30" s="797"/>
      <c r="E30" s="797"/>
      <c r="F30" s="797"/>
      <c r="G30" s="797"/>
      <c r="H30" s="797"/>
      <c r="I30" s="797"/>
      <c r="J30" s="797"/>
      <c r="K30" s="796"/>
      <c r="L30" s="796"/>
      <c r="M30" s="797"/>
      <c r="N30" s="797"/>
    </row>
    <row r="31" spans="1:48">
      <c r="B31" s="796"/>
      <c r="C31" s="797"/>
      <c r="D31" s="797"/>
      <c r="E31" s="797"/>
      <c r="F31" s="797"/>
      <c r="G31" s="797"/>
    </row>
    <row r="32" spans="1:48">
      <c r="B32" s="796"/>
      <c r="C32" s="797"/>
      <c r="D32" s="797"/>
      <c r="E32" s="797"/>
      <c r="F32" s="797"/>
      <c r="G32" s="797"/>
    </row>
    <row r="34" spans="3:12" hidden="1"/>
    <row r="35" spans="3:12" hidden="1"/>
    <row r="36" spans="3:12" hidden="1"/>
    <row r="37" spans="3:12" hidden="1"/>
    <row r="38" spans="3:12" hidden="1"/>
    <row r="39" spans="3:12" hidden="1"/>
    <row r="40" spans="3:12" hidden="1"/>
    <row r="41" spans="3:12" hidden="1"/>
    <row r="42" spans="3:12" hidden="1"/>
    <row r="43" spans="3:12" hidden="1"/>
    <row r="44" spans="3:12" hidden="1"/>
    <row r="45" spans="3:12" hidden="1">
      <c r="C45" s="53"/>
      <c r="D45" s="53"/>
      <c r="E45" s="53"/>
      <c r="F45" s="53"/>
      <c r="G45" s="53"/>
      <c r="H45" s="155"/>
      <c r="I45" s="155"/>
      <c r="J45" s="156"/>
    </row>
    <row r="46" spans="3:12" hidden="1">
      <c r="C46" s="53"/>
      <c r="D46" s="53"/>
      <c r="E46" s="53"/>
      <c r="F46" s="53"/>
      <c r="G46" s="53"/>
      <c r="H46" s="166"/>
      <c r="I46" s="166"/>
      <c r="J46" s="167"/>
      <c r="K46" s="121"/>
      <c r="L46" s="121"/>
    </row>
    <row r="47" spans="3:12" hidden="1">
      <c r="C47" s="53"/>
      <c r="D47" s="53"/>
      <c r="E47" s="53"/>
      <c r="F47" s="53"/>
      <c r="G47" s="53"/>
      <c r="H47" s="157"/>
      <c r="I47" s="157"/>
      <c r="J47" s="158"/>
    </row>
    <row r="48" spans="3:12" hidden="1">
      <c r="C48" s="53"/>
      <c r="D48" s="53"/>
      <c r="E48" s="53"/>
      <c r="F48" s="53"/>
      <c r="G48" s="53"/>
      <c r="H48" s="159"/>
      <c r="I48" s="159"/>
      <c r="J48" s="160"/>
    </row>
    <row r="49" spans="2:27" s="13" customFormat="1"/>
    <row r="50" spans="2:27" s="222" customFormat="1" ht="18.75" customHeight="1">
      <c r="B50" s="223" t="s">
        <v>76</v>
      </c>
      <c r="C50" s="274"/>
      <c r="D50" s="274"/>
      <c r="E50" s="274"/>
      <c r="F50" s="274"/>
      <c r="G50" s="274"/>
      <c r="H50" s="274"/>
      <c r="I50" s="13"/>
      <c r="J50" s="13"/>
      <c r="K50" s="274"/>
      <c r="L50" s="274"/>
      <c r="M50" s="275"/>
      <c r="N50" s="276"/>
      <c r="Q50" s="223" t="s">
        <v>88</v>
      </c>
      <c r="R50" s="223"/>
      <c r="S50" s="223"/>
      <c r="T50" s="223"/>
      <c r="U50" s="223"/>
      <c r="V50" s="223"/>
      <c r="W50" s="224"/>
      <c r="X50" s="224"/>
    </row>
    <row r="51" spans="2:27" s="224" customFormat="1">
      <c r="B51" s="176" t="s">
        <v>2</v>
      </c>
      <c r="C51" s="177" t="e">
        <f>D3</f>
        <v>#REF!</v>
      </c>
      <c r="D51" s="832" t="e">
        <f t="shared" ref="D51:I51" si="19">E3</f>
        <v>#REF!</v>
      </c>
      <c r="E51" s="832" t="e">
        <f t="shared" si="19"/>
        <v>#REF!</v>
      </c>
      <c r="F51" s="832" t="e">
        <f t="shared" si="19"/>
        <v>#REF!</v>
      </c>
      <c r="G51" s="832" t="e">
        <f t="shared" si="19"/>
        <v>#REF!</v>
      </c>
      <c r="H51" s="832" t="e">
        <f t="shared" si="19"/>
        <v>#REF!</v>
      </c>
      <c r="I51" s="990" t="e">
        <f t="shared" si="19"/>
        <v>#REF!</v>
      </c>
      <c r="J51" s="13"/>
      <c r="K51" s="222"/>
      <c r="L51" s="222"/>
      <c r="M51" s="222"/>
      <c r="N51" s="222"/>
      <c r="Q51" s="176" t="s">
        <v>2</v>
      </c>
      <c r="R51" s="176"/>
      <c r="S51" s="176"/>
      <c r="T51" s="177"/>
      <c r="U51" s="178" t="e">
        <f t="shared" ref="U51:AA51" si="20">+C51</f>
        <v>#REF!</v>
      </c>
      <c r="V51" s="178" t="e">
        <f t="shared" si="20"/>
        <v>#REF!</v>
      </c>
      <c r="W51" s="178" t="e">
        <f t="shared" si="20"/>
        <v>#REF!</v>
      </c>
      <c r="X51" s="178" t="e">
        <f t="shared" si="20"/>
        <v>#REF!</v>
      </c>
      <c r="Y51" s="178" t="e">
        <f t="shared" si="20"/>
        <v>#REF!</v>
      </c>
      <c r="Z51" s="178" t="e">
        <f t="shared" si="20"/>
        <v>#REF!</v>
      </c>
      <c r="AA51" s="178" t="e">
        <f t="shared" si="20"/>
        <v>#REF!</v>
      </c>
    </row>
    <row r="52" spans="2:27" s="224" customFormat="1">
      <c r="B52" s="71" t="s">
        <v>8</v>
      </c>
      <c r="C52" s="991">
        <v>-2</v>
      </c>
      <c r="D52" s="992">
        <v>-5</v>
      </c>
      <c r="E52" s="993">
        <v>0</v>
      </c>
      <c r="F52" s="993">
        <v>-3</v>
      </c>
      <c r="G52" s="993">
        <v>-5</v>
      </c>
      <c r="H52" s="994">
        <v>-3</v>
      </c>
      <c r="I52" s="791">
        <v>1</v>
      </c>
      <c r="J52" s="13"/>
      <c r="K52" s="72"/>
      <c r="Q52" s="71" t="s">
        <v>8</v>
      </c>
      <c r="R52" s="71"/>
      <c r="S52" s="71"/>
      <c r="T52" s="152"/>
      <c r="U52" s="170">
        <f t="shared" ref="U52:U65" si="21">+D4-C52</f>
        <v>0</v>
      </c>
      <c r="V52" s="30">
        <f t="shared" ref="V52:V65" si="22">+E4-D52</f>
        <v>0</v>
      </c>
      <c r="W52" s="30">
        <f t="shared" ref="W52:W65" si="23">+F4-E52</f>
        <v>0</v>
      </c>
      <c r="X52" s="30">
        <f t="shared" ref="X52:X65" si="24">+G4-F52</f>
        <v>0</v>
      </c>
      <c r="Y52" s="30">
        <f t="shared" ref="Y52:Y65" si="25">+H4-G52</f>
        <v>0</v>
      </c>
      <c r="Z52" s="30">
        <f t="shared" ref="Z52:Z65" si="26">+I4-H52</f>
        <v>0</v>
      </c>
      <c r="AA52" s="30">
        <f t="shared" ref="AA52:AA65" si="27">+J4-I52</f>
        <v>0</v>
      </c>
    </row>
    <row r="53" spans="2:27" s="224" customFormat="1">
      <c r="B53" s="71" t="s">
        <v>3</v>
      </c>
      <c r="C53" s="18">
        <v>2</v>
      </c>
      <c r="D53" s="19">
        <v>-1</v>
      </c>
      <c r="E53" s="21">
        <v>-3</v>
      </c>
      <c r="F53" s="22">
        <v>-5</v>
      </c>
      <c r="G53" s="22">
        <v>2</v>
      </c>
      <c r="H53" s="222">
        <v>-1</v>
      </c>
      <c r="I53" s="73">
        <v>-4</v>
      </c>
      <c r="J53" s="72"/>
      <c r="K53" s="72"/>
      <c r="Q53" s="71" t="s">
        <v>3</v>
      </c>
      <c r="R53" s="71"/>
      <c r="S53" s="71"/>
      <c r="T53" s="18"/>
      <c r="U53" s="19">
        <f t="shared" si="21"/>
        <v>0</v>
      </c>
      <c r="V53" s="21">
        <f t="shared" si="22"/>
        <v>0</v>
      </c>
      <c r="W53" s="22">
        <f t="shared" si="23"/>
        <v>0</v>
      </c>
      <c r="X53" s="22">
        <f t="shared" si="24"/>
        <v>0</v>
      </c>
      <c r="Y53" s="22">
        <f t="shared" si="25"/>
        <v>0</v>
      </c>
      <c r="Z53" s="22">
        <f t="shared" si="26"/>
        <v>0</v>
      </c>
      <c r="AA53" s="22">
        <f t="shared" si="27"/>
        <v>0</v>
      </c>
    </row>
    <row r="54" spans="2:27" s="224" customFormat="1">
      <c r="B54" s="71" t="s">
        <v>0</v>
      </c>
      <c r="C54" s="18">
        <v>2</v>
      </c>
      <c r="D54" s="19">
        <v>-2</v>
      </c>
      <c r="E54" s="21">
        <v>3</v>
      </c>
      <c r="F54" s="22">
        <v>0</v>
      </c>
      <c r="G54" s="22">
        <v>-2</v>
      </c>
      <c r="H54" s="222">
        <v>-1</v>
      </c>
      <c r="I54" s="73">
        <v>0</v>
      </c>
      <c r="J54" s="72"/>
      <c r="K54" s="72"/>
      <c r="Q54" s="71" t="s">
        <v>0</v>
      </c>
      <c r="R54" s="71"/>
      <c r="S54" s="71"/>
      <c r="T54" s="18"/>
      <c r="U54" s="19">
        <f t="shared" si="21"/>
        <v>0</v>
      </c>
      <c r="V54" s="21">
        <f t="shared" si="22"/>
        <v>0</v>
      </c>
      <c r="W54" s="22">
        <f t="shared" si="23"/>
        <v>0</v>
      </c>
      <c r="X54" s="22">
        <f t="shared" si="24"/>
        <v>0</v>
      </c>
      <c r="Y54" s="22">
        <f t="shared" si="25"/>
        <v>0</v>
      </c>
      <c r="Z54" s="22">
        <f t="shared" si="26"/>
        <v>0</v>
      </c>
      <c r="AA54" s="22">
        <f t="shared" si="27"/>
        <v>0</v>
      </c>
    </row>
    <row r="55" spans="2:27" s="224" customFormat="1">
      <c r="B55" s="71" t="s">
        <v>19</v>
      </c>
      <c r="C55" s="18">
        <v>0</v>
      </c>
      <c r="D55" s="19">
        <v>0</v>
      </c>
      <c r="E55" s="21">
        <v>0</v>
      </c>
      <c r="F55" s="22">
        <v>0</v>
      </c>
      <c r="G55" s="22">
        <v>0</v>
      </c>
      <c r="H55" s="222">
        <v>0</v>
      </c>
      <c r="I55" s="73">
        <v>-1</v>
      </c>
      <c r="J55" s="72"/>
      <c r="K55" s="72"/>
      <c r="Q55" s="71" t="s">
        <v>19</v>
      </c>
      <c r="R55" s="71"/>
      <c r="S55" s="71"/>
      <c r="T55" s="18"/>
      <c r="U55" s="19">
        <f t="shared" si="21"/>
        <v>0</v>
      </c>
      <c r="V55" s="21">
        <f t="shared" si="22"/>
        <v>0</v>
      </c>
      <c r="W55" s="22">
        <f t="shared" si="23"/>
        <v>0</v>
      </c>
      <c r="X55" s="22">
        <f t="shared" si="24"/>
        <v>0</v>
      </c>
      <c r="Y55" s="22">
        <f t="shared" si="25"/>
        <v>0</v>
      </c>
      <c r="Z55" s="22">
        <f t="shared" si="26"/>
        <v>0</v>
      </c>
      <c r="AA55" s="22">
        <f t="shared" si="27"/>
        <v>0</v>
      </c>
    </row>
    <row r="56" spans="2:27" s="224" customFormat="1">
      <c r="B56" s="82" t="s">
        <v>9</v>
      </c>
      <c r="C56" s="23">
        <v>2</v>
      </c>
      <c r="D56" s="24">
        <v>-8</v>
      </c>
      <c r="E56" s="25">
        <v>0</v>
      </c>
      <c r="F56" s="26">
        <v>-8</v>
      </c>
      <c r="G56" s="26">
        <v>-5</v>
      </c>
      <c r="H56" s="222">
        <v>-5</v>
      </c>
      <c r="I56" s="73">
        <v>-4</v>
      </c>
      <c r="J56" s="72"/>
      <c r="K56" s="72"/>
      <c r="Q56" s="82" t="s">
        <v>9</v>
      </c>
      <c r="R56" s="82"/>
      <c r="S56" s="82"/>
      <c r="T56" s="23"/>
      <c r="U56" s="24">
        <f t="shared" si="21"/>
        <v>0</v>
      </c>
      <c r="V56" s="25">
        <f t="shared" si="22"/>
        <v>0</v>
      </c>
      <c r="W56" s="26">
        <f t="shared" si="23"/>
        <v>0</v>
      </c>
      <c r="X56" s="26">
        <f t="shared" si="24"/>
        <v>0</v>
      </c>
      <c r="Y56" s="26">
        <f t="shared" si="25"/>
        <v>0</v>
      </c>
      <c r="Z56" s="26">
        <f t="shared" si="26"/>
        <v>0</v>
      </c>
      <c r="AA56" s="26">
        <f t="shared" si="27"/>
        <v>0</v>
      </c>
    </row>
    <row r="57" spans="2:27" s="224" customFormat="1">
      <c r="B57" s="71" t="s">
        <v>4</v>
      </c>
      <c r="C57" s="18"/>
      <c r="D57" s="19"/>
      <c r="E57" s="21"/>
      <c r="F57" s="22"/>
      <c r="G57" s="22"/>
      <c r="H57" s="222"/>
      <c r="I57" s="73"/>
      <c r="J57" s="72"/>
      <c r="K57" s="72"/>
      <c r="Q57" s="71" t="s">
        <v>4</v>
      </c>
      <c r="R57" s="71"/>
      <c r="S57" s="71"/>
      <c r="T57" s="18"/>
      <c r="U57" s="19">
        <f t="shared" si="21"/>
        <v>0</v>
      </c>
      <c r="V57" s="21">
        <f t="shared" si="22"/>
        <v>0</v>
      </c>
      <c r="W57" s="22">
        <f t="shared" si="23"/>
        <v>0</v>
      </c>
      <c r="X57" s="22">
        <f t="shared" si="24"/>
        <v>0</v>
      </c>
      <c r="Y57" s="22">
        <f t="shared" si="25"/>
        <v>0</v>
      </c>
      <c r="Z57" s="22">
        <f t="shared" si="26"/>
        <v>0</v>
      </c>
      <c r="AA57" s="22">
        <f t="shared" si="27"/>
        <v>0</v>
      </c>
    </row>
    <row r="58" spans="2:27" s="224" customFormat="1">
      <c r="B58" s="71" t="s">
        <v>90</v>
      </c>
      <c r="C58" s="18"/>
      <c r="D58" s="19"/>
      <c r="E58" s="21"/>
      <c r="F58" s="22"/>
      <c r="G58" s="22"/>
      <c r="H58" s="222"/>
      <c r="I58" s="73"/>
      <c r="J58" s="72"/>
      <c r="K58" s="72"/>
      <c r="Q58" s="71" t="s">
        <v>90</v>
      </c>
      <c r="R58" s="71"/>
      <c r="S58" s="71"/>
      <c r="T58" s="18"/>
      <c r="U58" s="19">
        <f t="shared" si="21"/>
        <v>0</v>
      </c>
      <c r="V58" s="21">
        <f t="shared" si="22"/>
        <v>0</v>
      </c>
      <c r="W58" s="22">
        <f t="shared" si="23"/>
        <v>0</v>
      </c>
      <c r="X58" s="22">
        <f t="shared" si="24"/>
        <v>0</v>
      </c>
      <c r="Y58" s="22">
        <f t="shared" si="25"/>
        <v>0</v>
      </c>
      <c r="Z58" s="22">
        <f t="shared" si="26"/>
        <v>0</v>
      </c>
      <c r="AA58" s="22">
        <f t="shared" si="27"/>
        <v>0</v>
      </c>
    </row>
    <row r="59" spans="2:27" s="224" customFormat="1">
      <c r="B59" s="82" t="s">
        <v>25</v>
      </c>
      <c r="C59" s="23">
        <v>-23</v>
      </c>
      <c r="D59" s="24">
        <v>5</v>
      </c>
      <c r="E59" s="25">
        <v>5</v>
      </c>
      <c r="F59" s="26">
        <v>-30</v>
      </c>
      <c r="G59" s="26">
        <v>-27</v>
      </c>
      <c r="H59" s="222">
        <v>-9</v>
      </c>
      <c r="I59" s="73">
        <v>-8</v>
      </c>
      <c r="J59" s="72"/>
      <c r="K59" s="72"/>
      <c r="Q59" s="82" t="s">
        <v>25</v>
      </c>
      <c r="R59" s="82"/>
      <c r="S59" s="82"/>
      <c r="T59" s="23"/>
      <c r="U59" s="24">
        <f t="shared" si="21"/>
        <v>0</v>
      </c>
      <c r="V59" s="25">
        <f t="shared" si="22"/>
        <v>0</v>
      </c>
      <c r="W59" s="26">
        <f t="shared" si="23"/>
        <v>0</v>
      </c>
      <c r="X59" s="26">
        <f t="shared" si="24"/>
        <v>0</v>
      </c>
      <c r="Y59" s="26">
        <f t="shared" si="25"/>
        <v>0</v>
      </c>
      <c r="Z59" s="26">
        <f t="shared" si="26"/>
        <v>0</v>
      </c>
      <c r="AA59" s="26">
        <f t="shared" si="27"/>
        <v>0</v>
      </c>
    </row>
    <row r="60" spans="2:27" s="224" customFormat="1">
      <c r="B60" s="82" t="s">
        <v>14</v>
      </c>
      <c r="C60" s="23">
        <v>-21</v>
      </c>
      <c r="D60" s="24">
        <v>-3</v>
      </c>
      <c r="E60" s="25">
        <v>5</v>
      </c>
      <c r="F60" s="25">
        <v>-38</v>
      </c>
      <c r="G60" s="25">
        <v>-32</v>
      </c>
      <c r="H60" s="222">
        <v>-14</v>
      </c>
      <c r="I60" s="73">
        <v>-12</v>
      </c>
      <c r="J60" s="72"/>
      <c r="K60" s="72"/>
      <c r="Q60" s="82" t="s">
        <v>14</v>
      </c>
      <c r="R60" s="82"/>
      <c r="S60" s="82"/>
      <c r="T60" s="23"/>
      <c r="U60" s="24">
        <f t="shared" si="21"/>
        <v>0</v>
      </c>
      <c r="V60" s="25">
        <f t="shared" si="22"/>
        <v>0</v>
      </c>
      <c r="W60" s="25">
        <f t="shared" si="23"/>
        <v>0</v>
      </c>
      <c r="X60" s="25">
        <f t="shared" si="24"/>
        <v>0</v>
      </c>
      <c r="Y60" s="25">
        <f t="shared" si="25"/>
        <v>0</v>
      </c>
      <c r="Z60" s="25">
        <f t="shared" si="26"/>
        <v>0</v>
      </c>
      <c r="AA60" s="25">
        <f t="shared" si="27"/>
        <v>0</v>
      </c>
    </row>
    <row r="61" spans="2:27" s="224" customFormat="1">
      <c r="B61" s="71" t="s">
        <v>24</v>
      </c>
      <c r="C61" s="18">
        <v>1</v>
      </c>
      <c r="D61" s="19">
        <v>1</v>
      </c>
      <c r="E61" s="21">
        <v>-1</v>
      </c>
      <c r="F61" s="30">
        <v>-1</v>
      </c>
      <c r="G61" s="30">
        <v>0</v>
      </c>
      <c r="H61" s="222">
        <v>-1</v>
      </c>
      <c r="I61" s="73">
        <v>1</v>
      </c>
      <c r="J61" s="72"/>
      <c r="K61" s="72"/>
      <c r="Q61" s="71" t="s">
        <v>24</v>
      </c>
      <c r="R61" s="71"/>
      <c r="S61" s="71"/>
      <c r="T61" s="18"/>
      <c r="U61" s="19">
        <f t="shared" si="21"/>
        <v>0</v>
      </c>
      <c r="V61" s="21">
        <f t="shared" si="22"/>
        <v>0</v>
      </c>
      <c r="W61" s="30">
        <f t="shared" si="23"/>
        <v>0</v>
      </c>
      <c r="X61" s="30">
        <f t="shared" si="24"/>
        <v>0</v>
      </c>
      <c r="Y61" s="30">
        <f t="shared" si="25"/>
        <v>0</v>
      </c>
      <c r="Z61" s="30">
        <f t="shared" si="26"/>
        <v>0</v>
      </c>
      <c r="AA61" s="30">
        <f t="shared" si="27"/>
        <v>0</v>
      </c>
    </row>
    <row r="62" spans="2:27" s="224" customFormat="1">
      <c r="B62" s="483" t="str">
        <f>B14</f>
        <v>Imp. of sec. fin. non-cur. ass.</v>
      </c>
      <c r="C62" s="18"/>
      <c r="D62" s="19"/>
      <c r="E62" s="21"/>
      <c r="F62" s="30"/>
      <c r="G62" s="30"/>
      <c r="H62" s="222"/>
      <c r="I62" s="73"/>
      <c r="J62" s="72"/>
      <c r="K62" s="72"/>
      <c r="Q62" s="483" t="str">
        <f>B62</f>
        <v>Imp. of sec. fin. non-cur. ass.</v>
      </c>
      <c r="R62" s="71"/>
      <c r="S62" s="71"/>
      <c r="T62" s="18"/>
      <c r="U62" s="19"/>
      <c r="V62" s="21"/>
      <c r="W62" s="30"/>
      <c r="X62" s="30"/>
      <c r="Y62" s="30"/>
      <c r="Z62" s="30"/>
      <c r="AA62" s="30"/>
    </row>
    <row r="63" spans="2:27" s="224" customFormat="1">
      <c r="B63" s="88" t="s">
        <v>5</v>
      </c>
      <c r="C63" s="31">
        <v>-20</v>
      </c>
      <c r="D63" s="32">
        <v>-2</v>
      </c>
      <c r="E63" s="35">
        <v>4</v>
      </c>
      <c r="F63" s="34">
        <v>-39</v>
      </c>
      <c r="G63" s="34">
        <v>-32</v>
      </c>
      <c r="H63" s="278">
        <v>-15</v>
      </c>
      <c r="I63" s="995">
        <v>-11</v>
      </c>
      <c r="J63" s="72"/>
      <c r="K63" s="72"/>
      <c r="Q63" s="88" t="s">
        <v>5</v>
      </c>
      <c r="R63" s="88"/>
      <c r="S63" s="88"/>
      <c r="T63" s="31"/>
      <c r="U63" s="32">
        <f t="shared" si="21"/>
        <v>0</v>
      </c>
      <c r="V63" s="35">
        <f t="shared" si="22"/>
        <v>0</v>
      </c>
      <c r="W63" s="34">
        <f t="shared" si="23"/>
        <v>0</v>
      </c>
      <c r="X63" s="34">
        <f t="shared" si="24"/>
        <v>0</v>
      </c>
      <c r="Y63" s="34">
        <f t="shared" si="25"/>
        <v>0</v>
      </c>
      <c r="Z63" s="34">
        <f t="shared" si="26"/>
        <v>0</v>
      </c>
      <c r="AA63" s="34">
        <f t="shared" si="27"/>
        <v>0</v>
      </c>
    </row>
    <row r="64" spans="2:27" s="224" customFormat="1">
      <c r="B64" s="71" t="s">
        <v>29</v>
      </c>
      <c r="C64" s="996">
        <v>929</v>
      </c>
      <c r="D64" s="993">
        <v>828</v>
      </c>
      <c r="E64" s="993">
        <v>822</v>
      </c>
      <c r="F64" s="993">
        <v>234</v>
      </c>
      <c r="G64" s="993">
        <v>249</v>
      </c>
      <c r="H64" s="994">
        <v>341</v>
      </c>
      <c r="I64" s="470">
        <v>327</v>
      </c>
      <c r="J64" s="72"/>
      <c r="K64" s="72"/>
      <c r="Q64" s="71" t="s">
        <v>29</v>
      </c>
      <c r="R64" s="71"/>
      <c r="S64" s="71"/>
      <c r="T64" s="38"/>
      <c r="U64" s="30">
        <f t="shared" si="21"/>
        <v>0</v>
      </c>
      <c r="V64" s="30">
        <f t="shared" si="22"/>
        <v>0</v>
      </c>
      <c r="W64" s="30">
        <f t="shared" si="23"/>
        <v>0</v>
      </c>
      <c r="X64" s="30">
        <f t="shared" si="24"/>
        <v>0</v>
      </c>
      <c r="Y64" s="30">
        <f>+H16-G64</f>
        <v>0</v>
      </c>
      <c r="Z64" s="30">
        <f t="shared" si="26"/>
        <v>0</v>
      </c>
      <c r="AA64" s="30">
        <f t="shared" si="27"/>
        <v>0</v>
      </c>
    </row>
    <row r="65" spans="2:27" s="224" customFormat="1">
      <c r="B65" s="149" t="s">
        <v>15</v>
      </c>
      <c r="C65" s="39">
        <v>1016</v>
      </c>
      <c r="D65" s="40">
        <v>961</v>
      </c>
      <c r="E65" s="40">
        <v>967</v>
      </c>
      <c r="F65" s="40">
        <v>935</v>
      </c>
      <c r="G65" s="40">
        <v>962</v>
      </c>
      <c r="H65" s="278">
        <v>941</v>
      </c>
      <c r="I65" s="995">
        <v>956</v>
      </c>
      <c r="J65" s="72"/>
      <c r="K65" s="72"/>
      <c r="Q65" s="149" t="s">
        <v>15</v>
      </c>
      <c r="R65" s="149"/>
      <c r="S65" s="149"/>
      <c r="T65" s="39"/>
      <c r="U65" s="40">
        <f t="shared" si="21"/>
        <v>0</v>
      </c>
      <c r="V65" s="40">
        <f t="shared" si="22"/>
        <v>0</v>
      </c>
      <c r="W65" s="40">
        <f t="shared" si="23"/>
        <v>0</v>
      </c>
      <c r="X65" s="40">
        <f t="shared" si="24"/>
        <v>0</v>
      </c>
      <c r="Y65" s="40">
        <f t="shared" si="25"/>
        <v>0</v>
      </c>
      <c r="Z65" s="40">
        <f t="shared" si="26"/>
        <v>0</v>
      </c>
      <c r="AA65" s="40">
        <f t="shared" si="27"/>
        <v>0</v>
      </c>
    </row>
    <row r="66" spans="2:27" s="224" customFormat="1">
      <c r="I66" s="72"/>
      <c r="J66" s="72"/>
      <c r="K66" s="72"/>
      <c r="Z66" s="22"/>
    </row>
    <row r="67" spans="2:27" s="224" customFormat="1">
      <c r="I67" s="72"/>
      <c r="J67" s="72"/>
      <c r="K67" s="72"/>
      <c r="Z67" s="22"/>
    </row>
    <row r="68" spans="2:27" s="224" customFormat="1">
      <c r="I68" s="72"/>
      <c r="J68" s="72"/>
      <c r="K68" s="72"/>
    </row>
    <row r="69" spans="2:27" s="224" customFormat="1"/>
    <row r="70" spans="2:27" s="224" customFormat="1"/>
    <row r="71" spans="2:27" s="224" customFormat="1"/>
    <row r="72" spans="2:27" s="224" customFormat="1"/>
    <row r="73" spans="2:27" s="224" customFormat="1"/>
    <row r="74" spans="2:27" s="224" customFormat="1"/>
    <row r="75" spans="2:27" s="224" customFormat="1"/>
    <row r="76" spans="2:27" s="224" customFormat="1"/>
    <row r="77" spans="2:27" s="224" customFormat="1"/>
    <row r="78" spans="2:27" s="224" customFormat="1"/>
    <row r="79" spans="2:27" s="224" customFormat="1"/>
    <row r="80" spans="2:27" s="224" customFormat="1"/>
    <row r="81" s="224" customFormat="1"/>
    <row r="82" s="224" customFormat="1"/>
    <row r="83" s="224" customFormat="1"/>
    <row r="84" s="224" customFormat="1"/>
    <row r="85" s="224" customFormat="1"/>
    <row r="86" s="224" customFormat="1"/>
    <row r="87" s="224" customFormat="1"/>
    <row r="88" s="224" customFormat="1"/>
    <row r="89" s="224" customFormat="1"/>
    <row r="90" s="224" customFormat="1"/>
    <row r="91" s="224" customFormat="1"/>
    <row r="92" s="224" customFormat="1"/>
    <row r="93" s="224" customFormat="1"/>
    <row r="94" s="224" customFormat="1"/>
    <row r="95" s="224" customFormat="1"/>
    <row r="96" s="224" customFormat="1"/>
    <row r="97" s="224" customFormat="1"/>
    <row r="98" s="224" customFormat="1"/>
    <row r="99" s="224" customFormat="1"/>
    <row r="100" s="224" customFormat="1"/>
    <row r="101" s="224" customFormat="1"/>
  </sheetData>
  <mergeCells count="2">
    <mergeCell ref="B27:L27"/>
    <mergeCell ref="B26:O26"/>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0000"/>
  </sheetPr>
  <dimension ref="A1:BD108"/>
  <sheetViews>
    <sheetView zoomScaleNormal="100" workbookViewId="0">
      <selection activeCell="R4" sqref="R4"/>
    </sheetView>
  </sheetViews>
  <sheetFormatPr defaultColWidth="9.33203125" defaultRowHeight="12" outlineLevelRow="1" outlineLevelCol="1"/>
  <cols>
    <col min="1" max="1" width="23.33203125" style="181" customWidth="1"/>
    <col min="2" max="2" width="29.109375" style="53" customWidth="1"/>
    <col min="3" max="3" width="8" style="13" customWidth="1"/>
    <col min="4" max="7" width="8" style="53" customWidth="1"/>
    <col min="8" max="9" width="8" style="53" customWidth="1" outlineLevel="1"/>
    <col min="10" max="10" width="7.33203125" style="53" customWidth="1" outlineLevel="1"/>
    <col min="11" max="14" width="8.109375" style="53" bestFit="1" customWidth="1"/>
    <col min="15" max="15" width="8.77734375" style="53" customWidth="1" outlineLevel="1"/>
    <col min="16" max="17" width="7.77734375" style="53" customWidth="1" outlineLevel="1"/>
    <col min="18" max="18" width="7.6640625" style="53" bestFit="1" customWidth="1" outlineLevel="1"/>
    <col min="19" max="20" width="9.33203125" style="53" customWidth="1"/>
    <col min="21" max="23" width="7.6640625" style="53" customWidth="1"/>
    <col min="24" max="24" width="9.44140625" style="53" customWidth="1"/>
    <col min="25" max="25" width="7.33203125" style="53" customWidth="1"/>
    <col min="26" max="26" width="8.77734375" style="53" customWidth="1"/>
    <col min="27" max="31" width="9.33203125" style="53" customWidth="1"/>
    <col min="32" max="32" width="9" style="53" bestFit="1" customWidth="1"/>
    <col min="33" max="33" width="9.33203125" style="53" customWidth="1"/>
    <col min="34" max="16384" width="9.33203125" style="53"/>
  </cols>
  <sheetData>
    <row r="1" spans="1:56" s="101" customFormat="1" ht="10.5" customHeight="1">
      <c r="A1" s="199" t="s">
        <v>84</v>
      </c>
      <c r="B1" s="200">
        <v>2</v>
      </c>
      <c r="C1" s="200">
        <f>+B1+1</f>
        <v>3</v>
      </c>
      <c r="D1" s="200">
        <f t="shared" ref="D1:L1" si="0">+C1+1</f>
        <v>4</v>
      </c>
      <c r="E1" s="200">
        <f t="shared" si="0"/>
        <v>5</v>
      </c>
      <c r="F1" s="200">
        <f t="shared" si="0"/>
        <v>6</v>
      </c>
      <c r="G1" s="200">
        <f t="shared" si="0"/>
        <v>7</v>
      </c>
      <c r="H1" s="200">
        <f t="shared" si="0"/>
        <v>8</v>
      </c>
      <c r="I1" s="200">
        <f t="shared" si="0"/>
        <v>9</v>
      </c>
      <c r="J1" s="200">
        <f t="shared" si="0"/>
        <v>10</v>
      </c>
      <c r="K1" s="200">
        <f t="shared" si="0"/>
        <v>11</v>
      </c>
      <c r="L1" s="200">
        <f t="shared" si="0"/>
        <v>12</v>
      </c>
      <c r="M1" s="200">
        <f>+L1+1</f>
        <v>13</v>
      </c>
      <c r="N1" s="200">
        <f>+M1+1</f>
        <v>14</v>
      </c>
      <c r="O1" s="200">
        <f>+N1+1</f>
        <v>15</v>
      </c>
      <c r="P1" s="200">
        <f>+O1+1</f>
        <v>16</v>
      </c>
    </row>
    <row r="2" spans="1:56" s="101" customFormat="1" ht="10.5" customHeight="1">
      <c r="A2" s="199"/>
      <c r="B2" s="334" t="s">
        <v>180</v>
      </c>
      <c r="C2" s="378"/>
      <c r="D2" s="323"/>
      <c r="E2" s="323"/>
      <c r="F2" s="323"/>
      <c r="G2" s="323"/>
      <c r="H2" s="323"/>
      <c r="I2" s="323"/>
      <c r="J2" s="323"/>
      <c r="K2" s="323"/>
      <c r="L2" s="323"/>
      <c r="M2" s="308"/>
      <c r="N2" s="309"/>
      <c r="O2" s="309"/>
      <c r="P2" s="309"/>
      <c r="Q2" s="309"/>
      <c r="R2" s="309"/>
      <c r="Y2" s="101" t="s">
        <v>137</v>
      </c>
    </row>
    <row r="3" spans="1:56" s="101" customFormat="1" ht="10.5" customHeight="1">
      <c r="A3" s="199"/>
      <c r="B3" s="447"/>
      <c r="C3" s="445"/>
      <c r="D3" s="444"/>
      <c r="E3" s="444"/>
      <c r="F3" s="444"/>
      <c r="G3" s="444"/>
      <c r="H3" s="444"/>
      <c r="I3" s="444"/>
      <c r="J3" s="446"/>
      <c r="K3" s="444"/>
      <c r="L3" s="446"/>
      <c r="M3" s="1333" t="s">
        <v>110</v>
      </c>
      <c r="N3" s="1334"/>
      <c r="O3" s="1335" t="e">
        <f>+VLOOKUP($A4,#REF!,M$1+1,FALSE)</f>
        <v>#REF!</v>
      </c>
      <c r="P3" s="1337" t="e">
        <f>+VLOOKUP($A4,#REF!,N$1+1,FALSE)</f>
        <v>#REF!</v>
      </c>
      <c r="Q3" s="1047" t="s">
        <v>198</v>
      </c>
      <c r="R3" s="930" t="s">
        <v>199</v>
      </c>
      <c r="AI3" s="101" t="s">
        <v>110</v>
      </c>
      <c r="AK3" s="1328" t="e">
        <f>O3</f>
        <v>#REF!</v>
      </c>
      <c r="AL3" s="1330" t="e">
        <f>P3</f>
        <v>#REF!</v>
      </c>
      <c r="AM3" s="828" t="str">
        <f>Q3</f>
        <v>Jan-Mar</v>
      </c>
      <c r="AN3" s="828" t="str">
        <f>R3</f>
        <v>20/19</v>
      </c>
    </row>
    <row r="4" spans="1:56" s="101" customFormat="1" ht="13.5" customHeight="1">
      <c r="A4" s="182" t="str">
        <f>+"headingqy"&amp;$A$1</f>
        <v>headingqyGroup</v>
      </c>
      <c r="B4" s="453" t="str">
        <f>+VLOOKUP($A4,[3]Settings!$CN$29:$DB$93,B$1+1,FALSE)</f>
        <v>EURm</v>
      </c>
      <c r="C4" s="1036" t="e">
        <f>+VLOOKUP($A4,#REF!,C$1+1,FALSE)</f>
        <v>#REF!</v>
      </c>
      <c r="D4" s="1037" t="e">
        <f>+VLOOKUP($A4,#REF!,D$1+1,FALSE)</f>
        <v>#REF!</v>
      </c>
      <c r="E4" s="1037" t="e">
        <f>+VLOOKUP($A4,#REF!,E$1+1,FALSE)</f>
        <v>#REF!</v>
      </c>
      <c r="F4" s="1037" t="e">
        <f>+VLOOKUP($A4,#REF!,F$1+1,FALSE)</f>
        <v>#REF!</v>
      </c>
      <c r="G4" s="1037" t="e">
        <f>+VLOOKUP($A4,#REF!,G$1+1,FALSE)</f>
        <v>#REF!</v>
      </c>
      <c r="H4" s="1037" t="e">
        <f>+VLOOKUP($A4,#REF!,H$1+1,FALSE)</f>
        <v>#REF!</v>
      </c>
      <c r="I4" s="1037" t="e">
        <f>+VLOOKUP($A4,#REF!,I$1+1,FALSE)</f>
        <v>#REF!</v>
      </c>
      <c r="J4" s="1038" t="e">
        <f>+VLOOKUP($A4,#REF!,J$1+1,FALSE)</f>
        <v>#REF!</v>
      </c>
      <c r="K4" s="463" t="e">
        <f>+VLOOKUP($A4,#REF!,K$1+1,FALSE)</f>
        <v>#REF!</v>
      </c>
      <c r="L4" s="1035" t="e">
        <f>+VLOOKUP($A4,#REF!,L$1+1,FALSE)</f>
        <v>#REF!</v>
      </c>
      <c r="M4" s="1030" t="e">
        <f>+K4</f>
        <v>#REF!</v>
      </c>
      <c r="N4" s="1031" t="e">
        <f>L4</f>
        <v>#REF!</v>
      </c>
      <c r="O4" s="1336"/>
      <c r="P4" s="1338"/>
      <c r="Q4" s="1034" t="str">
        <f>"14 vs
"&amp;"EUR"</f>
        <v>14 vs
EUR</v>
      </c>
      <c r="R4" s="1035" t="str">
        <f>"13
"&amp;"Local"</f>
        <v>13
Local</v>
      </c>
      <c r="Y4" s="1032" t="e">
        <f>C4</f>
        <v>#REF!</v>
      </c>
      <c r="Z4" s="1032" t="e">
        <f t="shared" ref="Z4:AF4" si="1">D4</f>
        <v>#REF!</v>
      </c>
      <c r="AA4" s="1032" t="e">
        <f t="shared" si="1"/>
        <v>#REF!</v>
      </c>
      <c r="AB4" s="1032" t="e">
        <f t="shared" si="1"/>
        <v>#REF!</v>
      </c>
      <c r="AC4" s="1032" t="e">
        <f t="shared" si="1"/>
        <v>#REF!</v>
      </c>
      <c r="AD4" s="1032" t="e">
        <f t="shared" si="1"/>
        <v>#REF!</v>
      </c>
      <c r="AE4" s="1032" t="e">
        <f t="shared" si="1"/>
        <v>#REF!</v>
      </c>
      <c r="AF4" s="1032" t="e">
        <f t="shared" si="1"/>
        <v>#REF!</v>
      </c>
      <c r="AG4" s="1030" t="e">
        <f>K4</f>
        <v>#REF!</v>
      </c>
      <c r="AH4" s="1030" t="e">
        <f>L4</f>
        <v>#REF!</v>
      </c>
      <c r="AI4" s="1030" t="e">
        <f>M4</f>
        <v>#REF!</v>
      </c>
      <c r="AJ4" s="1030" t="e">
        <f>N4</f>
        <v>#REF!</v>
      </c>
      <c r="AK4" s="1329"/>
      <c r="AL4" s="1331"/>
      <c r="AM4" s="1030" t="s">
        <v>94</v>
      </c>
      <c r="AN4" s="1031" t="s">
        <v>95</v>
      </c>
    </row>
    <row r="5" spans="1:56" s="101" customFormat="1" ht="10.5" customHeight="1">
      <c r="A5" s="213" t="s">
        <v>8</v>
      </c>
      <c r="B5" s="483" t="s">
        <v>8</v>
      </c>
      <c r="C5" s="345"/>
      <c r="D5" s="371"/>
      <c r="E5" s="371"/>
      <c r="F5" s="371"/>
      <c r="G5" s="371"/>
      <c r="H5" s="538"/>
      <c r="I5" s="538"/>
      <c r="J5" s="538"/>
      <c r="K5" s="712" t="e">
        <f>((C5-D5)/D5)</f>
        <v>#DIV/0!</v>
      </c>
      <c r="L5" s="728" t="e">
        <f>((C5-G5)/G5)</f>
        <v>#DIV/0!</v>
      </c>
      <c r="M5" s="473"/>
      <c r="N5" s="487"/>
      <c r="O5" s="475"/>
      <c r="P5" s="554"/>
      <c r="Q5" s="1071" t="e">
        <f>((O5-P5)/P5)</f>
        <v>#DIV/0!</v>
      </c>
      <c r="R5" s="487"/>
      <c r="T5" s="819" t="e">
        <f>((C5-D5)/D5)-K5</f>
        <v>#DIV/0!</v>
      </c>
      <c r="U5" s="819" t="e">
        <f>((C5-G5)/G5)-L5</f>
        <v>#DIV/0!</v>
      </c>
      <c r="V5" s="819" t="e">
        <f t="shared" ref="V5:V17" si="2">((O5-P5)/P5)-Q5</f>
        <v>#DIV/0!</v>
      </c>
      <c r="W5" s="819">
        <f>C5+D5+E5+F5-O5</f>
        <v>0</v>
      </c>
      <c r="X5" s="819">
        <f>H5+G5+I5+J5-P5</f>
        <v>0</v>
      </c>
      <c r="Y5" s="749"/>
      <c r="Z5" s="936"/>
      <c r="AA5" s="937"/>
      <c r="AB5" s="937"/>
      <c r="AC5" s="937"/>
      <c r="AD5" s="937"/>
      <c r="AE5" s="938"/>
      <c r="AF5" s="938"/>
      <c r="AG5" s="712"/>
      <c r="AH5" s="728"/>
      <c r="AI5" s="743"/>
      <c r="AJ5" s="713"/>
      <c r="AK5" s="749"/>
      <c r="AL5" s="936"/>
      <c r="AM5" s="743"/>
      <c r="AN5" s="713"/>
      <c r="AO5" s="802">
        <f t="shared" ref="AO5:BD5" si="3">C5-Y5</f>
        <v>0</v>
      </c>
      <c r="AP5" s="802">
        <f t="shared" si="3"/>
        <v>0</v>
      </c>
      <c r="AQ5" s="802">
        <f t="shared" si="3"/>
        <v>0</v>
      </c>
      <c r="AR5" s="802">
        <f t="shared" si="3"/>
        <v>0</v>
      </c>
      <c r="AS5" s="802">
        <f t="shared" si="3"/>
        <v>0</v>
      </c>
      <c r="AT5" s="802">
        <f t="shared" si="3"/>
        <v>0</v>
      </c>
      <c r="AU5" s="802">
        <f t="shared" si="3"/>
        <v>0</v>
      </c>
      <c r="AV5" s="802">
        <f t="shared" si="3"/>
        <v>0</v>
      </c>
      <c r="AW5" s="802" t="e">
        <f t="shared" si="3"/>
        <v>#DIV/0!</v>
      </c>
      <c r="AX5" s="802" t="e">
        <f t="shared" si="3"/>
        <v>#DIV/0!</v>
      </c>
      <c r="AY5" s="802">
        <f t="shared" si="3"/>
        <v>0</v>
      </c>
      <c r="AZ5" s="802">
        <f t="shared" si="3"/>
        <v>0</v>
      </c>
      <c r="BA5" s="802">
        <f t="shared" si="3"/>
        <v>0</v>
      </c>
      <c r="BB5" s="802">
        <f t="shared" si="3"/>
        <v>0</v>
      </c>
      <c r="BC5" s="802" t="e">
        <f t="shared" si="3"/>
        <v>#DIV/0!</v>
      </c>
      <c r="BD5" s="802">
        <f t="shared" si="3"/>
        <v>0</v>
      </c>
    </row>
    <row r="6" spans="1:56" s="101" customFormat="1" ht="10.5" customHeight="1">
      <c r="A6" s="213" t="s">
        <v>3</v>
      </c>
      <c r="B6" s="483" t="s">
        <v>3</v>
      </c>
      <c r="C6" s="377"/>
      <c r="D6" s="378"/>
      <c r="E6" s="378"/>
      <c r="F6" s="721"/>
      <c r="G6" s="721"/>
      <c r="H6" s="556"/>
      <c r="I6" s="556"/>
      <c r="J6" s="556"/>
      <c r="K6" s="324" t="e">
        <f t="shared" ref="K6:K30" si="4">((C6-D6)/D6)</f>
        <v>#DIV/0!</v>
      </c>
      <c r="L6" s="325" t="e">
        <f t="shared" ref="L6:L30" si="5">((C6-G6)/G6)</f>
        <v>#DIV/0!</v>
      </c>
      <c r="M6" s="473"/>
      <c r="N6" s="474"/>
      <c r="O6" s="475"/>
      <c r="P6" s="554"/>
      <c r="Q6" s="381" t="e">
        <f t="shared" ref="Q6:Q30" si="6">((O6-P6)/P6)</f>
        <v>#DIV/0!</v>
      </c>
      <c r="R6" s="474"/>
      <c r="T6" s="819" t="e">
        <f t="shared" ref="T6:T16" si="7">((C6-D6)/D6)-K6</f>
        <v>#DIV/0!</v>
      </c>
      <c r="U6" s="819" t="e">
        <f>((C6-G6)/G6)-L6</f>
        <v>#DIV/0!</v>
      </c>
      <c r="V6" s="819" t="e">
        <f t="shared" si="2"/>
        <v>#DIV/0!</v>
      </c>
      <c r="W6" s="819">
        <f>C6+D6+E6+F6-O6</f>
        <v>0</v>
      </c>
      <c r="X6" s="819">
        <f t="shared" ref="X6:X16" si="8">H6+G6+I6+J6-P6</f>
        <v>0</v>
      </c>
      <c r="Y6" s="321"/>
      <c r="Z6" s="322"/>
      <c r="AA6" s="323"/>
      <c r="AB6" s="317"/>
      <c r="AC6" s="317"/>
      <c r="AD6" s="317"/>
      <c r="AE6" s="323"/>
      <c r="AF6" s="323"/>
      <c r="AG6" s="324"/>
      <c r="AH6" s="325"/>
      <c r="AI6" s="318"/>
      <c r="AJ6" s="320"/>
      <c r="AK6" s="431"/>
      <c r="AL6" s="315"/>
      <c r="AM6" s="318"/>
      <c r="AN6" s="320"/>
      <c r="AO6" s="802">
        <f t="shared" ref="AO6:AO30" si="9">C6-Y6</f>
        <v>0</v>
      </c>
      <c r="AP6" s="802">
        <f t="shared" ref="AP6:AP30" si="10">D6-Z6</f>
        <v>0</v>
      </c>
      <c r="AQ6" s="802">
        <f t="shared" ref="AQ6:AQ30" si="11">E6-AA6</f>
        <v>0</v>
      </c>
      <c r="AR6" s="802">
        <f t="shared" ref="AR6:AR30" si="12">F6-AB6</f>
        <v>0</v>
      </c>
      <c r="AS6" s="802">
        <f t="shared" ref="AS6:AS30" si="13">G6-AC6</f>
        <v>0</v>
      </c>
      <c r="AT6" s="802">
        <f t="shared" ref="AT6:AT30" si="14">H6-AD6</f>
        <v>0</v>
      </c>
      <c r="AU6" s="802">
        <f t="shared" ref="AU6:AU30" si="15">I6-AE6</f>
        <v>0</v>
      </c>
      <c r="AV6" s="802">
        <f t="shared" ref="AV6:AV30" si="16">J6-AF6</f>
        <v>0</v>
      </c>
      <c r="AW6" s="802" t="e">
        <f t="shared" ref="AW6:AW30" si="17">K6-AG6</f>
        <v>#DIV/0!</v>
      </c>
      <c r="AX6" s="802" t="e">
        <f t="shared" ref="AX6:AX30" si="18">L6-AH6</f>
        <v>#DIV/0!</v>
      </c>
      <c r="AY6" s="802">
        <f t="shared" ref="AY6:AY30" si="19">M6-AI6</f>
        <v>0</v>
      </c>
      <c r="AZ6" s="802">
        <f t="shared" ref="AZ6:AZ30" si="20">N6-AJ6</f>
        <v>0</v>
      </c>
      <c r="BA6" s="802">
        <f t="shared" ref="BA6:BA30" si="21">O6-AK6</f>
        <v>0</v>
      </c>
      <c r="BB6" s="802">
        <f t="shared" ref="BB6:BB30" si="22">P6-AL6</f>
        <v>0</v>
      </c>
      <c r="BC6" s="802" t="e">
        <f t="shared" ref="BC6:BC30" si="23">Q6-AM6</f>
        <v>#DIV/0!</v>
      </c>
      <c r="BD6" s="802">
        <f t="shared" ref="BD6:BD30" si="24">R6-AN6</f>
        <v>0</v>
      </c>
    </row>
    <row r="7" spans="1:56" s="101" customFormat="1" ht="10.5" customHeight="1">
      <c r="A7" s="213" t="s">
        <v>0</v>
      </c>
      <c r="B7" s="483" t="s">
        <v>0</v>
      </c>
      <c r="C7" s="377"/>
      <c r="D7" s="378"/>
      <c r="E7" s="378"/>
      <c r="F7" s="721"/>
      <c r="G7" s="721"/>
      <c r="H7" s="556"/>
      <c r="I7" s="556"/>
      <c r="J7" s="556"/>
      <c r="K7" s="324" t="e">
        <f>((C7-D7)/D7)</f>
        <v>#DIV/0!</v>
      </c>
      <c r="L7" s="325" t="e">
        <f>((C7-G7)/G7)</f>
        <v>#DIV/0!</v>
      </c>
      <c r="M7" s="473"/>
      <c r="N7" s="474"/>
      <c r="O7" s="475"/>
      <c r="P7" s="554"/>
      <c r="Q7" s="381" t="e">
        <f t="shared" si="6"/>
        <v>#DIV/0!</v>
      </c>
      <c r="R7" s="474"/>
      <c r="T7" s="819" t="e">
        <f t="shared" si="7"/>
        <v>#DIV/0!</v>
      </c>
      <c r="U7" s="819" t="e">
        <f t="shared" ref="U7:U16" si="25">((C7-G7)/G7)-L7</f>
        <v>#DIV/0!</v>
      </c>
      <c r="V7" s="819" t="e">
        <f t="shared" si="2"/>
        <v>#DIV/0!</v>
      </c>
      <c r="W7" s="819">
        <f>C7+D7+E7+F7-O7</f>
        <v>0</v>
      </c>
      <c r="X7" s="819">
        <f t="shared" si="8"/>
        <v>0</v>
      </c>
      <c r="Y7" s="321"/>
      <c r="Z7" s="322"/>
      <c r="AA7" s="323"/>
      <c r="AB7" s="317"/>
      <c r="AC7" s="317"/>
      <c r="AD7" s="317"/>
      <c r="AE7" s="323"/>
      <c r="AF7" s="323"/>
      <c r="AG7" s="324"/>
      <c r="AH7" s="325"/>
      <c r="AI7" s="318"/>
      <c r="AJ7" s="320"/>
      <c r="AK7" s="431"/>
      <c r="AL7" s="315"/>
      <c r="AM7" s="318"/>
      <c r="AN7" s="320"/>
      <c r="AO7" s="802">
        <f t="shared" si="9"/>
        <v>0</v>
      </c>
      <c r="AP7" s="802">
        <f t="shared" si="10"/>
        <v>0</v>
      </c>
      <c r="AQ7" s="802">
        <f t="shared" si="11"/>
        <v>0</v>
      </c>
      <c r="AR7" s="802">
        <f t="shared" si="12"/>
        <v>0</v>
      </c>
      <c r="AS7" s="802">
        <f t="shared" si="13"/>
        <v>0</v>
      </c>
      <c r="AT7" s="802">
        <f t="shared" si="14"/>
        <v>0</v>
      </c>
      <c r="AU7" s="802">
        <f t="shared" si="15"/>
        <v>0</v>
      </c>
      <c r="AV7" s="802">
        <f t="shared" si="16"/>
        <v>0</v>
      </c>
      <c r="AW7" s="802" t="e">
        <f t="shared" si="17"/>
        <v>#DIV/0!</v>
      </c>
      <c r="AX7" s="802" t="e">
        <f t="shared" si="18"/>
        <v>#DIV/0!</v>
      </c>
      <c r="AY7" s="802">
        <f t="shared" si="19"/>
        <v>0</v>
      </c>
      <c r="AZ7" s="802">
        <f t="shared" si="20"/>
        <v>0</v>
      </c>
      <c r="BA7" s="802">
        <f t="shared" si="21"/>
        <v>0</v>
      </c>
      <c r="BB7" s="802">
        <f t="shared" si="22"/>
        <v>0</v>
      </c>
      <c r="BC7" s="802" t="e">
        <f t="shared" si="23"/>
        <v>#DIV/0!</v>
      </c>
      <c r="BD7" s="802">
        <f t="shared" si="24"/>
        <v>0</v>
      </c>
    </row>
    <row r="8" spans="1:56" s="101" customFormat="1" ht="10.5" customHeight="1">
      <c r="A8" s="213" t="s">
        <v>19</v>
      </c>
      <c r="B8" s="483" t="s">
        <v>19</v>
      </c>
      <c r="C8" s="377"/>
      <c r="D8" s="378"/>
      <c r="E8" s="378"/>
      <c r="F8" s="721"/>
      <c r="G8" s="721"/>
      <c r="H8" s="556"/>
      <c r="I8" s="556"/>
      <c r="J8" s="556"/>
      <c r="K8" s="324" t="e">
        <f>((C8-D8)/D8)</f>
        <v>#DIV/0!</v>
      </c>
      <c r="L8" s="325" t="e">
        <f>((C8-G8)/G8)</f>
        <v>#DIV/0!</v>
      </c>
      <c r="M8" s="473"/>
      <c r="N8" s="474"/>
      <c r="O8" s="475"/>
      <c r="P8" s="554"/>
      <c r="Q8" s="381" t="e">
        <f t="shared" si="6"/>
        <v>#DIV/0!</v>
      </c>
      <c r="R8" s="474"/>
      <c r="T8" s="819" t="e">
        <f t="shared" si="7"/>
        <v>#DIV/0!</v>
      </c>
      <c r="U8" s="819" t="e">
        <f t="shared" si="25"/>
        <v>#DIV/0!</v>
      </c>
      <c r="V8" s="819" t="e">
        <f t="shared" si="2"/>
        <v>#DIV/0!</v>
      </c>
      <c r="W8" s="819">
        <f>C8+D8+E8+F8-O8</f>
        <v>0</v>
      </c>
      <c r="X8" s="819">
        <f t="shared" si="8"/>
        <v>0</v>
      </c>
      <c r="Y8" s="321"/>
      <c r="Z8" s="322"/>
      <c r="AA8" s="323"/>
      <c r="AB8" s="317"/>
      <c r="AC8" s="317"/>
      <c r="AD8" s="317"/>
      <c r="AE8" s="323"/>
      <c r="AF8" s="323"/>
      <c r="AG8" s="324"/>
      <c r="AH8" s="325"/>
      <c r="AI8" s="318"/>
      <c r="AJ8" s="320"/>
      <c r="AK8" s="431"/>
      <c r="AL8" s="315"/>
      <c r="AM8" s="318"/>
      <c r="AN8" s="320"/>
      <c r="AO8" s="802">
        <f t="shared" si="9"/>
        <v>0</v>
      </c>
      <c r="AP8" s="802">
        <f t="shared" si="10"/>
        <v>0</v>
      </c>
      <c r="AQ8" s="802">
        <f t="shared" si="11"/>
        <v>0</v>
      </c>
      <c r="AR8" s="802">
        <f t="shared" si="12"/>
        <v>0</v>
      </c>
      <c r="AS8" s="802">
        <f t="shared" si="13"/>
        <v>0</v>
      </c>
      <c r="AT8" s="802">
        <f t="shared" si="14"/>
        <v>0</v>
      </c>
      <c r="AU8" s="802">
        <f t="shared" si="15"/>
        <v>0</v>
      </c>
      <c r="AV8" s="802">
        <f t="shared" si="16"/>
        <v>0</v>
      </c>
      <c r="AW8" s="802" t="e">
        <f t="shared" si="17"/>
        <v>#DIV/0!</v>
      </c>
      <c r="AX8" s="802" t="e">
        <f t="shared" si="18"/>
        <v>#DIV/0!</v>
      </c>
      <c r="AY8" s="802">
        <f t="shared" si="19"/>
        <v>0</v>
      </c>
      <c r="AZ8" s="802">
        <f t="shared" si="20"/>
        <v>0</v>
      </c>
      <c r="BA8" s="802">
        <f t="shared" si="21"/>
        <v>0</v>
      </c>
      <c r="BB8" s="802">
        <f t="shared" si="22"/>
        <v>0</v>
      </c>
      <c r="BC8" s="802" t="e">
        <f t="shared" si="23"/>
        <v>#DIV/0!</v>
      </c>
      <c r="BD8" s="802">
        <f t="shared" si="24"/>
        <v>0</v>
      </c>
    </row>
    <row r="9" spans="1:56" s="101" customFormat="1" ht="10.5" customHeight="1">
      <c r="A9" s="214" t="s">
        <v>9</v>
      </c>
      <c r="B9" s="493" t="s">
        <v>9</v>
      </c>
      <c r="C9" s="432"/>
      <c r="D9" s="771"/>
      <c r="E9" s="771"/>
      <c r="F9" s="771"/>
      <c r="G9" s="771"/>
      <c r="H9" s="560"/>
      <c r="I9" s="560"/>
      <c r="J9" s="560"/>
      <c r="K9" s="327" t="e">
        <f t="shared" si="4"/>
        <v>#DIV/0!</v>
      </c>
      <c r="L9" s="328" t="e">
        <f t="shared" si="5"/>
        <v>#DIV/0!</v>
      </c>
      <c r="M9" s="1072"/>
      <c r="N9" s="494"/>
      <c r="O9" s="477"/>
      <c r="P9" s="560"/>
      <c r="Q9" s="435" t="e">
        <f t="shared" si="6"/>
        <v>#DIV/0!</v>
      </c>
      <c r="R9" s="494"/>
      <c r="T9" s="819" t="e">
        <f t="shared" si="7"/>
        <v>#DIV/0!</v>
      </c>
      <c r="U9" s="819" t="e">
        <f t="shared" si="25"/>
        <v>#DIV/0!</v>
      </c>
      <c r="V9" s="819" t="e">
        <f t="shared" si="2"/>
        <v>#DIV/0!</v>
      </c>
      <c r="W9" s="819">
        <f>C9+D9+E9+F9-O9</f>
        <v>0</v>
      </c>
      <c r="X9" s="819">
        <f t="shared" si="8"/>
        <v>0</v>
      </c>
      <c r="Y9" s="432"/>
      <c r="Z9" s="326"/>
      <c r="AA9" s="326"/>
      <c r="AB9" s="326"/>
      <c r="AC9" s="326"/>
      <c r="AD9" s="326"/>
      <c r="AE9" s="326"/>
      <c r="AF9" s="326"/>
      <c r="AG9" s="327"/>
      <c r="AH9" s="328"/>
      <c r="AI9" s="329"/>
      <c r="AJ9" s="330"/>
      <c r="AK9" s="432"/>
      <c r="AL9" s="326"/>
      <c r="AM9" s="329"/>
      <c r="AN9" s="330"/>
      <c r="AO9" s="802">
        <f t="shared" si="9"/>
        <v>0</v>
      </c>
      <c r="AP9" s="802">
        <f t="shared" si="10"/>
        <v>0</v>
      </c>
      <c r="AQ9" s="802">
        <f t="shared" si="11"/>
        <v>0</v>
      </c>
      <c r="AR9" s="802">
        <f t="shared" si="12"/>
        <v>0</v>
      </c>
      <c r="AS9" s="802">
        <f t="shared" si="13"/>
        <v>0</v>
      </c>
      <c r="AT9" s="802">
        <f t="shared" si="14"/>
        <v>0</v>
      </c>
      <c r="AU9" s="802">
        <f t="shared" si="15"/>
        <v>0</v>
      </c>
      <c r="AV9" s="802">
        <f t="shared" si="16"/>
        <v>0</v>
      </c>
      <c r="AW9" s="802" t="e">
        <f t="shared" si="17"/>
        <v>#DIV/0!</v>
      </c>
      <c r="AX9" s="802" t="e">
        <f t="shared" si="18"/>
        <v>#DIV/0!</v>
      </c>
      <c r="AY9" s="802">
        <f t="shared" si="19"/>
        <v>0</v>
      </c>
      <c r="AZ9" s="802">
        <f t="shared" si="20"/>
        <v>0</v>
      </c>
      <c r="BA9" s="802">
        <f t="shared" si="21"/>
        <v>0</v>
      </c>
      <c r="BB9" s="802">
        <f t="shared" si="22"/>
        <v>0</v>
      </c>
      <c r="BC9" s="802" t="e">
        <f t="shared" si="23"/>
        <v>#DIV/0!</v>
      </c>
      <c r="BD9" s="802">
        <f t="shared" si="24"/>
        <v>0</v>
      </c>
    </row>
    <row r="10" spans="1:56" s="101" customFormat="1" ht="10.5" customHeight="1">
      <c r="A10" s="213" t="s">
        <v>4</v>
      </c>
      <c r="B10" s="1140" t="s">
        <v>4</v>
      </c>
      <c r="C10" s="1141"/>
      <c r="D10" s="1142"/>
      <c r="E10" s="1143"/>
      <c r="F10" s="1144"/>
      <c r="G10" s="1144"/>
      <c r="H10" s="1145"/>
      <c r="I10" s="1145"/>
      <c r="J10" s="1145"/>
      <c r="K10" s="1146"/>
      <c r="L10" s="1147"/>
      <c r="M10" s="1176"/>
      <c r="N10" s="1148"/>
      <c r="O10" s="1149"/>
      <c r="P10" s="1150"/>
      <c r="Q10" s="1177"/>
      <c r="R10" s="1148"/>
      <c r="S10" s="1151"/>
      <c r="T10" s="1152"/>
      <c r="U10" s="1152"/>
      <c r="V10" s="1152"/>
      <c r="W10" s="819"/>
      <c r="X10" s="1152"/>
      <c r="Y10" s="321"/>
      <c r="Z10" s="322"/>
      <c r="AA10" s="323"/>
      <c r="AB10" s="317"/>
      <c r="AC10" s="317"/>
      <c r="AD10" s="317"/>
      <c r="AE10" s="323"/>
      <c r="AF10" s="323"/>
      <c r="AG10" s="324"/>
      <c r="AH10" s="325"/>
      <c r="AI10" s="318"/>
      <c r="AJ10" s="320"/>
      <c r="AK10" s="431"/>
      <c r="AL10" s="315"/>
      <c r="AM10" s="318"/>
      <c r="AN10" s="320"/>
      <c r="AO10" s="802">
        <f t="shared" si="9"/>
        <v>0</v>
      </c>
      <c r="AP10" s="802">
        <f t="shared" si="10"/>
        <v>0</v>
      </c>
      <c r="AQ10" s="802">
        <f t="shared" si="11"/>
        <v>0</v>
      </c>
      <c r="AR10" s="802">
        <f t="shared" si="12"/>
        <v>0</v>
      </c>
      <c r="AS10" s="802">
        <f t="shared" si="13"/>
        <v>0</v>
      </c>
      <c r="AT10" s="802">
        <f t="shared" si="14"/>
        <v>0</v>
      </c>
      <c r="AU10" s="802">
        <f t="shared" si="15"/>
        <v>0</v>
      </c>
      <c r="AV10" s="802">
        <f t="shared" si="16"/>
        <v>0</v>
      </c>
      <c r="AW10" s="802">
        <f t="shared" si="17"/>
        <v>0</v>
      </c>
      <c r="AX10" s="802">
        <f t="shared" si="18"/>
        <v>0</v>
      </c>
      <c r="AY10" s="802">
        <f t="shared" si="19"/>
        <v>0</v>
      </c>
      <c r="AZ10" s="802">
        <f t="shared" si="20"/>
        <v>0</v>
      </c>
      <c r="BA10" s="802">
        <f t="shared" si="21"/>
        <v>0</v>
      </c>
      <c r="BB10" s="802">
        <f t="shared" si="22"/>
        <v>0</v>
      </c>
      <c r="BC10" s="802">
        <f t="shared" si="23"/>
        <v>0</v>
      </c>
      <c r="BD10" s="802">
        <f t="shared" si="24"/>
        <v>0</v>
      </c>
    </row>
    <row r="11" spans="1:56" s="101" customFormat="1" ht="10.5" customHeight="1">
      <c r="A11" s="213" t="s">
        <v>86</v>
      </c>
      <c r="B11" s="1140" t="s">
        <v>90</v>
      </c>
      <c r="C11" s="1141"/>
      <c r="D11" s="1142"/>
      <c r="E11" s="1143"/>
      <c r="F11" s="1144"/>
      <c r="G11" s="1144"/>
      <c r="H11" s="1145"/>
      <c r="I11" s="1145"/>
      <c r="J11" s="1145"/>
      <c r="K11" s="1146"/>
      <c r="L11" s="1147"/>
      <c r="M11" s="1176"/>
      <c r="N11" s="1148"/>
      <c r="O11" s="1149"/>
      <c r="P11" s="1150"/>
      <c r="Q11" s="1177"/>
      <c r="R11" s="1148"/>
      <c r="S11" s="1151"/>
      <c r="T11" s="1152"/>
      <c r="U11" s="1152"/>
      <c r="V11" s="1152"/>
      <c r="W11" s="819"/>
      <c r="X11" s="1152"/>
      <c r="Y11" s="321"/>
      <c r="Z11" s="322"/>
      <c r="AA11" s="323"/>
      <c r="AB11" s="317"/>
      <c r="AC11" s="317"/>
      <c r="AD11" s="317"/>
      <c r="AE11" s="323"/>
      <c r="AF11" s="323"/>
      <c r="AG11" s="324"/>
      <c r="AH11" s="325"/>
      <c r="AI11" s="318"/>
      <c r="AJ11" s="320"/>
      <c r="AK11" s="431"/>
      <c r="AL11" s="315"/>
      <c r="AM11" s="318"/>
      <c r="AN11" s="320"/>
      <c r="AO11" s="802">
        <f t="shared" si="9"/>
        <v>0</v>
      </c>
      <c r="AP11" s="802">
        <f t="shared" si="10"/>
        <v>0</v>
      </c>
      <c r="AQ11" s="802">
        <f t="shared" si="11"/>
        <v>0</v>
      </c>
      <c r="AR11" s="802">
        <f t="shared" si="12"/>
        <v>0</v>
      </c>
      <c r="AS11" s="802">
        <f t="shared" si="13"/>
        <v>0</v>
      </c>
      <c r="AT11" s="802">
        <f t="shared" si="14"/>
        <v>0</v>
      </c>
      <c r="AU11" s="802">
        <f t="shared" si="15"/>
        <v>0</v>
      </c>
      <c r="AV11" s="802">
        <f t="shared" si="16"/>
        <v>0</v>
      </c>
      <c r="AW11" s="802">
        <f t="shared" si="17"/>
        <v>0</v>
      </c>
      <c r="AX11" s="802">
        <f t="shared" si="18"/>
        <v>0</v>
      </c>
      <c r="AY11" s="802">
        <f t="shared" si="19"/>
        <v>0</v>
      </c>
      <c r="AZ11" s="802">
        <f t="shared" si="20"/>
        <v>0</v>
      </c>
      <c r="BA11" s="802">
        <f t="shared" si="21"/>
        <v>0</v>
      </c>
      <c r="BB11" s="802">
        <f t="shared" si="22"/>
        <v>0</v>
      </c>
      <c r="BC11" s="802">
        <f t="shared" si="23"/>
        <v>0</v>
      </c>
      <c r="BD11" s="802">
        <f t="shared" si="24"/>
        <v>0</v>
      </c>
    </row>
    <row r="12" spans="1:56" s="101" customFormat="1" ht="10.5" customHeight="1">
      <c r="A12" s="214" t="s">
        <v>25</v>
      </c>
      <c r="B12" s="493" t="s">
        <v>25</v>
      </c>
      <c r="C12" s="332"/>
      <c r="D12" s="770"/>
      <c r="E12" s="742"/>
      <c r="F12" s="771"/>
      <c r="G12" s="771"/>
      <c r="H12" s="559"/>
      <c r="I12" s="559"/>
      <c r="J12" s="559"/>
      <c r="K12" s="327" t="e">
        <f t="shared" si="4"/>
        <v>#DIV/0!</v>
      </c>
      <c r="L12" s="328" t="e">
        <f t="shared" si="5"/>
        <v>#DIV/0!</v>
      </c>
      <c r="M12" s="1072"/>
      <c r="N12" s="494"/>
      <c r="O12" s="478"/>
      <c r="P12" s="1073"/>
      <c r="Q12" s="435" t="e">
        <f t="shared" si="6"/>
        <v>#DIV/0!</v>
      </c>
      <c r="R12" s="494"/>
      <c r="T12" s="819" t="e">
        <f t="shared" si="7"/>
        <v>#DIV/0!</v>
      </c>
      <c r="U12" s="819" t="e">
        <f t="shared" si="25"/>
        <v>#DIV/0!</v>
      </c>
      <c r="V12" s="819" t="e">
        <f t="shared" si="2"/>
        <v>#DIV/0!</v>
      </c>
      <c r="W12" s="819">
        <f>C12+D12+E12+F12-O12</f>
        <v>0</v>
      </c>
      <c r="X12" s="819">
        <f t="shared" si="8"/>
        <v>0</v>
      </c>
      <c r="Y12" s="332"/>
      <c r="Z12" s="333"/>
      <c r="AA12" s="334"/>
      <c r="AB12" s="326"/>
      <c r="AC12" s="326"/>
      <c r="AD12" s="326"/>
      <c r="AE12" s="334"/>
      <c r="AF12" s="334"/>
      <c r="AG12" s="327"/>
      <c r="AH12" s="328"/>
      <c r="AI12" s="329"/>
      <c r="AJ12" s="330"/>
      <c r="AK12" s="744"/>
      <c r="AL12" s="745"/>
      <c r="AM12" s="329"/>
      <c r="AN12" s="330"/>
      <c r="AO12" s="802">
        <f t="shared" si="9"/>
        <v>0</v>
      </c>
      <c r="AP12" s="802">
        <f t="shared" si="10"/>
        <v>0</v>
      </c>
      <c r="AQ12" s="802">
        <f t="shared" si="11"/>
        <v>0</v>
      </c>
      <c r="AR12" s="802">
        <f t="shared" si="12"/>
        <v>0</v>
      </c>
      <c r="AS12" s="802">
        <f t="shared" si="13"/>
        <v>0</v>
      </c>
      <c r="AT12" s="802">
        <f t="shared" si="14"/>
        <v>0</v>
      </c>
      <c r="AU12" s="802">
        <f t="shared" si="15"/>
        <v>0</v>
      </c>
      <c r="AV12" s="802">
        <f t="shared" si="16"/>
        <v>0</v>
      </c>
      <c r="AW12" s="802" t="e">
        <f t="shared" si="17"/>
        <v>#DIV/0!</v>
      </c>
      <c r="AX12" s="802" t="e">
        <f t="shared" si="18"/>
        <v>#DIV/0!</v>
      </c>
      <c r="AY12" s="802">
        <f t="shared" si="19"/>
        <v>0</v>
      </c>
      <c r="AZ12" s="802">
        <f t="shared" si="20"/>
        <v>0</v>
      </c>
      <c r="BA12" s="802">
        <f t="shared" si="21"/>
        <v>0</v>
      </c>
      <c r="BB12" s="802">
        <f t="shared" si="22"/>
        <v>0</v>
      </c>
      <c r="BC12" s="802" t="e">
        <f t="shared" si="23"/>
        <v>#DIV/0!</v>
      </c>
      <c r="BD12" s="802">
        <f t="shared" si="24"/>
        <v>0</v>
      </c>
    </row>
    <row r="13" spans="1:56" s="101" customFormat="1" ht="10.5" customHeight="1">
      <c r="A13" s="214" t="s">
        <v>14</v>
      </c>
      <c r="B13" s="493" t="s">
        <v>14</v>
      </c>
      <c r="C13" s="332"/>
      <c r="D13" s="770"/>
      <c r="E13" s="742"/>
      <c r="F13" s="742"/>
      <c r="G13" s="742"/>
      <c r="H13" s="559"/>
      <c r="I13" s="559"/>
      <c r="J13" s="559"/>
      <c r="K13" s="327" t="e">
        <f t="shared" si="4"/>
        <v>#DIV/0!</v>
      </c>
      <c r="L13" s="328" t="e">
        <f t="shared" si="5"/>
        <v>#DIV/0!</v>
      </c>
      <c r="M13" s="1072"/>
      <c r="N13" s="494"/>
      <c r="O13" s="478"/>
      <c r="P13" s="1073"/>
      <c r="Q13" s="435" t="e">
        <f t="shared" si="6"/>
        <v>#DIV/0!</v>
      </c>
      <c r="R13" s="494"/>
      <c r="T13" s="819" t="e">
        <f t="shared" si="7"/>
        <v>#DIV/0!</v>
      </c>
      <c r="U13" s="819" t="e">
        <f t="shared" si="25"/>
        <v>#DIV/0!</v>
      </c>
      <c r="V13" s="819" t="e">
        <f t="shared" si="2"/>
        <v>#DIV/0!</v>
      </c>
      <c r="W13" s="819">
        <f>C13+D13+E13+F13-O13</f>
        <v>0</v>
      </c>
      <c r="X13" s="819">
        <f t="shared" si="8"/>
        <v>0</v>
      </c>
      <c r="Y13" s="332"/>
      <c r="Z13" s="333"/>
      <c r="AA13" s="334"/>
      <c r="AB13" s="334"/>
      <c r="AC13" s="334"/>
      <c r="AD13" s="334"/>
      <c r="AE13" s="334"/>
      <c r="AF13" s="334"/>
      <c r="AG13" s="327"/>
      <c r="AH13" s="328"/>
      <c r="AI13" s="329"/>
      <c r="AJ13" s="330"/>
      <c r="AK13" s="744"/>
      <c r="AL13" s="745"/>
      <c r="AM13" s="329"/>
      <c r="AN13" s="330"/>
      <c r="AO13" s="802">
        <f t="shared" si="9"/>
        <v>0</v>
      </c>
      <c r="AP13" s="802">
        <f t="shared" si="10"/>
        <v>0</v>
      </c>
      <c r="AQ13" s="802">
        <f t="shared" si="11"/>
        <v>0</v>
      </c>
      <c r="AR13" s="802">
        <f t="shared" si="12"/>
        <v>0</v>
      </c>
      <c r="AS13" s="802">
        <f t="shared" si="13"/>
        <v>0</v>
      </c>
      <c r="AT13" s="802">
        <f t="shared" si="14"/>
        <v>0</v>
      </c>
      <c r="AU13" s="802">
        <f t="shared" si="15"/>
        <v>0</v>
      </c>
      <c r="AV13" s="802">
        <f t="shared" si="16"/>
        <v>0</v>
      </c>
      <c r="AW13" s="802" t="e">
        <f t="shared" si="17"/>
        <v>#DIV/0!</v>
      </c>
      <c r="AX13" s="802" t="e">
        <f t="shared" si="18"/>
        <v>#DIV/0!</v>
      </c>
      <c r="AY13" s="802">
        <f t="shared" si="19"/>
        <v>0</v>
      </c>
      <c r="AZ13" s="802">
        <f t="shared" si="20"/>
        <v>0</v>
      </c>
      <c r="BA13" s="802">
        <f t="shared" si="21"/>
        <v>0</v>
      </c>
      <c r="BB13" s="802">
        <f t="shared" si="22"/>
        <v>0</v>
      </c>
      <c r="BC13" s="802" t="e">
        <f t="shared" si="23"/>
        <v>#DIV/0!</v>
      </c>
      <c r="BD13" s="802">
        <f t="shared" si="24"/>
        <v>0</v>
      </c>
    </row>
    <row r="14" spans="1:56" s="101" customFormat="1" ht="10.5" customHeight="1">
      <c r="A14" s="213" t="s">
        <v>24</v>
      </c>
      <c r="B14" s="483" t="s">
        <v>24</v>
      </c>
      <c r="C14" s="321"/>
      <c r="D14" s="376"/>
      <c r="E14" s="378"/>
      <c r="F14" s="371"/>
      <c r="G14" s="371"/>
      <c r="H14" s="556"/>
      <c r="I14" s="556"/>
      <c r="J14" s="556"/>
      <c r="K14" s="324"/>
      <c r="L14" s="325"/>
      <c r="M14" s="708"/>
      <c r="N14" s="474"/>
      <c r="O14" s="475"/>
      <c r="P14" s="554"/>
      <c r="Q14" s="381"/>
      <c r="R14" s="474"/>
      <c r="T14" s="819" t="e">
        <f t="shared" si="7"/>
        <v>#DIV/0!</v>
      </c>
      <c r="U14" s="819" t="e">
        <f t="shared" si="25"/>
        <v>#DIV/0!</v>
      </c>
      <c r="V14" s="819" t="e">
        <f>((O14-P14)/P14)-Q14</f>
        <v>#DIV/0!</v>
      </c>
      <c r="W14" s="819">
        <f>C14+D14+E14+F14-O14</f>
        <v>0</v>
      </c>
      <c r="X14" s="819">
        <f t="shared" si="8"/>
        <v>0</v>
      </c>
      <c r="Y14" s="321"/>
      <c r="Z14" s="322"/>
      <c r="AA14" s="323"/>
      <c r="AB14" s="316"/>
      <c r="AC14" s="316"/>
      <c r="AD14" s="316"/>
      <c r="AE14" s="323"/>
      <c r="AF14" s="323"/>
      <c r="AG14" s="324"/>
      <c r="AH14" s="325"/>
      <c r="AI14" s="335"/>
      <c r="AJ14" s="320"/>
      <c r="AK14" s="431"/>
      <c r="AL14" s="315"/>
      <c r="AM14" s="318"/>
      <c r="AN14" s="320"/>
      <c r="AO14" s="802">
        <f t="shared" si="9"/>
        <v>0</v>
      </c>
      <c r="AP14" s="802">
        <f t="shared" si="10"/>
        <v>0</v>
      </c>
      <c r="AQ14" s="802">
        <f t="shared" si="11"/>
        <v>0</v>
      </c>
      <c r="AR14" s="802">
        <f t="shared" si="12"/>
        <v>0</v>
      </c>
      <c r="AS14" s="802">
        <f t="shared" si="13"/>
        <v>0</v>
      </c>
      <c r="AT14" s="802">
        <f t="shared" si="14"/>
        <v>0</v>
      </c>
      <c r="AU14" s="802">
        <f t="shared" si="15"/>
        <v>0</v>
      </c>
      <c r="AV14" s="802">
        <f t="shared" si="16"/>
        <v>0</v>
      </c>
      <c r="AW14" s="802">
        <f>K14-AG14</f>
        <v>0</v>
      </c>
      <c r="AX14" s="802">
        <f t="shared" si="18"/>
        <v>0</v>
      </c>
      <c r="AY14" s="802">
        <f t="shared" si="19"/>
        <v>0</v>
      </c>
      <c r="AZ14" s="802">
        <f t="shared" si="20"/>
        <v>0</v>
      </c>
      <c r="BA14" s="802">
        <f t="shared" si="21"/>
        <v>0</v>
      </c>
      <c r="BB14" s="802">
        <f t="shared" si="22"/>
        <v>0</v>
      </c>
      <c r="BC14" s="802">
        <f t="shared" si="23"/>
        <v>0</v>
      </c>
      <c r="BD14" s="802">
        <f t="shared" si="24"/>
        <v>0</v>
      </c>
    </row>
    <row r="15" spans="1:56" s="101" customFormat="1" ht="10.5" hidden="1" customHeight="1" outlineLevel="1">
      <c r="A15" s="213" t="s">
        <v>128</v>
      </c>
      <c r="B15" s="483" t="s">
        <v>128</v>
      </c>
      <c r="C15" s="321"/>
      <c r="D15" s="376"/>
      <c r="E15" s="378"/>
      <c r="F15" s="371"/>
      <c r="G15" s="371"/>
      <c r="H15" s="556"/>
      <c r="I15" s="556"/>
      <c r="J15" s="556"/>
      <c r="K15" s="324" t="e">
        <f t="shared" si="4"/>
        <v>#DIV/0!</v>
      </c>
      <c r="L15" s="325" t="e">
        <f t="shared" si="5"/>
        <v>#DIV/0!</v>
      </c>
      <c r="M15" s="708"/>
      <c r="N15" s="474"/>
      <c r="O15" s="475"/>
      <c r="P15" s="554"/>
      <c r="Q15" s="381" t="e">
        <f t="shared" si="6"/>
        <v>#DIV/0!</v>
      </c>
      <c r="R15" s="474"/>
      <c r="T15" s="819" t="e">
        <f t="shared" si="7"/>
        <v>#DIV/0!</v>
      </c>
      <c r="U15" s="819" t="e">
        <f t="shared" si="25"/>
        <v>#DIV/0!</v>
      </c>
      <c r="V15" s="819" t="e">
        <f t="shared" si="2"/>
        <v>#DIV/0!</v>
      </c>
      <c r="W15" s="819">
        <f>C15+D15+E15-O15</f>
        <v>0</v>
      </c>
      <c r="X15" s="819">
        <f t="shared" si="8"/>
        <v>0</v>
      </c>
      <c r="Y15" s="321"/>
      <c r="Z15" s="322"/>
      <c r="AA15" s="323"/>
      <c r="AB15" s="316"/>
      <c r="AC15" s="316"/>
      <c r="AD15" s="316"/>
      <c r="AE15" s="323"/>
      <c r="AF15" s="323"/>
      <c r="AG15" s="324"/>
      <c r="AH15" s="325"/>
      <c r="AI15" s="335"/>
      <c r="AJ15" s="320"/>
      <c r="AK15" s="431"/>
      <c r="AL15" s="315"/>
      <c r="AM15" s="318"/>
      <c r="AN15" s="320"/>
      <c r="AO15" s="802">
        <f t="shared" si="9"/>
        <v>0</v>
      </c>
      <c r="AP15" s="802">
        <f t="shared" si="10"/>
        <v>0</v>
      </c>
      <c r="AQ15" s="802">
        <f t="shared" si="11"/>
        <v>0</v>
      </c>
      <c r="AR15" s="802">
        <f t="shared" si="12"/>
        <v>0</v>
      </c>
      <c r="AS15" s="802">
        <f t="shared" si="13"/>
        <v>0</v>
      </c>
      <c r="AT15" s="802">
        <f t="shared" si="14"/>
        <v>0</v>
      </c>
      <c r="AU15" s="802">
        <f t="shared" si="15"/>
        <v>0</v>
      </c>
      <c r="AV15" s="802">
        <f t="shared" si="16"/>
        <v>0</v>
      </c>
      <c r="AW15" s="802" t="e">
        <f t="shared" si="17"/>
        <v>#DIV/0!</v>
      </c>
      <c r="AX15" s="802" t="e">
        <f t="shared" si="18"/>
        <v>#DIV/0!</v>
      </c>
      <c r="AY15" s="802">
        <f t="shared" si="19"/>
        <v>0</v>
      </c>
      <c r="AZ15" s="802">
        <f t="shared" si="20"/>
        <v>0</v>
      </c>
      <c r="BA15" s="802">
        <f t="shared" si="21"/>
        <v>0</v>
      </c>
      <c r="BB15" s="802">
        <f t="shared" si="22"/>
        <v>0</v>
      </c>
      <c r="BC15" s="802" t="e">
        <f t="shared" si="23"/>
        <v>#DIV/0!</v>
      </c>
      <c r="BD15" s="802">
        <f t="shared" si="24"/>
        <v>0</v>
      </c>
    </row>
    <row r="16" spans="1:56" s="101" customFormat="1" ht="10.5" customHeight="1" collapsed="1">
      <c r="A16" s="214" t="s">
        <v>5</v>
      </c>
      <c r="B16" s="500" t="s">
        <v>5</v>
      </c>
      <c r="C16" s="336"/>
      <c r="D16" s="772"/>
      <c r="E16" s="773"/>
      <c r="F16" s="774"/>
      <c r="G16" s="774"/>
      <c r="H16" s="563"/>
      <c r="I16" s="563"/>
      <c r="J16" s="563"/>
      <c r="K16" s="339" t="e">
        <f t="shared" si="4"/>
        <v>#DIV/0!</v>
      </c>
      <c r="L16" s="740" t="e">
        <f t="shared" si="5"/>
        <v>#DIV/0!</v>
      </c>
      <c r="M16" s="1074"/>
      <c r="N16" s="586"/>
      <c r="O16" s="501"/>
      <c r="P16" s="1075"/>
      <c r="Q16" s="435" t="e">
        <f t="shared" si="6"/>
        <v>#DIV/0!</v>
      </c>
      <c r="R16" s="494"/>
      <c r="T16" s="819" t="e">
        <f t="shared" si="7"/>
        <v>#DIV/0!</v>
      </c>
      <c r="U16" s="819" t="e">
        <f t="shared" si="25"/>
        <v>#DIV/0!</v>
      </c>
      <c r="V16" s="819" t="e">
        <f t="shared" si="2"/>
        <v>#DIV/0!</v>
      </c>
      <c r="W16" s="819">
        <f>C16+D16+E16+F16-O16</f>
        <v>0</v>
      </c>
      <c r="X16" s="819">
        <f t="shared" si="8"/>
        <v>0</v>
      </c>
      <c r="Y16" s="336"/>
      <c r="Z16" s="337"/>
      <c r="AA16" s="305"/>
      <c r="AB16" s="338"/>
      <c r="AC16" s="338"/>
      <c r="AD16" s="338"/>
      <c r="AE16" s="305"/>
      <c r="AF16" s="305"/>
      <c r="AG16" s="339"/>
      <c r="AH16" s="740"/>
      <c r="AI16" s="340"/>
      <c r="AJ16" s="341"/>
      <c r="AK16" s="746"/>
      <c r="AL16" s="747"/>
      <c r="AM16" s="340"/>
      <c r="AN16" s="359"/>
      <c r="AO16" s="802">
        <f t="shared" si="9"/>
        <v>0</v>
      </c>
      <c r="AP16" s="802">
        <f t="shared" si="10"/>
        <v>0</v>
      </c>
      <c r="AQ16" s="802">
        <f t="shared" si="11"/>
        <v>0</v>
      </c>
      <c r="AR16" s="802">
        <f t="shared" si="12"/>
        <v>0</v>
      </c>
      <c r="AS16" s="802">
        <f t="shared" si="13"/>
        <v>0</v>
      </c>
      <c r="AT16" s="802">
        <f t="shared" si="14"/>
        <v>0</v>
      </c>
      <c r="AU16" s="802">
        <f t="shared" si="15"/>
        <v>0</v>
      </c>
      <c r="AV16" s="802">
        <f t="shared" si="16"/>
        <v>0</v>
      </c>
      <c r="AW16" s="802" t="e">
        <f t="shared" si="17"/>
        <v>#DIV/0!</v>
      </c>
      <c r="AX16" s="802" t="e">
        <f t="shared" si="18"/>
        <v>#DIV/0!</v>
      </c>
      <c r="AY16" s="802">
        <f t="shared" si="19"/>
        <v>0</v>
      </c>
      <c r="AZ16" s="802">
        <f t="shared" si="20"/>
        <v>0</v>
      </c>
      <c r="BA16" s="802">
        <f t="shared" si="21"/>
        <v>0</v>
      </c>
      <c r="BB16" s="802">
        <f t="shared" si="22"/>
        <v>0</v>
      </c>
      <c r="BC16" s="802" t="e">
        <f t="shared" si="23"/>
        <v>#DIV/0!</v>
      </c>
      <c r="BD16" s="802">
        <f t="shared" si="24"/>
        <v>0</v>
      </c>
    </row>
    <row r="17" spans="1:56" s="101" customFormat="1" ht="10.5" customHeight="1">
      <c r="A17" s="213" t="s">
        <v>10</v>
      </c>
      <c r="B17" s="483" t="s">
        <v>10</v>
      </c>
      <c r="C17" s="343"/>
      <c r="D17" s="721"/>
      <c r="E17" s="721"/>
      <c r="F17" s="721"/>
      <c r="G17" s="721"/>
      <c r="H17" s="538"/>
      <c r="I17" s="538"/>
      <c r="J17" s="538"/>
      <c r="K17" s="381"/>
      <c r="L17" s="382"/>
      <c r="M17" s="473"/>
      <c r="N17" s="474"/>
      <c r="O17" s="476"/>
      <c r="P17" s="539"/>
      <c r="Q17" s="1071"/>
      <c r="R17" s="1081"/>
      <c r="T17" s="819"/>
      <c r="U17" s="819"/>
      <c r="V17" s="819" t="e">
        <f t="shared" si="2"/>
        <v>#DIV/0!</v>
      </c>
      <c r="W17" s="819"/>
      <c r="X17" s="919"/>
      <c r="Y17" s="343"/>
      <c r="Z17" s="317"/>
      <c r="AA17" s="317"/>
      <c r="AB17" s="317"/>
      <c r="AC17" s="317"/>
      <c r="AD17" s="317"/>
      <c r="AE17" s="317"/>
      <c r="AF17" s="317"/>
      <c r="AG17" s="318"/>
      <c r="AH17" s="320"/>
      <c r="AI17" s="318"/>
      <c r="AJ17" s="320"/>
      <c r="AK17" s="343"/>
      <c r="AL17" s="317"/>
      <c r="AM17" s="318"/>
      <c r="AN17" s="346"/>
      <c r="AO17" s="802">
        <f t="shared" si="9"/>
        <v>0</v>
      </c>
      <c r="AP17" s="802">
        <f t="shared" si="10"/>
        <v>0</v>
      </c>
      <c r="AQ17" s="802">
        <f t="shared" si="11"/>
        <v>0</v>
      </c>
      <c r="AR17" s="802">
        <f t="shared" si="12"/>
        <v>0</v>
      </c>
      <c r="AS17" s="802">
        <f t="shared" si="13"/>
        <v>0</v>
      </c>
      <c r="AT17" s="802">
        <f t="shared" si="14"/>
        <v>0</v>
      </c>
      <c r="AU17" s="802">
        <f t="shared" si="15"/>
        <v>0</v>
      </c>
      <c r="AV17" s="802">
        <f t="shared" si="16"/>
        <v>0</v>
      </c>
      <c r="AW17" s="802">
        <f t="shared" si="17"/>
        <v>0</v>
      </c>
      <c r="AX17" s="802">
        <f t="shared" si="18"/>
        <v>0</v>
      </c>
      <c r="AY17" s="802">
        <f t="shared" si="19"/>
        <v>0</v>
      </c>
      <c r="AZ17" s="802">
        <f t="shared" si="20"/>
        <v>0</v>
      </c>
      <c r="BA17" s="802">
        <f t="shared" si="21"/>
        <v>0</v>
      </c>
      <c r="BB17" s="802">
        <f t="shared" si="22"/>
        <v>0</v>
      </c>
      <c r="BC17" s="802">
        <f t="shared" si="23"/>
        <v>0</v>
      </c>
      <c r="BD17" s="802">
        <f t="shared" si="24"/>
        <v>0</v>
      </c>
    </row>
    <row r="18" spans="1:56" s="101" customFormat="1" ht="10.5" customHeight="1">
      <c r="A18" s="213" t="s">
        <v>10</v>
      </c>
      <c r="B18" s="483" t="s">
        <v>194</v>
      </c>
      <c r="C18" s="343"/>
      <c r="D18" s="721"/>
      <c r="E18" s="721"/>
      <c r="F18" s="721"/>
      <c r="G18" s="721"/>
      <c r="H18" s="538"/>
      <c r="I18" s="538"/>
      <c r="J18" s="538"/>
      <c r="K18" s="381"/>
      <c r="L18" s="382"/>
      <c r="M18" s="1076"/>
      <c r="N18" s="1077"/>
      <c r="O18" s="476"/>
      <c r="P18" s="721"/>
      <c r="Q18" s="381"/>
      <c r="R18" s="594"/>
      <c r="T18" s="819"/>
      <c r="U18" s="819"/>
      <c r="V18" s="819"/>
      <c r="W18" s="819"/>
      <c r="X18" s="209"/>
      <c r="Y18" s="353"/>
      <c r="Z18" s="354"/>
      <c r="AA18" s="354"/>
      <c r="AB18" s="354"/>
      <c r="AC18" s="354"/>
      <c r="AD18" s="354"/>
      <c r="AE18" s="317"/>
      <c r="AF18" s="317"/>
      <c r="AG18" s="318"/>
      <c r="AH18" s="320"/>
      <c r="AI18" s="318"/>
      <c r="AJ18" s="320"/>
      <c r="AK18" s="353"/>
      <c r="AL18" s="354"/>
      <c r="AM18" s="318"/>
      <c r="AN18" s="346"/>
      <c r="AO18" s="802">
        <f t="shared" si="9"/>
        <v>0</v>
      </c>
      <c r="AP18" s="802">
        <f t="shared" si="10"/>
        <v>0</v>
      </c>
      <c r="AQ18" s="802">
        <f t="shared" si="11"/>
        <v>0</v>
      </c>
      <c r="AR18" s="802">
        <f t="shared" si="12"/>
        <v>0</v>
      </c>
      <c r="AS18" s="802">
        <f t="shared" si="13"/>
        <v>0</v>
      </c>
      <c r="AT18" s="802">
        <f t="shared" si="14"/>
        <v>0</v>
      </c>
      <c r="AU18" s="802">
        <f t="shared" si="15"/>
        <v>0</v>
      </c>
      <c r="AV18" s="802">
        <f t="shared" si="16"/>
        <v>0</v>
      </c>
      <c r="AW18" s="802">
        <f t="shared" si="17"/>
        <v>0</v>
      </c>
      <c r="AX18" s="802">
        <f t="shared" si="18"/>
        <v>0</v>
      </c>
      <c r="AY18" s="802">
        <f t="shared" si="19"/>
        <v>0</v>
      </c>
      <c r="AZ18" s="802">
        <f t="shared" si="20"/>
        <v>0</v>
      </c>
      <c r="BA18" s="802">
        <f t="shared" si="21"/>
        <v>0</v>
      </c>
      <c r="BB18" s="802">
        <f t="shared" si="22"/>
        <v>0</v>
      </c>
      <c r="BC18" s="802">
        <f t="shared" si="23"/>
        <v>0</v>
      </c>
      <c r="BD18" s="802">
        <f t="shared" si="24"/>
        <v>0</v>
      </c>
    </row>
    <row r="19" spans="1:56" s="101" customFormat="1" ht="10.5" customHeight="1">
      <c r="A19" s="213" t="s">
        <v>108</v>
      </c>
      <c r="B19" s="483" t="s">
        <v>108</v>
      </c>
      <c r="C19" s="343"/>
      <c r="D19" s="721"/>
      <c r="E19" s="721"/>
      <c r="F19" s="721"/>
      <c r="G19" s="721"/>
      <c r="H19" s="538"/>
      <c r="I19" s="538"/>
      <c r="J19" s="538"/>
      <c r="K19" s="381"/>
      <c r="L19" s="382"/>
      <c r="M19" s="1076"/>
      <c r="N19" s="1077"/>
      <c r="O19" s="476"/>
      <c r="P19" s="721"/>
      <c r="Q19" s="381" t="e">
        <v>#DIV/0!</v>
      </c>
      <c r="R19" s="594"/>
      <c r="T19" s="819"/>
      <c r="U19" s="819"/>
      <c r="V19" s="819"/>
      <c r="W19" s="819"/>
      <c r="X19" s="209"/>
      <c r="Y19" s="353"/>
      <c r="Z19" s="354"/>
      <c r="AA19" s="354"/>
      <c r="AB19" s="354"/>
      <c r="AC19" s="354"/>
      <c r="AD19" s="354"/>
      <c r="AE19" s="317"/>
      <c r="AF19" s="317"/>
      <c r="AG19" s="318"/>
      <c r="AH19" s="320"/>
      <c r="AI19" s="318"/>
      <c r="AJ19" s="320"/>
      <c r="AK19" s="353"/>
      <c r="AL19" s="354"/>
      <c r="AM19" s="318"/>
      <c r="AN19" s="346"/>
      <c r="AO19" s="802">
        <f t="shared" si="9"/>
        <v>0</v>
      </c>
      <c r="AP19" s="802">
        <f t="shared" si="10"/>
        <v>0</v>
      </c>
      <c r="AQ19" s="802">
        <f t="shared" si="11"/>
        <v>0</v>
      </c>
      <c r="AR19" s="802">
        <f t="shared" si="12"/>
        <v>0</v>
      </c>
      <c r="AS19" s="802">
        <f t="shared" si="13"/>
        <v>0</v>
      </c>
      <c r="AT19" s="802">
        <f t="shared" si="14"/>
        <v>0</v>
      </c>
      <c r="AU19" s="802">
        <f t="shared" si="15"/>
        <v>0</v>
      </c>
      <c r="AV19" s="802">
        <f t="shared" si="16"/>
        <v>0</v>
      </c>
      <c r="AW19" s="802">
        <f t="shared" si="17"/>
        <v>0</v>
      </c>
      <c r="AX19" s="802">
        <f t="shared" si="18"/>
        <v>0</v>
      </c>
      <c r="AY19" s="802">
        <f t="shared" si="19"/>
        <v>0</v>
      </c>
      <c r="AZ19" s="802">
        <f t="shared" si="20"/>
        <v>0</v>
      </c>
      <c r="BA19" s="802">
        <f t="shared" si="21"/>
        <v>0</v>
      </c>
      <c r="BB19" s="802">
        <f t="shared" si="22"/>
        <v>0</v>
      </c>
      <c r="BC19" s="802" t="e">
        <f t="shared" si="23"/>
        <v>#DIV/0!</v>
      </c>
      <c r="BD19" s="802">
        <f t="shared" si="24"/>
        <v>0</v>
      </c>
    </row>
    <row r="20" spans="1:56" s="101" customFormat="1" ht="10.5" customHeight="1">
      <c r="A20" s="213" t="s">
        <v>29</v>
      </c>
      <c r="B20" s="483" t="s">
        <v>29</v>
      </c>
      <c r="C20" s="345"/>
      <c r="D20" s="371"/>
      <c r="E20" s="371"/>
      <c r="F20" s="371"/>
      <c r="G20" s="371"/>
      <c r="H20" s="539"/>
      <c r="I20" s="539"/>
      <c r="J20" s="539"/>
      <c r="K20" s="324" t="e">
        <f t="shared" si="4"/>
        <v>#DIV/0!</v>
      </c>
      <c r="L20" s="325" t="e">
        <f t="shared" si="5"/>
        <v>#DIV/0!</v>
      </c>
      <c r="M20" s="473"/>
      <c r="N20" s="474"/>
      <c r="O20" s="476"/>
      <c r="P20" s="539"/>
      <c r="Q20" s="381" t="e">
        <f t="shared" si="6"/>
        <v>#DIV/0!</v>
      </c>
      <c r="R20" s="474"/>
      <c r="T20" s="819" t="e">
        <f>((C20-D20)/D20)-K20</f>
        <v>#DIV/0!</v>
      </c>
      <c r="U20" s="819" t="e">
        <f>((C20-G20)/G20)-L20</f>
        <v>#DIV/0!</v>
      </c>
      <c r="V20" s="819" t="e">
        <f>((O20-P20)/P20)-Q20</f>
        <v>#DIV/0!</v>
      </c>
      <c r="W20" s="819">
        <f>C20-O20</f>
        <v>0</v>
      </c>
      <c r="X20" s="819">
        <f>G20-P20</f>
        <v>0</v>
      </c>
      <c r="Y20" s="345"/>
      <c r="Z20" s="316"/>
      <c r="AA20" s="316"/>
      <c r="AB20" s="316"/>
      <c r="AC20" s="316"/>
      <c r="AD20" s="316"/>
      <c r="AE20" s="316"/>
      <c r="AF20" s="316"/>
      <c r="AG20" s="324"/>
      <c r="AH20" s="325"/>
      <c r="AI20" s="318"/>
      <c r="AJ20" s="320"/>
      <c r="AK20" s="345"/>
      <c r="AL20" s="316"/>
      <c r="AM20" s="318"/>
      <c r="AN20" s="320"/>
      <c r="AO20" s="802">
        <f t="shared" si="9"/>
        <v>0</v>
      </c>
      <c r="AP20" s="802">
        <f t="shared" si="10"/>
        <v>0</v>
      </c>
      <c r="AQ20" s="802">
        <f t="shared" si="11"/>
        <v>0</v>
      </c>
      <c r="AR20" s="802">
        <f t="shared" si="12"/>
        <v>0</v>
      </c>
      <c r="AS20" s="802">
        <f t="shared" si="13"/>
        <v>0</v>
      </c>
      <c r="AT20" s="802">
        <f t="shared" si="14"/>
        <v>0</v>
      </c>
      <c r="AU20" s="802">
        <f t="shared" si="15"/>
        <v>0</v>
      </c>
      <c r="AV20" s="802">
        <f t="shared" si="16"/>
        <v>0</v>
      </c>
      <c r="AW20" s="802" t="e">
        <f t="shared" si="17"/>
        <v>#DIV/0!</v>
      </c>
      <c r="AX20" s="802" t="e">
        <f t="shared" si="18"/>
        <v>#DIV/0!</v>
      </c>
      <c r="AY20" s="802">
        <f t="shared" si="19"/>
        <v>0</v>
      </c>
      <c r="AZ20" s="802">
        <f t="shared" si="20"/>
        <v>0</v>
      </c>
      <c r="BA20" s="802">
        <f t="shared" si="21"/>
        <v>0</v>
      </c>
      <c r="BB20" s="802">
        <f t="shared" si="22"/>
        <v>0</v>
      </c>
      <c r="BC20" s="802" t="e">
        <f t="shared" si="23"/>
        <v>#DIV/0!</v>
      </c>
      <c r="BD20" s="802">
        <f t="shared" si="24"/>
        <v>0</v>
      </c>
    </row>
    <row r="21" spans="1:56" s="101" customFormat="1" ht="10.5" customHeight="1">
      <c r="A21" s="213" t="s">
        <v>28</v>
      </c>
      <c r="B21" s="481" t="s">
        <v>92</v>
      </c>
      <c r="C21" s="345"/>
      <c r="D21" s="371"/>
      <c r="E21" s="371"/>
      <c r="F21" s="371"/>
      <c r="G21" s="371"/>
      <c r="H21" s="539"/>
      <c r="I21" s="539"/>
      <c r="J21" s="539"/>
      <c r="K21" s="324" t="e">
        <f t="shared" si="4"/>
        <v>#DIV/0!</v>
      </c>
      <c r="L21" s="325" t="e">
        <f t="shared" si="5"/>
        <v>#DIV/0!</v>
      </c>
      <c r="M21" s="473"/>
      <c r="N21" s="474"/>
      <c r="O21" s="476"/>
      <c r="P21" s="539"/>
      <c r="Q21" s="381" t="e">
        <f t="shared" si="6"/>
        <v>#DIV/0!</v>
      </c>
      <c r="R21" s="474"/>
      <c r="T21" s="819" t="e">
        <f>((C21-D21)/D21)-K21</f>
        <v>#DIV/0!</v>
      </c>
      <c r="U21" s="819" t="e">
        <f t="shared" ref="U21:U30" si="26">((C21-G21)/G21)-L21</f>
        <v>#DIV/0!</v>
      </c>
      <c r="V21" s="819" t="e">
        <f>((O21-P21)/P21)-Q21</f>
        <v>#DIV/0!</v>
      </c>
      <c r="W21" s="819">
        <f>C21-O21</f>
        <v>0</v>
      </c>
      <c r="X21" s="819">
        <f>G21-P21</f>
        <v>0</v>
      </c>
      <c r="Y21" s="345"/>
      <c r="Z21" s="316"/>
      <c r="AA21" s="316"/>
      <c r="AB21" s="316"/>
      <c r="AC21" s="316"/>
      <c r="AD21" s="316"/>
      <c r="AE21" s="316"/>
      <c r="AF21" s="316"/>
      <c r="AG21" s="324"/>
      <c r="AH21" s="325"/>
      <c r="AI21" s="318"/>
      <c r="AJ21" s="320"/>
      <c r="AK21" s="345"/>
      <c r="AL21" s="316"/>
      <c r="AM21" s="318"/>
      <c r="AN21" s="320"/>
      <c r="AO21" s="802">
        <f t="shared" si="9"/>
        <v>0</v>
      </c>
      <c r="AP21" s="802">
        <f t="shared" si="10"/>
        <v>0</v>
      </c>
      <c r="AQ21" s="802">
        <f t="shared" si="11"/>
        <v>0</v>
      </c>
      <c r="AR21" s="802">
        <f t="shared" si="12"/>
        <v>0</v>
      </c>
      <c r="AS21" s="802">
        <f t="shared" si="13"/>
        <v>0</v>
      </c>
      <c r="AT21" s="802">
        <f t="shared" si="14"/>
        <v>0</v>
      </c>
      <c r="AU21" s="802">
        <f t="shared" si="15"/>
        <v>0</v>
      </c>
      <c r="AV21" s="802">
        <f t="shared" si="16"/>
        <v>0</v>
      </c>
      <c r="AW21" s="802" t="e">
        <f t="shared" si="17"/>
        <v>#DIV/0!</v>
      </c>
      <c r="AX21" s="802" t="e">
        <f t="shared" si="18"/>
        <v>#DIV/0!</v>
      </c>
      <c r="AY21" s="802">
        <f t="shared" si="19"/>
        <v>0</v>
      </c>
      <c r="AZ21" s="802">
        <f t="shared" si="20"/>
        <v>0</v>
      </c>
      <c r="BA21" s="802">
        <f t="shared" si="21"/>
        <v>0</v>
      </c>
      <c r="BB21" s="802">
        <f t="shared" si="22"/>
        <v>0</v>
      </c>
      <c r="BC21" s="802" t="e">
        <f t="shared" si="23"/>
        <v>#DIV/0!</v>
      </c>
      <c r="BD21" s="802">
        <f t="shared" si="24"/>
        <v>0</v>
      </c>
    </row>
    <row r="22" spans="1:56" s="101" customFormat="1" ht="10.5" customHeight="1">
      <c r="A22" s="213" t="s">
        <v>15</v>
      </c>
      <c r="B22" s="513" t="s">
        <v>15</v>
      </c>
      <c r="C22" s="348"/>
      <c r="D22" s="372"/>
      <c r="E22" s="372"/>
      <c r="F22" s="372"/>
      <c r="G22" s="372"/>
      <c r="H22" s="540"/>
      <c r="I22" s="540"/>
      <c r="J22" s="540"/>
      <c r="K22" s="736" t="e">
        <f t="shared" si="4"/>
        <v>#DIV/0!</v>
      </c>
      <c r="L22" s="737" t="e">
        <f t="shared" si="5"/>
        <v>#DIV/0!</v>
      </c>
      <c r="M22" s="1078"/>
      <c r="N22" s="1079"/>
      <c r="O22" s="476"/>
      <c r="P22" s="540"/>
      <c r="Q22" s="1080" t="e">
        <f t="shared" si="6"/>
        <v>#DIV/0!</v>
      </c>
      <c r="R22" s="1079"/>
      <c r="T22" s="819" t="e">
        <f t="shared" ref="T22:T30" si="27">((C22-D22)/D22)-K22</f>
        <v>#DIV/0!</v>
      </c>
      <c r="U22" s="819" t="e">
        <f t="shared" si="26"/>
        <v>#DIV/0!</v>
      </c>
      <c r="V22" s="819" t="e">
        <f>((O22-P22)/P22)-Q22</f>
        <v>#DIV/0!</v>
      </c>
      <c r="W22" s="819">
        <f>C22-O22</f>
        <v>0</v>
      </c>
      <c r="X22" s="819">
        <f>G22-P22</f>
        <v>0</v>
      </c>
      <c r="Y22" s="348"/>
      <c r="Z22" s="349"/>
      <c r="AA22" s="349"/>
      <c r="AB22" s="349"/>
      <c r="AC22" s="349"/>
      <c r="AD22" s="349"/>
      <c r="AE22" s="349"/>
      <c r="AF22" s="349"/>
      <c r="AG22" s="736"/>
      <c r="AH22" s="737"/>
      <c r="AI22" s="350"/>
      <c r="AJ22" s="351"/>
      <c r="AK22" s="348"/>
      <c r="AL22" s="349"/>
      <c r="AM22" s="350"/>
      <c r="AN22" s="748"/>
      <c r="AO22" s="802">
        <f t="shared" si="9"/>
        <v>0</v>
      </c>
      <c r="AP22" s="802">
        <f t="shared" si="10"/>
        <v>0</v>
      </c>
      <c r="AQ22" s="802">
        <f t="shared" si="11"/>
        <v>0</v>
      </c>
      <c r="AR22" s="802">
        <f t="shared" si="12"/>
        <v>0</v>
      </c>
      <c r="AS22" s="802">
        <f t="shared" si="13"/>
        <v>0</v>
      </c>
      <c r="AT22" s="802">
        <f t="shared" si="14"/>
        <v>0</v>
      </c>
      <c r="AU22" s="802">
        <f t="shared" si="15"/>
        <v>0</v>
      </c>
      <c r="AV22" s="802">
        <f t="shared" si="16"/>
        <v>0</v>
      </c>
      <c r="AW22" s="802" t="e">
        <f t="shared" si="17"/>
        <v>#DIV/0!</v>
      </c>
      <c r="AX22" s="802" t="e">
        <f t="shared" si="18"/>
        <v>#DIV/0!</v>
      </c>
      <c r="AY22" s="802">
        <f t="shared" si="19"/>
        <v>0</v>
      </c>
      <c r="AZ22" s="802">
        <f t="shared" si="20"/>
        <v>0</v>
      </c>
      <c r="BA22" s="802">
        <f t="shared" si="21"/>
        <v>0</v>
      </c>
      <c r="BB22" s="802">
        <f t="shared" si="22"/>
        <v>0</v>
      </c>
      <c r="BC22" s="802" t="e">
        <f t="shared" si="23"/>
        <v>#DIV/0!</v>
      </c>
      <c r="BD22" s="802">
        <f t="shared" si="24"/>
        <v>0</v>
      </c>
    </row>
    <row r="23" spans="1:56" s="101" customFormat="1" ht="10.5" customHeight="1">
      <c r="A23" s="214" t="s">
        <v>23</v>
      </c>
      <c r="B23" s="493" t="s">
        <v>23</v>
      </c>
      <c r="C23" s="445"/>
      <c r="D23" s="378"/>
      <c r="E23" s="378"/>
      <c r="F23" s="378"/>
      <c r="G23" s="378"/>
      <c r="H23" s="556"/>
      <c r="I23" s="556"/>
      <c r="J23" s="556"/>
      <c r="K23" s="381"/>
      <c r="L23" s="382"/>
      <c r="M23" s="473"/>
      <c r="N23" s="474"/>
      <c r="O23" s="830"/>
      <c r="P23" s="539"/>
      <c r="Q23" s="377"/>
      <c r="R23" s="594"/>
      <c r="T23" s="819"/>
      <c r="U23" s="819"/>
      <c r="V23" s="819"/>
      <c r="W23" s="819"/>
      <c r="X23" s="819"/>
      <c r="Y23" s="445"/>
      <c r="Z23" s="323"/>
      <c r="AA23" s="323"/>
      <c r="AB23" s="323"/>
      <c r="AC23" s="323"/>
      <c r="AD23" s="323"/>
      <c r="AE23" s="323"/>
      <c r="AF23" s="323"/>
      <c r="AG23" s="318"/>
      <c r="AH23" s="320"/>
      <c r="AI23" s="318"/>
      <c r="AJ23" s="320"/>
      <c r="AK23" s="445"/>
      <c r="AL23" s="323"/>
      <c r="AM23" s="314"/>
      <c r="AN23" s="346"/>
      <c r="AO23" s="802">
        <f t="shared" si="9"/>
        <v>0</v>
      </c>
      <c r="AP23" s="802">
        <f t="shared" si="10"/>
        <v>0</v>
      </c>
      <c r="AQ23" s="802">
        <f t="shared" si="11"/>
        <v>0</v>
      </c>
      <c r="AR23" s="802">
        <f t="shared" si="12"/>
        <v>0</v>
      </c>
      <c r="AS23" s="802">
        <f t="shared" si="13"/>
        <v>0</v>
      </c>
      <c r="AT23" s="802">
        <f t="shared" si="14"/>
        <v>0</v>
      </c>
      <c r="AU23" s="802">
        <f t="shared" si="15"/>
        <v>0</v>
      </c>
      <c r="AV23" s="802">
        <f t="shared" si="16"/>
        <v>0</v>
      </c>
      <c r="AW23" s="802">
        <f t="shared" si="17"/>
        <v>0</v>
      </c>
      <c r="AX23" s="802">
        <f t="shared" si="18"/>
        <v>0</v>
      </c>
      <c r="AY23" s="802">
        <f t="shared" si="19"/>
        <v>0</v>
      </c>
      <c r="AZ23" s="802">
        <f t="shared" si="20"/>
        <v>0</v>
      </c>
      <c r="BA23" s="802">
        <f t="shared" si="21"/>
        <v>0</v>
      </c>
      <c r="BB23" s="802">
        <f t="shared" si="22"/>
        <v>0</v>
      </c>
      <c r="BC23" s="802">
        <f t="shared" si="23"/>
        <v>0</v>
      </c>
      <c r="BD23" s="802">
        <f t="shared" si="24"/>
        <v>0</v>
      </c>
    </row>
    <row r="24" spans="1:56" s="101" customFormat="1" ht="10.5" customHeight="1">
      <c r="A24" s="213" t="s">
        <v>20</v>
      </c>
      <c r="B24" s="483" t="s">
        <v>20</v>
      </c>
      <c r="C24" s="353"/>
      <c r="D24" s="373"/>
      <c r="E24" s="373"/>
      <c r="F24" s="373"/>
      <c r="G24" s="373"/>
      <c r="H24" s="546"/>
      <c r="I24" s="546"/>
      <c r="J24" s="546"/>
      <c r="K24" s="324" t="e">
        <f t="shared" si="4"/>
        <v>#DIV/0!</v>
      </c>
      <c r="L24" s="325" t="e">
        <f t="shared" si="5"/>
        <v>#DIV/0!</v>
      </c>
      <c r="M24" s="473"/>
      <c r="N24" s="474"/>
      <c r="O24" s="794"/>
      <c r="P24" s="581"/>
      <c r="Q24" s="381" t="e">
        <f t="shared" si="6"/>
        <v>#DIV/0!</v>
      </c>
      <c r="R24" s="474"/>
      <c r="T24" s="819" t="e">
        <f>((C24-D24)/D24)-K24</f>
        <v>#DIV/0!</v>
      </c>
      <c r="U24" s="819" t="e">
        <f>((C24-G24)/G24)-L24</f>
        <v>#DIV/0!</v>
      </c>
      <c r="V24" s="819" t="e">
        <f>((O24-P24)/P24)-Q24</f>
        <v>#DIV/0!</v>
      </c>
      <c r="W24" s="819">
        <f>C24-O24</f>
        <v>0</v>
      </c>
      <c r="X24" s="819">
        <f>G24-P24</f>
        <v>0</v>
      </c>
      <c r="Y24" s="353"/>
      <c r="Z24" s="354"/>
      <c r="AA24" s="354"/>
      <c r="AB24" s="354"/>
      <c r="AC24" s="354"/>
      <c r="AD24" s="354"/>
      <c r="AE24" s="354"/>
      <c r="AF24" s="354"/>
      <c r="AG24" s="324"/>
      <c r="AH24" s="325"/>
      <c r="AI24" s="318"/>
      <c r="AJ24" s="320"/>
      <c r="AK24" s="353"/>
      <c r="AL24" s="354"/>
      <c r="AM24" s="318"/>
      <c r="AN24" s="320"/>
      <c r="AO24" s="802">
        <f t="shared" si="9"/>
        <v>0</v>
      </c>
      <c r="AP24" s="802">
        <f t="shared" si="10"/>
        <v>0</v>
      </c>
      <c r="AQ24" s="802">
        <f t="shared" si="11"/>
        <v>0</v>
      </c>
      <c r="AR24" s="802">
        <f t="shared" si="12"/>
        <v>0</v>
      </c>
      <c r="AS24" s="802">
        <f t="shared" si="13"/>
        <v>0</v>
      </c>
      <c r="AT24" s="802">
        <f t="shared" si="14"/>
        <v>0</v>
      </c>
      <c r="AU24" s="802">
        <f t="shared" si="15"/>
        <v>0</v>
      </c>
      <c r="AV24" s="802">
        <f t="shared" si="16"/>
        <v>0</v>
      </c>
      <c r="AW24" s="802" t="e">
        <f t="shared" si="17"/>
        <v>#DIV/0!</v>
      </c>
      <c r="AX24" s="802" t="e">
        <f t="shared" si="18"/>
        <v>#DIV/0!</v>
      </c>
      <c r="AY24" s="802">
        <f t="shared" si="19"/>
        <v>0</v>
      </c>
      <c r="AZ24" s="802">
        <f t="shared" si="20"/>
        <v>0</v>
      </c>
      <c r="BA24" s="802">
        <f t="shared" si="21"/>
        <v>0</v>
      </c>
      <c r="BB24" s="802">
        <f t="shared" si="22"/>
        <v>0</v>
      </c>
      <c r="BC24" s="802" t="e">
        <f t="shared" si="23"/>
        <v>#DIV/0!</v>
      </c>
      <c r="BD24" s="802">
        <f t="shared" si="24"/>
        <v>0</v>
      </c>
    </row>
    <row r="25" spans="1:56" s="101" customFormat="1" ht="10.5" customHeight="1">
      <c r="A25" s="213" t="s">
        <v>21</v>
      </c>
      <c r="B25" s="483" t="s">
        <v>21</v>
      </c>
      <c r="C25" s="353"/>
      <c r="D25" s="373"/>
      <c r="E25" s="373"/>
      <c r="F25" s="373"/>
      <c r="G25" s="373"/>
      <c r="H25" s="546"/>
      <c r="I25" s="546"/>
      <c r="J25" s="546"/>
      <c r="K25" s="324" t="e">
        <f t="shared" si="4"/>
        <v>#DIV/0!</v>
      </c>
      <c r="L25" s="325" t="e">
        <f t="shared" si="5"/>
        <v>#DIV/0!</v>
      </c>
      <c r="M25" s="473"/>
      <c r="N25" s="474"/>
      <c r="O25" s="794"/>
      <c r="P25" s="581"/>
      <c r="Q25" s="381" t="e">
        <f t="shared" si="6"/>
        <v>#DIV/0!</v>
      </c>
      <c r="R25" s="474"/>
      <c r="S25" s="101" t="s">
        <v>82</v>
      </c>
      <c r="T25" s="819" t="e">
        <f t="shared" si="27"/>
        <v>#DIV/0!</v>
      </c>
      <c r="U25" s="819" t="e">
        <f t="shared" si="26"/>
        <v>#DIV/0!</v>
      </c>
      <c r="V25" s="819" t="e">
        <f t="shared" ref="V25:V30" si="28">((O25-P25)/P25)-Q25</f>
        <v>#DIV/0!</v>
      </c>
      <c r="W25" s="819">
        <f t="shared" ref="W25:W30" si="29">C25-O25</f>
        <v>0</v>
      </c>
      <c r="X25" s="819">
        <f t="shared" ref="X25:X30" si="30">G25-P25</f>
        <v>0</v>
      </c>
      <c r="Y25" s="353"/>
      <c r="Z25" s="354"/>
      <c r="AA25" s="354"/>
      <c r="AB25" s="354"/>
      <c r="AC25" s="354"/>
      <c r="AD25" s="354"/>
      <c r="AE25" s="354"/>
      <c r="AF25" s="354"/>
      <c r="AG25" s="324"/>
      <c r="AH25" s="325"/>
      <c r="AI25" s="318"/>
      <c r="AJ25" s="320"/>
      <c r="AK25" s="353"/>
      <c r="AL25" s="354"/>
      <c r="AM25" s="318"/>
      <c r="AN25" s="320"/>
      <c r="AO25" s="802">
        <f t="shared" si="9"/>
        <v>0</v>
      </c>
      <c r="AP25" s="802">
        <f t="shared" si="10"/>
        <v>0</v>
      </c>
      <c r="AQ25" s="802">
        <f t="shared" si="11"/>
        <v>0</v>
      </c>
      <c r="AR25" s="802">
        <f t="shared" si="12"/>
        <v>0</v>
      </c>
      <c r="AS25" s="802">
        <f t="shared" si="13"/>
        <v>0</v>
      </c>
      <c r="AT25" s="802">
        <f t="shared" si="14"/>
        <v>0</v>
      </c>
      <c r="AU25" s="802">
        <f t="shared" si="15"/>
        <v>0</v>
      </c>
      <c r="AV25" s="802">
        <f t="shared" si="16"/>
        <v>0</v>
      </c>
      <c r="AW25" s="802" t="e">
        <f t="shared" si="17"/>
        <v>#DIV/0!</v>
      </c>
      <c r="AX25" s="802" t="e">
        <f t="shared" si="18"/>
        <v>#DIV/0!</v>
      </c>
      <c r="AY25" s="802">
        <f t="shared" si="19"/>
        <v>0</v>
      </c>
      <c r="AZ25" s="802">
        <f t="shared" si="20"/>
        <v>0</v>
      </c>
      <c r="BA25" s="802">
        <f t="shared" si="21"/>
        <v>0</v>
      </c>
      <c r="BB25" s="802">
        <f t="shared" si="22"/>
        <v>0</v>
      </c>
      <c r="BC25" s="802" t="e">
        <f t="shared" si="23"/>
        <v>#DIV/0!</v>
      </c>
      <c r="BD25" s="802">
        <f t="shared" si="24"/>
        <v>0</v>
      </c>
    </row>
    <row r="26" spans="1:56" s="101" customFormat="1" ht="10.5" customHeight="1">
      <c r="A26" s="213" t="s">
        <v>22</v>
      </c>
      <c r="B26" s="483" t="s">
        <v>189</v>
      </c>
      <c r="C26" s="353"/>
      <c r="D26" s="373"/>
      <c r="E26" s="373"/>
      <c r="F26" s="373"/>
      <c r="G26" s="373"/>
      <c r="H26" s="546"/>
      <c r="I26" s="546"/>
      <c r="J26" s="546"/>
      <c r="K26" s="324" t="e">
        <f t="shared" si="4"/>
        <v>#DIV/0!</v>
      </c>
      <c r="L26" s="325" t="e">
        <f t="shared" si="5"/>
        <v>#DIV/0!</v>
      </c>
      <c r="M26" s="473"/>
      <c r="N26" s="474"/>
      <c r="O26" s="794"/>
      <c r="P26" s="581"/>
      <c r="Q26" s="381" t="e">
        <f t="shared" si="6"/>
        <v>#DIV/0!</v>
      </c>
      <c r="R26" s="474"/>
      <c r="T26" s="819" t="e">
        <f t="shared" si="27"/>
        <v>#DIV/0!</v>
      </c>
      <c r="U26" s="819" t="e">
        <f t="shared" si="26"/>
        <v>#DIV/0!</v>
      </c>
      <c r="V26" s="819" t="e">
        <f t="shared" si="28"/>
        <v>#DIV/0!</v>
      </c>
      <c r="W26" s="819">
        <f t="shared" si="29"/>
        <v>0</v>
      </c>
      <c r="X26" s="819">
        <f t="shared" si="30"/>
        <v>0</v>
      </c>
      <c r="Y26" s="353"/>
      <c r="Z26" s="354"/>
      <c r="AA26" s="354"/>
      <c r="AB26" s="354"/>
      <c r="AC26" s="354"/>
      <c r="AD26" s="354"/>
      <c r="AE26" s="354"/>
      <c r="AF26" s="354"/>
      <c r="AG26" s="324"/>
      <c r="AH26" s="325"/>
      <c r="AI26" s="318"/>
      <c r="AJ26" s="320"/>
      <c r="AK26" s="353"/>
      <c r="AL26" s="354"/>
      <c r="AM26" s="318"/>
      <c r="AN26" s="320"/>
      <c r="AO26" s="802">
        <f t="shared" si="9"/>
        <v>0</v>
      </c>
      <c r="AP26" s="802">
        <f t="shared" si="10"/>
        <v>0</v>
      </c>
      <c r="AQ26" s="802">
        <f t="shared" si="11"/>
        <v>0</v>
      </c>
      <c r="AR26" s="802">
        <f t="shared" si="12"/>
        <v>0</v>
      </c>
      <c r="AS26" s="802">
        <f t="shared" si="13"/>
        <v>0</v>
      </c>
      <c r="AT26" s="802">
        <f t="shared" si="14"/>
        <v>0</v>
      </c>
      <c r="AU26" s="802">
        <f t="shared" si="15"/>
        <v>0</v>
      </c>
      <c r="AV26" s="802">
        <f t="shared" si="16"/>
        <v>0</v>
      </c>
      <c r="AW26" s="802" t="e">
        <f t="shared" si="17"/>
        <v>#DIV/0!</v>
      </c>
      <c r="AX26" s="802" t="e">
        <f t="shared" si="18"/>
        <v>#DIV/0!</v>
      </c>
      <c r="AY26" s="802">
        <f t="shared" si="19"/>
        <v>0</v>
      </c>
      <c r="AZ26" s="802">
        <f t="shared" si="20"/>
        <v>0</v>
      </c>
      <c r="BA26" s="802">
        <f t="shared" si="21"/>
        <v>0</v>
      </c>
      <c r="BB26" s="802">
        <f t="shared" si="22"/>
        <v>0</v>
      </c>
      <c r="BC26" s="802" t="e">
        <f t="shared" si="23"/>
        <v>#DIV/0!</v>
      </c>
      <c r="BD26" s="802">
        <f t="shared" si="24"/>
        <v>0</v>
      </c>
    </row>
    <row r="27" spans="1:56" s="101" customFormat="1" ht="10.5" customHeight="1">
      <c r="A27" s="214" t="s">
        <v>26</v>
      </c>
      <c r="B27" s="493" t="s">
        <v>26</v>
      </c>
      <c r="C27" s="355"/>
      <c r="D27" s="374"/>
      <c r="E27" s="374"/>
      <c r="F27" s="374"/>
      <c r="G27" s="374"/>
      <c r="H27" s="549"/>
      <c r="I27" s="549"/>
      <c r="J27" s="549"/>
      <c r="K27" s="327" t="e">
        <f t="shared" si="4"/>
        <v>#DIV/0!</v>
      </c>
      <c r="L27" s="328" t="e">
        <f t="shared" si="5"/>
        <v>#DIV/0!</v>
      </c>
      <c r="M27" s="1072"/>
      <c r="N27" s="494"/>
      <c r="O27" s="529"/>
      <c r="P27" s="1023"/>
      <c r="Q27" s="435" t="e">
        <f t="shared" si="6"/>
        <v>#DIV/0!</v>
      </c>
      <c r="R27" s="494"/>
      <c r="T27" s="819" t="e">
        <f t="shared" si="27"/>
        <v>#DIV/0!</v>
      </c>
      <c r="U27" s="819" t="e">
        <f t="shared" si="26"/>
        <v>#DIV/0!</v>
      </c>
      <c r="V27" s="819" t="e">
        <f t="shared" si="28"/>
        <v>#DIV/0!</v>
      </c>
      <c r="W27" s="819">
        <f t="shared" si="29"/>
        <v>0</v>
      </c>
      <c r="X27" s="819">
        <f t="shared" si="30"/>
        <v>0</v>
      </c>
      <c r="Y27" s="355"/>
      <c r="Z27" s="356"/>
      <c r="AA27" s="356"/>
      <c r="AB27" s="356"/>
      <c r="AC27" s="356"/>
      <c r="AD27" s="356"/>
      <c r="AE27" s="356"/>
      <c r="AF27" s="356"/>
      <c r="AG27" s="327"/>
      <c r="AH27" s="328"/>
      <c r="AI27" s="329"/>
      <c r="AJ27" s="330"/>
      <c r="AK27" s="355"/>
      <c r="AL27" s="356"/>
      <c r="AM27" s="329"/>
      <c r="AN27" s="320"/>
      <c r="AO27" s="802">
        <f t="shared" si="9"/>
        <v>0</v>
      </c>
      <c r="AP27" s="802">
        <f t="shared" si="10"/>
        <v>0</v>
      </c>
      <c r="AQ27" s="802">
        <f t="shared" si="11"/>
        <v>0</v>
      </c>
      <c r="AR27" s="802">
        <f t="shared" si="12"/>
        <v>0</v>
      </c>
      <c r="AS27" s="802">
        <f t="shared" si="13"/>
        <v>0</v>
      </c>
      <c r="AT27" s="802">
        <f t="shared" si="14"/>
        <v>0</v>
      </c>
      <c r="AU27" s="802">
        <f t="shared" si="15"/>
        <v>0</v>
      </c>
      <c r="AV27" s="802">
        <f t="shared" si="16"/>
        <v>0</v>
      </c>
      <c r="AW27" s="802" t="e">
        <f t="shared" si="17"/>
        <v>#DIV/0!</v>
      </c>
      <c r="AX27" s="802" t="e">
        <f t="shared" si="18"/>
        <v>#DIV/0!</v>
      </c>
      <c r="AY27" s="802">
        <f t="shared" si="19"/>
        <v>0</v>
      </c>
      <c r="AZ27" s="802">
        <f t="shared" si="20"/>
        <v>0</v>
      </c>
      <c r="BA27" s="802">
        <f t="shared" si="21"/>
        <v>0</v>
      </c>
      <c r="BB27" s="802">
        <f t="shared" si="22"/>
        <v>0</v>
      </c>
      <c r="BC27" s="802" t="e">
        <f t="shared" si="23"/>
        <v>#DIV/0!</v>
      </c>
      <c r="BD27" s="802">
        <f t="shared" si="24"/>
        <v>0</v>
      </c>
    </row>
    <row r="28" spans="1:56" s="101" customFormat="1" ht="10.5" customHeight="1">
      <c r="A28" s="213" t="s">
        <v>18</v>
      </c>
      <c r="B28" s="483" t="s">
        <v>18</v>
      </c>
      <c r="C28" s="353"/>
      <c r="D28" s="373"/>
      <c r="E28" s="373"/>
      <c r="F28" s="373"/>
      <c r="G28" s="373"/>
      <c r="H28" s="546"/>
      <c r="I28" s="546"/>
      <c r="J28" s="546"/>
      <c r="K28" s="324" t="e">
        <f t="shared" si="4"/>
        <v>#DIV/0!</v>
      </c>
      <c r="L28" s="325" t="e">
        <f t="shared" si="5"/>
        <v>#DIV/0!</v>
      </c>
      <c r="M28" s="473"/>
      <c r="N28" s="474"/>
      <c r="O28" s="794"/>
      <c r="P28" s="581"/>
      <c r="Q28" s="381" t="e">
        <f t="shared" si="6"/>
        <v>#DIV/0!</v>
      </c>
      <c r="R28" s="474"/>
      <c r="T28" s="819" t="e">
        <f t="shared" si="27"/>
        <v>#DIV/0!</v>
      </c>
      <c r="U28" s="819" t="e">
        <f t="shared" si="26"/>
        <v>#DIV/0!</v>
      </c>
      <c r="V28" s="819" t="e">
        <f t="shared" si="28"/>
        <v>#DIV/0!</v>
      </c>
      <c r="W28" s="819">
        <f t="shared" si="29"/>
        <v>0</v>
      </c>
      <c r="X28" s="819">
        <f t="shared" si="30"/>
        <v>0</v>
      </c>
      <c r="Y28" s="353"/>
      <c r="Z28" s="354"/>
      <c r="AA28" s="354"/>
      <c r="AB28" s="354"/>
      <c r="AC28" s="354"/>
      <c r="AD28" s="354"/>
      <c r="AE28" s="354"/>
      <c r="AF28" s="354"/>
      <c r="AG28" s="324"/>
      <c r="AH28" s="325"/>
      <c r="AI28" s="318"/>
      <c r="AJ28" s="320"/>
      <c r="AK28" s="353"/>
      <c r="AL28" s="354"/>
      <c r="AM28" s="318"/>
      <c r="AN28" s="320"/>
      <c r="AO28" s="802">
        <f t="shared" si="9"/>
        <v>0</v>
      </c>
      <c r="AP28" s="802">
        <f t="shared" si="10"/>
        <v>0</v>
      </c>
      <c r="AQ28" s="802">
        <f t="shared" si="11"/>
        <v>0</v>
      </c>
      <c r="AR28" s="802">
        <f t="shared" si="12"/>
        <v>0</v>
      </c>
      <c r="AS28" s="802">
        <f t="shared" si="13"/>
        <v>0</v>
      </c>
      <c r="AT28" s="802">
        <f t="shared" si="14"/>
        <v>0</v>
      </c>
      <c r="AU28" s="802">
        <f t="shared" si="15"/>
        <v>0</v>
      </c>
      <c r="AV28" s="802">
        <f t="shared" si="16"/>
        <v>0</v>
      </c>
      <c r="AW28" s="802" t="e">
        <f t="shared" si="17"/>
        <v>#DIV/0!</v>
      </c>
      <c r="AX28" s="802" t="e">
        <f t="shared" si="18"/>
        <v>#DIV/0!</v>
      </c>
      <c r="AY28" s="802">
        <f t="shared" si="19"/>
        <v>0</v>
      </c>
      <c r="AZ28" s="802">
        <f t="shared" si="20"/>
        <v>0</v>
      </c>
      <c r="BA28" s="802">
        <f t="shared" si="21"/>
        <v>0</v>
      </c>
      <c r="BB28" s="802">
        <f t="shared" si="22"/>
        <v>0</v>
      </c>
      <c r="BC28" s="802" t="e">
        <f t="shared" si="23"/>
        <v>#DIV/0!</v>
      </c>
      <c r="BD28" s="802">
        <f t="shared" si="24"/>
        <v>0</v>
      </c>
    </row>
    <row r="29" spans="1:56" s="101" customFormat="1" ht="10.5" customHeight="1">
      <c r="A29" s="213" t="s">
        <v>17</v>
      </c>
      <c r="B29" s="483" t="s">
        <v>190</v>
      </c>
      <c r="C29" s="353"/>
      <c r="D29" s="373"/>
      <c r="E29" s="373"/>
      <c r="F29" s="373"/>
      <c r="G29" s="373"/>
      <c r="H29" s="546"/>
      <c r="I29" s="546"/>
      <c r="J29" s="546"/>
      <c r="K29" s="324" t="e">
        <f t="shared" si="4"/>
        <v>#DIV/0!</v>
      </c>
      <c r="L29" s="325" t="e">
        <f t="shared" si="5"/>
        <v>#DIV/0!</v>
      </c>
      <c r="M29" s="473"/>
      <c r="N29" s="474"/>
      <c r="O29" s="794"/>
      <c r="P29" s="581"/>
      <c r="Q29" s="381" t="e">
        <f t="shared" si="6"/>
        <v>#DIV/0!</v>
      </c>
      <c r="R29" s="474"/>
      <c r="T29" s="819" t="e">
        <f t="shared" si="27"/>
        <v>#DIV/0!</v>
      </c>
      <c r="U29" s="819" t="e">
        <f t="shared" si="26"/>
        <v>#DIV/0!</v>
      </c>
      <c r="V29" s="819" t="e">
        <f t="shared" si="28"/>
        <v>#DIV/0!</v>
      </c>
      <c r="W29" s="819">
        <f t="shared" si="29"/>
        <v>0</v>
      </c>
      <c r="X29" s="819">
        <f t="shared" si="30"/>
        <v>0</v>
      </c>
      <c r="Y29" s="353"/>
      <c r="Z29" s="354"/>
      <c r="AA29" s="354"/>
      <c r="AB29" s="354"/>
      <c r="AC29" s="354"/>
      <c r="AD29" s="354"/>
      <c r="AE29" s="354"/>
      <c r="AF29" s="354"/>
      <c r="AG29" s="324"/>
      <c r="AH29" s="325"/>
      <c r="AI29" s="318"/>
      <c r="AJ29" s="320"/>
      <c r="AK29" s="353"/>
      <c r="AL29" s="354"/>
      <c r="AM29" s="318"/>
      <c r="AN29" s="320"/>
      <c r="AO29" s="802">
        <f t="shared" si="9"/>
        <v>0</v>
      </c>
      <c r="AP29" s="802">
        <f t="shared" si="10"/>
        <v>0</v>
      </c>
      <c r="AQ29" s="802">
        <f t="shared" si="11"/>
        <v>0</v>
      </c>
      <c r="AR29" s="802">
        <f t="shared" si="12"/>
        <v>0</v>
      </c>
      <c r="AS29" s="802">
        <f t="shared" si="13"/>
        <v>0</v>
      </c>
      <c r="AT29" s="802">
        <f t="shared" si="14"/>
        <v>0</v>
      </c>
      <c r="AU29" s="802">
        <f t="shared" si="15"/>
        <v>0</v>
      </c>
      <c r="AV29" s="802">
        <f t="shared" si="16"/>
        <v>0</v>
      </c>
      <c r="AW29" s="802" t="e">
        <f t="shared" si="17"/>
        <v>#DIV/0!</v>
      </c>
      <c r="AX29" s="802" t="e">
        <f t="shared" si="18"/>
        <v>#DIV/0!</v>
      </c>
      <c r="AY29" s="802">
        <f t="shared" si="19"/>
        <v>0</v>
      </c>
      <c r="AZ29" s="802">
        <f t="shared" si="20"/>
        <v>0</v>
      </c>
      <c r="BA29" s="802">
        <f t="shared" si="21"/>
        <v>0</v>
      </c>
      <c r="BB29" s="802">
        <f t="shared" si="22"/>
        <v>0</v>
      </c>
      <c r="BC29" s="802" t="e">
        <f t="shared" si="23"/>
        <v>#DIV/0!</v>
      </c>
      <c r="BD29" s="802">
        <f t="shared" si="24"/>
        <v>0</v>
      </c>
    </row>
    <row r="30" spans="1:56" s="101" customFormat="1" ht="10.5" customHeight="1">
      <c r="A30" s="214" t="s">
        <v>16</v>
      </c>
      <c r="B30" s="500" t="s">
        <v>16</v>
      </c>
      <c r="C30" s="357"/>
      <c r="D30" s="375"/>
      <c r="E30" s="375"/>
      <c r="F30" s="375"/>
      <c r="G30" s="375"/>
      <c r="H30" s="551"/>
      <c r="I30" s="551"/>
      <c r="J30" s="551"/>
      <c r="K30" s="339" t="e">
        <f t="shared" si="4"/>
        <v>#DIV/0!</v>
      </c>
      <c r="L30" s="740" t="e">
        <f t="shared" si="5"/>
        <v>#DIV/0!</v>
      </c>
      <c r="M30" s="1074"/>
      <c r="N30" s="505"/>
      <c r="O30" s="530"/>
      <c r="P30" s="1082"/>
      <c r="Q30" s="437" t="e">
        <f t="shared" si="6"/>
        <v>#DIV/0!</v>
      </c>
      <c r="R30" s="505"/>
      <c r="T30" s="819" t="e">
        <f t="shared" si="27"/>
        <v>#DIV/0!</v>
      </c>
      <c r="U30" s="819" t="e">
        <f t="shared" si="26"/>
        <v>#DIV/0!</v>
      </c>
      <c r="V30" s="819" t="e">
        <f t="shared" si="28"/>
        <v>#DIV/0!</v>
      </c>
      <c r="W30" s="819">
        <f t="shared" si="29"/>
        <v>0</v>
      </c>
      <c r="X30" s="819">
        <f t="shared" si="30"/>
        <v>0</v>
      </c>
      <c r="Y30" s="357"/>
      <c r="Z30" s="358"/>
      <c r="AA30" s="358"/>
      <c r="AB30" s="358"/>
      <c r="AC30" s="358"/>
      <c r="AD30" s="358"/>
      <c r="AE30" s="358"/>
      <c r="AF30" s="358"/>
      <c r="AG30" s="339"/>
      <c r="AH30" s="740"/>
      <c r="AI30" s="340"/>
      <c r="AJ30" s="359"/>
      <c r="AK30" s="357"/>
      <c r="AL30" s="358"/>
      <c r="AM30" s="340"/>
      <c r="AN30" s="351"/>
      <c r="AO30" s="802">
        <f t="shared" si="9"/>
        <v>0</v>
      </c>
      <c r="AP30" s="802">
        <f t="shared" si="10"/>
        <v>0</v>
      </c>
      <c r="AQ30" s="802">
        <f t="shared" si="11"/>
        <v>0</v>
      </c>
      <c r="AR30" s="802">
        <f t="shared" si="12"/>
        <v>0</v>
      </c>
      <c r="AS30" s="802">
        <f t="shared" si="13"/>
        <v>0</v>
      </c>
      <c r="AT30" s="802">
        <f t="shared" si="14"/>
        <v>0</v>
      </c>
      <c r="AU30" s="802">
        <f t="shared" si="15"/>
        <v>0</v>
      </c>
      <c r="AV30" s="802">
        <f t="shared" si="16"/>
        <v>0</v>
      </c>
      <c r="AW30" s="802" t="e">
        <f t="shared" si="17"/>
        <v>#DIV/0!</v>
      </c>
      <c r="AX30" s="802" t="e">
        <f t="shared" si="18"/>
        <v>#DIV/0!</v>
      </c>
      <c r="AY30" s="802">
        <f t="shared" si="19"/>
        <v>0</v>
      </c>
      <c r="AZ30" s="802">
        <f t="shared" si="20"/>
        <v>0</v>
      </c>
      <c r="BA30" s="802">
        <f t="shared" si="21"/>
        <v>0</v>
      </c>
      <c r="BB30" s="802">
        <f t="shared" si="22"/>
        <v>0</v>
      </c>
      <c r="BC30" s="802" t="e">
        <f t="shared" si="23"/>
        <v>#DIV/0!</v>
      </c>
      <c r="BD30" s="802">
        <f t="shared" si="24"/>
        <v>0</v>
      </c>
    </row>
    <row r="31" spans="1:56" s="210" customFormat="1" ht="12" customHeight="1">
      <c r="A31" s="216" t="str">
        <f>+"FXRetailTot"&amp;$A$1</f>
        <v>FXRetailTotGroup</v>
      </c>
      <c r="B31" s="1340" t="s">
        <v>155</v>
      </c>
      <c r="C31" s="1340"/>
      <c r="D31" s="1340"/>
      <c r="E31" s="1340"/>
      <c r="F31" s="1340"/>
      <c r="G31" s="1340"/>
      <c r="H31" s="1340"/>
      <c r="I31" s="1340"/>
      <c r="J31" s="1340"/>
      <c r="K31" s="1340"/>
      <c r="L31" s="1340"/>
      <c r="M31" s="1340"/>
      <c r="N31" s="1340"/>
      <c r="O31" s="1340"/>
      <c r="P31" s="1052"/>
      <c r="Q31" s="1052"/>
      <c r="R31" s="1052"/>
      <c r="Y31" s="161"/>
    </row>
    <row r="32" spans="1:56" ht="12" customHeight="1">
      <c r="A32" s="206"/>
      <c r="B32" s="1066" t="s">
        <v>191</v>
      </c>
      <c r="C32" s="296"/>
      <c r="D32" s="838"/>
      <c r="E32" s="296"/>
      <c r="F32" s="296"/>
      <c r="G32" s="296"/>
      <c r="H32" s="296"/>
      <c r="I32" s="296"/>
      <c r="J32" s="296"/>
      <c r="K32" s="296"/>
      <c r="L32" s="296"/>
      <c r="M32" s="220"/>
      <c r="N32" s="220"/>
      <c r="O32" s="220"/>
      <c r="P32" s="220"/>
      <c r="Q32" s="1"/>
      <c r="R32" s="1"/>
      <c r="S32" s="1"/>
      <c r="T32" s="1"/>
      <c r="U32" s="1"/>
      <c r="V32" s="1"/>
      <c r="W32" s="1"/>
      <c r="X32" s="153"/>
      <c r="Y32" s="153"/>
      <c r="Z32" s="153"/>
      <c r="AA32" s="153"/>
      <c r="AB32" s="153"/>
      <c r="AC32" s="153"/>
      <c r="AD32" s="153"/>
      <c r="AE32" s="153"/>
    </row>
    <row r="33" spans="1:22" ht="12" customHeight="1">
      <c r="A33" s="50"/>
      <c r="B33" s="1339" t="s">
        <v>192</v>
      </c>
      <c r="C33" s="1339"/>
      <c r="D33" s="1339"/>
      <c r="E33" s="1339"/>
      <c r="F33" s="1339"/>
      <c r="G33" s="1339"/>
      <c r="H33" s="1339"/>
      <c r="I33" s="1339"/>
      <c r="J33" s="1339"/>
      <c r="K33" s="1339"/>
      <c r="L33" s="1339"/>
      <c r="M33" s="1339"/>
      <c r="N33" s="1339"/>
      <c r="O33" s="1339"/>
      <c r="P33" s="1339"/>
      <c r="Q33" s="1339"/>
      <c r="R33" s="1339"/>
    </row>
    <row r="34" spans="1:22">
      <c r="A34" s="181">
        <v>3</v>
      </c>
      <c r="B34" s="796" t="s">
        <v>100</v>
      </c>
      <c r="C34" s="797">
        <f>(C5+C6+C7+C8-C9)+(C9+C12-C13)+(C13+C14-C16)</f>
        <v>0</v>
      </c>
      <c r="D34" s="797">
        <f>(D5+D6+D7+D8-D9)+(D9+D12-D13)+(D13+D14-D16)</f>
        <v>0</v>
      </c>
      <c r="E34" s="797">
        <f t="shared" ref="E34:J34" si="31">(E5+E6+E7+E8-E9)+(E9+E12-E13)+(E13+E14-E16)</f>
        <v>0</v>
      </c>
      <c r="F34" s="797">
        <f t="shared" si="31"/>
        <v>0</v>
      </c>
      <c r="G34" s="797">
        <f t="shared" si="31"/>
        <v>0</v>
      </c>
      <c r="H34" s="797">
        <f t="shared" si="31"/>
        <v>0</v>
      </c>
      <c r="I34" s="797">
        <f t="shared" si="31"/>
        <v>0</v>
      </c>
      <c r="J34" s="797">
        <f t="shared" si="31"/>
        <v>0</v>
      </c>
      <c r="K34" s="796"/>
      <c r="L34" s="796"/>
      <c r="O34" s="797">
        <f>(O5+O6+O7+O8-O9)+(O9+O12-O13)+(O13+O14-O16)</f>
        <v>0</v>
      </c>
      <c r="P34" s="797">
        <f>(P5+P6+P7+P8-P9)+(P9+P12-P13)+(P13+P14-P16)</f>
        <v>0</v>
      </c>
    </row>
    <row r="35" spans="1:22">
      <c r="B35" s="796" t="s">
        <v>101</v>
      </c>
      <c r="C35" s="797">
        <f>C24+C25+C26-C27+C28+C29-C30</f>
        <v>0</v>
      </c>
      <c r="D35" s="797">
        <f t="shared" ref="D35:J35" si="32">D24+D25+D26-D27+D28+D29-D30</f>
        <v>0</v>
      </c>
      <c r="E35" s="797">
        <f t="shared" si="32"/>
        <v>0</v>
      </c>
      <c r="F35" s="797">
        <f t="shared" si="32"/>
        <v>0</v>
      </c>
      <c r="G35" s="797">
        <f t="shared" si="32"/>
        <v>0</v>
      </c>
      <c r="H35" s="797">
        <f t="shared" si="32"/>
        <v>0</v>
      </c>
      <c r="I35" s="797">
        <f t="shared" si="32"/>
        <v>0</v>
      </c>
      <c r="J35" s="797">
        <f t="shared" si="32"/>
        <v>0</v>
      </c>
      <c r="K35" s="796"/>
      <c r="L35" s="796"/>
      <c r="M35" s="798"/>
      <c r="N35" s="798"/>
      <c r="O35" s="797">
        <f>O24+O25+O26-O27+O28+O29-O30</f>
        <v>0</v>
      </c>
      <c r="P35" s="797">
        <f>P24+P25+P26-P27+P28+P29-P30</f>
        <v>0</v>
      </c>
    </row>
    <row r="36" spans="1:22">
      <c r="B36" s="796"/>
      <c r="C36" s="797"/>
      <c r="D36" s="797"/>
      <c r="E36" s="797"/>
      <c r="F36" s="797"/>
      <c r="G36" s="797"/>
      <c r="H36" s="797"/>
      <c r="I36" s="797"/>
      <c r="J36" s="797"/>
      <c r="K36" s="796"/>
      <c r="L36" s="796"/>
      <c r="M36" s="798"/>
      <c r="N36" s="798"/>
      <c r="O36" s="797"/>
      <c r="P36" s="797"/>
    </row>
    <row r="37" spans="1:22">
      <c r="B37" s="796" t="s">
        <v>104</v>
      </c>
      <c r="C37" s="849">
        <f>C24+C25+C26-C27</f>
        <v>0</v>
      </c>
      <c r="D37" s="849">
        <f>D24+D25+D26-D27</f>
        <v>0</v>
      </c>
      <c r="E37" s="849">
        <f>E24+E25+E26-E27</f>
        <v>0</v>
      </c>
      <c r="F37" s="849">
        <f>F24+F25+F26-F27</f>
        <v>0</v>
      </c>
      <c r="G37" s="849">
        <f>G24+G25+G26-G27</f>
        <v>0</v>
      </c>
      <c r="H37" s="797"/>
      <c r="I37" s="797"/>
      <c r="J37" s="797"/>
      <c r="K37" s="796"/>
      <c r="L37" s="796"/>
      <c r="M37" s="798"/>
      <c r="N37" s="798"/>
      <c r="O37" s="797"/>
      <c r="P37" s="797"/>
    </row>
    <row r="38" spans="1:22">
      <c r="B38" s="796" t="s">
        <v>105</v>
      </c>
      <c r="C38" s="849">
        <f>C28+C29-C30</f>
        <v>0</v>
      </c>
      <c r="D38" s="849">
        <f t="shared" ref="D38:J38" si="33">D28+D29-D30</f>
        <v>0</v>
      </c>
      <c r="E38" s="849">
        <f>E28+E29-E30</f>
        <v>0</v>
      </c>
      <c r="F38" s="849">
        <f t="shared" si="33"/>
        <v>0</v>
      </c>
      <c r="G38" s="849">
        <f t="shared" si="33"/>
        <v>0</v>
      </c>
      <c r="H38" s="797">
        <f t="shared" si="33"/>
        <v>0</v>
      </c>
      <c r="I38" s="797">
        <f t="shared" si="33"/>
        <v>0</v>
      </c>
      <c r="J38" s="797">
        <f t="shared" si="33"/>
        <v>0</v>
      </c>
      <c r="K38" s="796"/>
      <c r="L38" s="796"/>
      <c r="M38" s="798"/>
      <c r="N38" s="798"/>
      <c r="O38" s="797"/>
      <c r="P38" s="797"/>
    </row>
    <row r="39" spans="1:22">
      <c r="C39" s="799"/>
      <c r="D39" s="799"/>
      <c r="E39" s="799"/>
      <c r="F39" s="799"/>
      <c r="G39" s="799"/>
      <c r="H39" s="799"/>
      <c r="I39" s="799"/>
      <c r="J39" s="799"/>
      <c r="K39" s="798"/>
      <c r="L39" s="798"/>
      <c r="M39" s="798"/>
      <c r="N39" s="798"/>
      <c r="O39" s="799"/>
      <c r="P39" s="799"/>
      <c r="U39" s="1136" t="s">
        <v>184</v>
      </c>
      <c r="V39" s="1136"/>
    </row>
    <row r="41" spans="1:22" ht="12" hidden="1" customHeight="1"/>
    <row r="42" spans="1:22" ht="12" hidden="1" customHeight="1"/>
    <row r="43" spans="1:22" ht="12" hidden="1" customHeight="1"/>
    <row r="44" spans="1:22" ht="12" hidden="1" customHeight="1"/>
    <row r="45" spans="1:22" ht="12" hidden="1" customHeight="1"/>
    <row r="46" spans="1:22" ht="12" hidden="1" customHeight="1"/>
    <row r="47" spans="1:22" ht="12" hidden="1" customHeight="1"/>
    <row r="48" spans="1:22" ht="12" hidden="1" customHeight="1"/>
    <row r="49" spans="1:43" ht="12" hidden="1" customHeight="1"/>
    <row r="50" spans="1:43" ht="12" hidden="1" customHeight="1"/>
    <row r="51" spans="1:43" ht="12" hidden="1" customHeight="1"/>
    <row r="52" spans="1:43" ht="12" hidden="1" customHeight="1"/>
    <row r="53" spans="1:43" ht="12" hidden="1" customHeight="1"/>
    <row r="54" spans="1:43" ht="12" hidden="1" customHeight="1"/>
    <row r="55" spans="1:43" s="13" customFormat="1" ht="12" hidden="1" customHeight="1">
      <c r="A55" s="273"/>
    </row>
    <row r="56" spans="1:43" s="224" customFormat="1" ht="18.75" customHeight="1">
      <c r="A56" s="222"/>
      <c r="B56" s="223" t="s">
        <v>76</v>
      </c>
      <c r="C56" s="274"/>
      <c r="D56" s="274"/>
      <c r="E56" s="274"/>
      <c r="F56" s="274"/>
      <c r="G56" s="274"/>
      <c r="H56" s="274"/>
      <c r="I56" s="274"/>
      <c r="J56" s="274"/>
      <c r="K56" s="274"/>
      <c r="L56" s="274"/>
      <c r="M56" s="275"/>
      <c r="N56" s="276"/>
      <c r="T56" s="223" t="s">
        <v>88</v>
      </c>
      <c r="U56" s="223"/>
      <c r="V56" s="223"/>
      <c r="W56" s="223"/>
      <c r="X56" s="223"/>
      <c r="Y56" s="223"/>
      <c r="AE56" s="223"/>
    </row>
    <row r="57" spans="1:43" s="224" customFormat="1" ht="24" customHeight="1">
      <c r="B57" s="176" t="s">
        <v>2</v>
      </c>
      <c r="C57" s="177" t="e">
        <f>D4</f>
        <v>#REF!</v>
      </c>
      <c r="D57" s="832" t="e">
        <f t="shared" ref="D57:I57" si="34">E4</f>
        <v>#REF!</v>
      </c>
      <c r="E57" s="832" t="e">
        <f t="shared" si="34"/>
        <v>#REF!</v>
      </c>
      <c r="F57" s="832" t="e">
        <f t="shared" si="34"/>
        <v>#REF!</v>
      </c>
      <c r="G57" s="832" t="e">
        <f t="shared" si="34"/>
        <v>#REF!</v>
      </c>
      <c r="H57" s="832" t="e">
        <f t="shared" si="34"/>
        <v>#REF!</v>
      </c>
      <c r="I57" s="832" t="e">
        <f t="shared" si="34"/>
        <v>#REF!</v>
      </c>
      <c r="J57" s="832"/>
      <c r="K57" s="180"/>
      <c r="L57" s="1015"/>
      <c r="M57" s="222"/>
      <c r="N57" s="222" t="s">
        <v>113</v>
      </c>
      <c r="T57" s="176" t="s">
        <v>2</v>
      </c>
      <c r="U57" s="177"/>
      <c r="V57" s="832"/>
      <c r="W57" s="832"/>
      <c r="X57" s="832" t="e">
        <f t="shared" ref="X57:AD57" si="35">+C57</f>
        <v>#REF!</v>
      </c>
      <c r="Y57" s="832" t="e">
        <f t="shared" si="35"/>
        <v>#REF!</v>
      </c>
      <c r="Z57" s="832" t="e">
        <f t="shared" si="35"/>
        <v>#REF!</v>
      </c>
      <c r="AA57" s="832" t="e">
        <f t="shared" si="35"/>
        <v>#REF!</v>
      </c>
      <c r="AB57" s="832" t="e">
        <f t="shared" si="35"/>
        <v>#REF!</v>
      </c>
      <c r="AC57" s="832" t="e">
        <f t="shared" si="35"/>
        <v>#REF!</v>
      </c>
      <c r="AD57" s="832" t="e">
        <f t="shared" si="35"/>
        <v>#REF!</v>
      </c>
      <c r="AE57" s="177"/>
      <c r="AF57" s="832"/>
      <c r="AG57" s="832"/>
      <c r="AH57" s="832"/>
      <c r="AI57" s="832"/>
      <c r="AJ57" s="832"/>
      <c r="AK57" s="832"/>
      <c r="AL57" s="180"/>
      <c r="AM57" s="1015"/>
      <c r="AN57" s="933"/>
      <c r="AO57" s="933"/>
      <c r="AP57" s="933"/>
      <c r="AQ57" s="933"/>
    </row>
    <row r="58" spans="1:43" s="224" customFormat="1">
      <c r="B58" s="71" t="s">
        <v>8</v>
      </c>
      <c r="C58" s="1016">
        <v>335</v>
      </c>
      <c r="D58" s="69">
        <v>333</v>
      </c>
      <c r="E58" s="69">
        <v>337</v>
      </c>
      <c r="F58" s="69">
        <v>331</v>
      </c>
      <c r="G58" s="69">
        <v>341</v>
      </c>
      <c r="H58" s="62">
        <v>326</v>
      </c>
      <c r="I58" s="62">
        <v>331</v>
      </c>
      <c r="J58" s="62"/>
      <c r="K58" s="16"/>
      <c r="L58" s="1017"/>
      <c r="T58" s="71" t="s">
        <v>8</v>
      </c>
      <c r="U58" s="152"/>
      <c r="V58" s="170"/>
      <c r="W58" s="170"/>
      <c r="X58" s="116">
        <f>+D5-C58</f>
        <v>-335</v>
      </c>
      <c r="Y58" s="69">
        <f t="shared" ref="X58:AD83" si="36">+E5-D58</f>
        <v>-333</v>
      </c>
      <c r="Z58" s="69">
        <f t="shared" si="36"/>
        <v>-337</v>
      </c>
      <c r="AA58" s="69">
        <f t="shared" si="36"/>
        <v>-331</v>
      </c>
      <c r="AB58" s="69">
        <f t="shared" si="36"/>
        <v>-341</v>
      </c>
      <c r="AC58" s="69">
        <f t="shared" si="36"/>
        <v>-326</v>
      </c>
      <c r="AD58" s="69">
        <f t="shared" si="36"/>
        <v>-331</v>
      </c>
      <c r="AE58" s="152"/>
      <c r="AF58" s="116"/>
      <c r="AG58" s="69"/>
      <c r="AH58" s="69"/>
      <c r="AI58" s="62"/>
      <c r="AJ58" s="62"/>
      <c r="AK58" s="62"/>
      <c r="AL58" s="16"/>
      <c r="AM58" s="1017"/>
      <c r="AN58" s="239"/>
      <c r="AO58" s="239"/>
      <c r="AP58" s="239"/>
      <c r="AQ58" s="239"/>
    </row>
    <row r="59" spans="1:43" s="224" customFormat="1">
      <c r="B59" s="71" t="s">
        <v>3</v>
      </c>
      <c r="C59" s="71">
        <v>165</v>
      </c>
      <c r="D59" s="72">
        <v>155</v>
      </c>
      <c r="E59" s="72">
        <v>135</v>
      </c>
      <c r="F59" s="62">
        <v>151</v>
      </c>
      <c r="G59" s="62">
        <v>138</v>
      </c>
      <c r="H59" s="72">
        <v>138</v>
      </c>
      <c r="I59" s="72">
        <v>139</v>
      </c>
      <c r="J59" s="72"/>
      <c r="K59" s="20"/>
      <c r="L59" s="17"/>
      <c r="T59" s="71" t="s">
        <v>3</v>
      </c>
      <c r="U59" s="18"/>
      <c r="V59" s="19"/>
      <c r="W59" s="19"/>
      <c r="X59" s="116">
        <f t="shared" si="36"/>
        <v>-165</v>
      </c>
      <c r="Y59" s="72">
        <f t="shared" si="36"/>
        <v>-155</v>
      </c>
      <c r="Z59" s="62">
        <f t="shared" si="36"/>
        <v>-135</v>
      </c>
      <c r="AA59" s="62">
        <f t="shared" si="36"/>
        <v>-151</v>
      </c>
      <c r="AB59" s="62">
        <f t="shared" si="36"/>
        <v>-138</v>
      </c>
      <c r="AC59" s="62">
        <f t="shared" si="36"/>
        <v>-138</v>
      </c>
      <c r="AD59" s="62">
        <f t="shared" si="36"/>
        <v>-139</v>
      </c>
      <c r="AE59" s="14"/>
      <c r="AF59" s="60"/>
      <c r="AG59" s="62"/>
      <c r="AH59" s="62"/>
      <c r="AI59" s="62"/>
      <c r="AJ59" s="72"/>
      <c r="AK59" s="72"/>
      <c r="AL59" s="20"/>
      <c r="AM59" s="17"/>
      <c r="AN59" s="230"/>
      <c r="AO59" s="230"/>
      <c r="AP59" s="230"/>
      <c r="AQ59" s="230"/>
    </row>
    <row r="60" spans="1:43" s="224" customFormat="1">
      <c r="B60" s="71" t="s">
        <v>0</v>
      </c>
      <c r="C60" s="71">
        <v>81</v>
      </c>
      <c r="D60" s="72">
        <v>35</v>
      </c>
      <c r="E60" s="72">
        <v>67</v>
      </c>
      <c r="F60" s="62">
        <v>23</v>
      </c>
      <c r="G60" s="62">
        <v>72</v>
      </c>
      <c r="H60" s="72">
        <v>48</v>
      </c>
      <c r="I60" s="72">
        <v>57</v>
      </c>
      <c r="J60" s="72"/>
      <c r="K60" s="20"/>
      <c r="L60" s="17"/>
      <c r="T60" s="71" t="s">
        <v>0</v>
      </c>
      <c r="U60" s="18"/>
      <c r="V60" s="19"/>
      <c r="W60" s="19"/>
      <c r="X60" s="301">
        <f t="shared" si="36"/>
        <v>-81</v>
      </c>
      <c r="Y60" s="72">
        <f t="shared" si="36"/>
        <v>-35</v>
      </c>
      <c r="Z60" s="62">
        <f t="shared" si="36"/>
        <v>-67</v>
      </c>
      <c r="AA60" s="62">
        <f t="shared" si="36"/>
        <v>-23</v>
      </c>
      <c r="AB60" s="62">
        <f t="shared" si="36"/>
        <v>-72</v>
      </c>
      <c r="AC60" s="62">
        <f t="shared" si="36"/>
        <v>-48</v>
      </c>
      <c r="AD60" s="62">
        <f t="shared" si="36"/>
        <v>-57</v>
      </c>
      <c r="AE60" s="14"/>
      <c r="AF60" s="60"/>
      <c r="AG60" s="62"/>
      <c r="AH60" s="62"/>
      <c r="AI60" s="62"/>
      <c r="AJ60" s="72"/>
      <c r="AK60" s="72"/>
      <c r="AL60" s="20"/>
      <c r="AM60" s="17"/>
      <c r="AN60" s="230"/>
      <c r="AO60" s="230"/>
      <c r="AP60" s="230"/>
      <c r="AQ60" s="230"/>
    </row>
    <row r="61" spans="1:43" s="224" customFormat="1">
      <c r="B61" s="71" t="s">
        <v>19</v>
      </c>
      <c r="C61" s="71">
        <v>4</v>
      </c>
      <c r="D61" s="72">
        <v>6</v>
      </c>
      <c r="E61" s="72">
        <v>7</v>
      </c>
      <c r="F61" s="62">
        <v>4</v>
      </c>
      <c r="G61" s="62">
        <v>7</v>
      </c>
      <c r="H61" s="72">
        <v>5</v>
      </c>
      <c r="I61" s="72">
        <v>10</v>
      </c>
      <c r="J61" s="72"/>
      <c r="K61" s="20"/>
      <c r="L61" s="17"/>
      <c r="T61" s="71" t="s">
        <v>19</v>
      </c>
      <c r="U61" s="18"/>
      <c r="V61" s="19"/>
      <c r="W61" s="19"/>
      <c r="X61" s="301">
        <f t="shared" si="36"/>
        <v>-4</v>
      </c>
      <c r="Y61" s="72">
        <f t="shared" si="36"/>
        <v>-6</v>
      </c>
      <c r="Z61" s="62">
        <f t="shared" si="36"/>
        <v>-7</v>
      </c>
      <c r="AA61" s="62">
        <f t="shared" si="36"/>
        <v>-4</v>
      </c>
      <c r="AB61" s="62">
        <f t="shared" si="36"/>
        <v>-7</v>
      </c>
      <c r="AC61" s="62">
        <f t="shared" si="36"/>
        <v>-5</v>
      </c>
      <c r="AD61" s="62">
        <f t="shared" si="36"/>
        <v>-10</v>
      </c>
      <c r="AE61" s="14"/>
      <c r="AF61" s="60"/>
      <c r="AG61" s="62"/>
      <c r="AH61" s="62"/>
      <c r="AI61" s="62"/>
      <c r="AJ61" s="72"/>
      <c r="AK61" s="72"/>
      <c r="AL61" s="20"/>
      <c r="AM61" s="17"/>
      <c r="AN61" s="230"/>
      <c r="AO61" s="230"/>
      <c r="AP61" s="230"/>
      <c r="AQ61" s="230"/>
    </row>
    <row r="62" spans="1:43" s="224" customFormat="1">
      <c r="B62" s="82" t="s">
        <v>9</v>
      </c>
      <c r="C62" s="84">
        <v>585</v>
      </c>
      <c r="D62" s="81">
        <v>529</v>
      </c>
      <c r="E62" s="81">
        <v>546</v>
      </c>
      <c r="F62" s="81">
        <v>509</v>
      </c>
      <c r="G62" s="81">
        <v>558</v>
      </c>
      <c r="H62" s="81">
        <v>517</v>
      </c>
      <c r="I62" s="81">
        <v>537</v>
      </c>
      <c r="J62" s="81"/>
      <c r="K62" s="27"/>
      <c r="L62" s="28"/>
      <c r="T62" s="82" t="s">
        <v>9</v>
      </c>
      <c r="U62" s="175"/>
      <c r="V62" s="26"/>
      <c r="W62" s="26"/>
      <c r="X62" s="81">
        <f t="shared" si="36"/>
        <v>-585</v>
      </c>
      <c r="Y62" s="81">
        <f t="shared" si="36"/>
        <v>-529</v>
      </c>
      <c r="Z62" s="81">
        <f t="shared" si="36"/>
        <v>-546</v>
      </c>
      <c r="AA62" s="81">
        <f t="shared" si="36"/>
        <v>-509</v>
      </c>
      <c r="AB62" s="81">
        <f t="shared" si="36"/>
        <v>-558</v>
      </c>
      <c r="AC62" s="81">
        <f t="shared" si="36"/>
        <v>-517</v>
      </c>
      <c r="AD62" s="81">
        <f t="shared" si="36"/>
        <v>-537</v>
      </c>
      <c r="AE62" s="175"/>
      <c r="AF62" s="81"/>
      <c r="AG62" s="81"/>
      <c r="AH62" s="81"/>
      <c r="AI62" s="81"/>
      <c r="AJ62" s="81"/>
      <c r="AK62" s="81"/>
      <c r="AL62" s="27"/>
      <c r="AM62" s="28"/>
      <c r="AN62" s="249"/>
      <c r="AO62" s="249"/>
      <c r="AP62" s="249"/>
      <c r="AQ62" s="249"/>
    </row>
    <row r="63" spans="1:43" s="224" customFormat="1">
      <c r="B63" s="71" t="s">
        <v>4</v>
      </c>
      <c r="C63" s="18"/>
      <c r="D63" s="301"/>
      <c r="E63" s="72"/>
      <c r="F63" s="62"/>
      <c r="G63" s="62"/>
      <c r="H63" s="72"/>
      <c r="I63" s="72"/>
      <c r="J63" s="72"/>
      <c r="K63" s="20"/>
      <c r="L63" s="17"/>
      <c r="T63" s="71" t="s">
        <v>4</v>
      </c>
      <c r="U63" s="18"/>
      <c r="V63" s="19"/>
      <c r="W63" s="19"/>
      <c r="X63" s="301">
        <f t="shared" si="36"/>
        <v>0</v>
      </c>
      <c r="Y63" s="72">
        <f t="shared" si="36"/>
        <v>0</v>
      </c>
      <c r="Z63" s="62">
        <f t="shared" si="36"/>
        <v>0</v>
      </c>
      <c r="AA63" s="62">
        <f t="shared" si="36"/>
        <v>0</v>
      </c>
      <c r="AB63" s="62">
        <f t="shared" si="36"/>
        <v>0</v>
      </c>
      <c r="AC63" s="62">
        <f t="shared" si="36"/>
        <v>0</v>
      </c>
      <c r="AD63" s="62">
        <f t="shared" si="36"/>
        <v>0</v>
      </c>
      <c r="AE63" s="14"/>
      <c r="AF63" s="60"/>
      <c r="AG63" s="62"/>
      <c r="AH63" s="62"/>
      <c r="AI63" s="62"/>
      <c r="AJ63" s="72"/>
      <c r="AK63" s="72"/>
      <c r="AL63" s="20"/>
      <c r="AM63" s="17"/>
      <c r="AN63" s="230"/>
      <c r="AO63" s="230"/>
      <c r="AP63" s="230"/>
      <c r="AQ63" s="230"/>
    </row>
    <row r="64" spans="1:43" s="224" customFormat="1">
      <c r="B64" s="71" t="s">
        <v>90</v>
      </c>
      <c r="C64" s="18"/>
      <c r="D64" s="301"/>
      <c r="E64" s="72"/>
      <c r="F64" s="62"/>
      <c r="G64" s="62"/>
      <c r="H64" s="72"/>
      <c r="I64" s="72"/>
      <c r="J64" s="72"/>
      <c r="K64" s="20"/>
      <c r="L64" s="17"/>
      <c r="T64" s="71"/>
      <c r="U64" s="18"/>
      <c r="V64" s="19"/>
      <c r="W64" s="19"/>
      <c r="X64" s="301">
        <f t="shared" si="36"/>
        <v>0</v>
      </c>
      <c r="Y64" s="72">
        <f t="shared" si="36"/>
        <v>0</v>
      </c>
      <c r="Z64" s="62">
        <f t="shared" si="36"/>
        <v>0</v>
      </c>
      <c r="AA64" s="62">
        <f t="shared" si="36"/>
        <v>0</v>
      </c>
      <c r="AB64" s="62">
        <f t="shared" si="36"/>
        <v>0</v>
      </c>
      <c r="AC64" s="62">
        <f t="shared" si="36"/>
        <v>0</v>
      </c>
      <c r="AD64" s="62">
        <f t="shared" si="36"/>
        <v>0</v>
      </c>
      <c r="AE64" s="14"/>
      <c r="AF64" s="60"/>
      <c r="AG64" s="62"/>
      <c r="AH64" s="62"/>
      <c r="AI64" s="62"/>
      <c r="AJ64" s="72"/>
      <c r="AK64" s="72"/>
      <c r="AL64" s="20"/>
      <c r="AM64" s="17"/>
      <c r="AN64" s="230"/>
      <c r="AO64" s="230"/>
      <c r="AP64" s="230"/>
      <c r="AQ64" s="230"/>
    </row>
    <row r="65" spans="2:43" s="224" customFormat="1">
      <c r="B65" s="82" t="s">
        <v>25</v>
      </c>
      <c r="C65" s="23">
        <v>-273</v>
      </c>
      <c r="D65" s="103">
        <v>-268</v>
      </c>
      <c r="E65" s="83">
        <v>-276</v>
      </c>
      <c r="F65" s="81">
        <v>-318</v>
      </c>
      <c r="G65" s="81">
        <v>-286</v>
      </c>
      <c r="H65" s="83">
        <v>-277</v>
      </c>
      <c r="I65" s="83">
        <v>-290</v>
      </c>
      <c r="J65" s="83"/>
      <c r="K65" s="27"/>
      <c r="L65" s="28"/>
      <c r="T65" s="82" t="s">
        <v>25</v>
      </c>
      <c r="U65" s="23"/>
      <c r="V65" s="24"/>
      <c r="W65" s="24"/>
      <c r="X65" s="103">
        <f t="shared" si="36"/>
        <v>273</v>
      </c>
      <c r="Y65" s="83">
        <f t="shared" si="36"/>
        <v>268</v>
      </c>
      <c r="Z65" s="81">
        <f t="shared" si="36"/>
        <v>276</v>
      </c>
      <c r="AA65" s="81">
        <f t="shared" si="36"/>
        <v>318</v>
      </c>
      <c r="AB65" s="81">
        <f t="shared" si="36"/>
        <v>286</v>
      </c>
      <c r="AC65" s="81">
        <f t="shared" si="36"/>
        <v>277</v>
      </c>
      <c r="AD65" s="81">
        <f t="shared" si="36"/>
        <v>290</v>
      </c>
      <c r="AE65" s="45"/>
      <c r="AF65" s="64"/>
      <c r="AG65" s="81"/>
      <c r="AH65" s="81"/>
      <c r="AI65" s="81"/>
      <c r="AJ65" s="83"/>
      <c r="AK65" s="83"/>
      <c r="AL65" s="27"/>
      <c r="AM65" s="28"/>
      <c r="AN65" s="249"/>
      <c r="AO65" s="249"/>
      <c r="AP65" s="249"/>
      <c r="AQ65" s="249"/>
    </row>
    <row r="66" spans="2:43" s="224" customFormat="1">
      <c r="B66" s="82" t="s">
        <v>14</v>
      </c>
      <c r="C66" s="23">
        <v>312</v>
      </c>
      <c r="D66" s="103">
        <v>261</v>
      </c>
      <c r="E66" s="83">
        <v>270</v>
      </c>
      <c r="F66" s="83">
        <v>191</v>
      </c>
      <c r="G66" s="83">
        <v>272</v>
      </c>
      <c r="H66" s="83">
        <v>240</v>
      </c>
      <c r="I66" s="83">
        <v>247</v>
      </c>
      <c r="J66" s="83"/>
      <c r="K66" s="27"/>
      <c r="L66" s="28"/>
      <c r="T66" s="82" t="s">
        <v>14</v>
      </c>
      <c r="U66" s="23"/>
      <c r="V66" s="24"/>
      <c r="W66" s="24"/>
      <c r="X66" s="103">
        <f t="shared" si="36"/>
        <v>-312</v>
      </c>
      <c r="Y66" s="83">
        <f t="shared" si="36"/>
        <v>-261</v>
      </c>
      <c r="Z66" s="83">
        <f t="shared" si="36"/>
        <v>-270</v>
      </c>
      <c r="AA66" s="83">
        <f t="shared" si="36"/>
        <v>-191</v>
      </c>
      <c r="AB66" s="83">
        <f t="shared" si="36"/>
        <v>-272</v>
      </c>
      <c r="AC66" s="83">
        <f t="shared" si="36"/>
        <v>-240</v>
      </c>
      <c r="AD66" s="83">
        <f t="shared" si="36"/>
        <v>-247</v>
      </c>
      <c r="AE66" s="45"/>
      <c r="AF66" s="64"/>
      <c r="AG66" s="83"/>
      <c r="AH66" s="83"/>
      <c r="AI66" s="83"/>
      <c r="AJ66" s="83"/>
      <c r="AK66" s="83"/>
      <c r="AL66" s="27"/>
      <c r="AM66" s="28"/>
      <c r="AN66" s="269"/>
      <c r="AO66" s="269"/>
      <c r="AP66" s="249"/>
      <c r="AQ66" s="249"/>
    </row>
    <row r="67" spans="2:43" s="224" customFormat="1">
      <c r="B67" s="71" t="s">
        <v>24</v>
      </c>
      <c r="C67" s="18">
        <v>-30</v>
      </c>
      <c r="D67" s="301">
        <v>-47</v>
      </c>
      <c r="E67" s="72">
        <v>-28</v>
      </c>
      <c r="F67" s="69">
        <v>-33</v>
      </c>
      <c r="G67" s="69">
        <v>-31</v>
      </c>
      <c r="H67" s="72">
        <v>-41</v>
      </c>
      <c r="I67" s="72">
        <v>27</v>
      </c>
      <c r="J67" s="72"/>
      <c r="K67" s="20"/>
      <c r="L67" s="17"/>
      <c r="T67" s="71" t="s">
        <v>24</v>
      </c>
      <c r="U67" s="18"/>
      <c r="V67" s="19"/>
      <c r="W67" s="19"/>
      <c r="X67" s="301">
        <f t="shared" si="36"/>
        <v>30</v>
      </c>
      <c r="Y67" s="72">
        <f t="shared" si="36"/>
        <v>47</v>
      </c>
      <c r="Z67" s="69">
        <f t="shared" si="36"/>
        <v>28</v>
      </c>
      <c r="AA67" s="69">
        <f t="shared" si="36"/>
        <v>33</v>
      </c>
      <c r="AB67" s="69">
        <f t="shared" si="36"/>
        <v>31</v>
      </c>
      <c r="AC67" s="69">
        <f t="shared" si="36"/>
        <v>41</v>
      </c>
      <c r="AD67" s="69">
        <f t="shared" si="36"/>
        <v>-27</v>
      </c>
      <c r="AE67" s="14"/>
      <c r="AF67" s="60"/>
      <c r="AG67" s="69"/>
      <c r="AH67" s="69"/>
      <c r="AI67" s="69"/>
      <c r="AJ67" s="72"/>
      <c r="AK67" s="72"/>
      <c r="AL67" s="20"/>
      <c r="AM67" s="17"/>
      <c r="AN67" s="239"/>
      <c r="AO67" s="239"/>
      <c r="AP67" s="239"/>
      <c r="AQ67" s="239"/>
    </row>
    <row r="68" spans="2:43" s="224" customFormat="1">
      <c r="B68" s="483" t="s">
        <v>128</v>
      </c>
      <c r="C68" s="18"/>
      <c r="D68" s="301"/>
      <c r="E68" s="72"/>
      <c r="F68" s="69"/>
      <c r="G68" s="69"/>
      <c r="H68" s="72"/>
      <c r="I68" s="72"/>
      <c r="J68" s="72"/>
      <c r="K68" s="20"/>
      <c r="L68" s="17"/>
      <c r="T68" s="71" t="str">
        <f>B68</f>
        <v>Imp. of sec. fin. non-cur. ass.</v>
      </c>
      <c r="U68" s="18"/>
      <c r="V68" s="19"/>
      <c r="W68" s="19"/>
      <c r="X68" s="301"/>
      <c r="Y68" s="72"/>
      <c r="Z68" s="69"/>
      <c r="AA68" s="69"/>
      <c r="AB68" s="69"/>
      <c r="AC68" s="69"/>
      <c r="AD68" s="69"/>
      <c r="AE68" s="14"/>
      <c r="AF68" s="60"/>
      <c r="AG68" s="69"/>
      <c r="AH68" s="69"/>
      <c r="AI68" s="69"/>
      <c r="AJ68" s="72"/>
      <c r="AK68" s="72"/>
      <c r="AL68" s="20"/>
      <c r="AM68" s="17"/>
      <c r="AN68" s="239"/>
      <c r="AO68" s="239"/>
      <c r="AP68" s="239"/>
      <c r="AQ68" s="239"/>
    </row>
    <row r="69" spans="2:43" s="224" customFormat="1">
      <c r="B69" s="88" t="s">
        <v>5</v>
      </c>
      <c r="C69" s="31">
        <v>282</v>
      </c>
      <c r="D69" s="104">
        <v>214</v>
      </c>
      <c r="E69" s="89">
        <v>242</v>
      </c>
      <c r="F69" s="87">
        <v>158</v>
      </c>
      <c r="G69" s="87">
        <v>241</v>
      </c>
      <c r="H69" s="89">
        <v>199</v>
      </c>
      <c r="I69" s="89">
        <v>274</v>
      </c>
      <c r="J69" s="89"/>
      <c r="K69" s="36"/>
      <c r="L69" s="37"/>
      <c r="T69" s="88" t="s">
        <v>5</v>
      </c>
      <c r="U69" s="31"/>
      <c r="V69" s="32"/>
      <c r="W69" s="32"/>
      <c r="X69" s="104">
        <f t="shared" si="36"/>
        <v>-282</v>
      </c>
      <c r="Y69" s="89">
        <f t="shared" si="36"/>
        <v>-214</v>
      </c>
      <c r="Z69" s="87">
        <f t="shared" si="36"/>
        <v>-242</v>
      </c>
      <c r="AA69" s="87">
        <f t="shared" si="36"/>
        <v>-158</v>
      </c>
      <c r="AB69" s="87">
        <f t="shared" si="36"/>
        <v>-241</v>
      </c>
      <c r="AC69" s="87">
        <f t="shared" si="36"/>
        <v>-199</v>
      </c>
      <c r="AD69" s="87">
        <f t="shared" si="36"/>
        <v>-274</v>
      </c>
      <c r="AE69" s="47"/>
      <c r="AF69" s="66"/>
      <c r="AG69" s="87"/>
      <c r="AH69" s="87"/>
      <c r="AI69" s="87"/>
      <c r="AJ69" s="89"/>
      <c r="AK69" s="89"/>
      <c r="AL69" s="36"/>
      <c r="AM69" s="37"/>
      <c r="AN69" s="271"/>
      <c r="AO69" s="271"/>
      <c r="AP69" s="271"/>
      <c r="AQ69" s="271"/>
    </row>
    <row r="70" spans="2:43" s="224" customFormat="1">
      <c r="B70" s="71" t="s">
        <v>10</v>
      </c>
      <c r="C70" s="91">
        <v>47</v>
      </c>
      <c r="D70" s="62">
        <v>50.7</v>
      </c>
      <c r="E70" s="62">
        <v>50.5</v>
      </c>
      <c r="F70" s="62">
        <v>62.5</v>
      </c>
      <c r="G70" s="62">
        <v>51.3</v>
      </c>
      <c r="H70" s="62">
        <v>53.6</v>
      </c>
      <c r="I70" s="62">
        <v>54</v>
      </c>
      <c r="J70" s="62"/>
      <c r="K70" s="164"/>
      <c r="L70" s="163"/>
      <c r="T70" s="71" t="s">
        <v>10</v>
      </c>
      <c r="U70" s="91"/>
      <c r="V70" s="22"/>
      <c r="W70" s="22"/>
      <c r="X70" s="62">
        <f t="shared" si="36"/>
        <v>-47</v>
      </c>
      <c r="Y70" s="62">
        <f t="shared" si="36"/>
        <v>-50.7</v>
      </c>
      <c r="Z70" s="62">
        <f t="shared" si="36"/>
        <v>-50.5</v>
      </c>
      <c r="AA70" s="62">
        <f t="shared" si="36"/>
        <v>-62.5</v>
      </c>
      <c r="AB70" s="62">
        <f t="shared" si="36"/>
        <v>-51.3</v>
      </c>
      <c r="AC70" s="62">
        <f t="shared" si="36"/>
        <v>-53.6</v>
      </c>
      <c r="AD70" s="62">
        <f t="shared" si="36"/>
        <v>-54</v>
      </c>
      <c r="AE70" s="91"/>
      <c r="AF70" s="62"/>
      <c r="AG70" s="62"/>
      <c r="AH70" s="62"/>
      <c r="AI70" s="62"/>
      <c r="AJ70" s="62"/>
      <c r="AK70" s="62"/>
      <c r="AL70" s="164"/>
      <c r="AM70" s="163"/>
      <c r="AN70" s="230"/>
      <c r="AO70" s="230"/>
      <c r="AP70" s="230"/>
      <c r="AQ70" s="230"/>
    </row>
    <row r="71" spans="2:43" s="224" customFormat="1">
      <c r="B71" s="71" t="s">
        <v>10</v>
      </c>
      <c r="C71" s="91">
        <v>49</v>
      </c>
      <c r="D71" s="62">
        <v>53</v>
      </c>
      <c r="E71" s="62">
        <v>53</v>
      </c>
      <c r="F71" s="62">
        <v>55</v>
      </c>
      <c r="G71" s="62">
        <v>53</v>
      </c>
      <c r="H71" s="62">
        <v>56</v>
      </c>
      <c r="I71" s="62">
        <v>56</v>
      </c>
      <c r="J71" s="62"/>
      <c r="K71" s="164"/>
      <c r="L71" s="163"/>
      <c r="T71" s="71" t="s">
        <v>6</v>
      </c>
      <c r="U71" s="91"/>
      <c r="V71" s="22"/>
      <c r="W71" s="22"/>
      <c r="X71" s="62">
        <f t="shared" si="36"/>
        <v>-49</v>
      </c>
      <c r="Y71" s="62">
        <f t="shared" si="36"/>
        <v>-53</v>
      </c>
      <c r="Z71" s="62">
        <f t="shared" si="36"/>
        <v>-53</v>
      </c>
      <c r="AA71" s="62">
        <f t="shared" si="36"/>
        <v>-55</v>
      </c>
      <c r="AB71" s="62">
        <f t="shared" si="36"/>
        <v>-53</v>
      </c>
      <c r="AC71" s="62">
        <f t="shared" si="36"/>
        <v>-56</v>
      </c>
      <c r="AD71" s="62">
        <f t="shared" si="36"/>
        <v>-56</v>
      </c>
      <c r="AE71" s="91"/>
      <c r="AF71" s="62"/>
      <c r="AG71" s="62"/>
      <c r="AH71" s="62"/>
      <c r="AI71" s="62"/>
      <c r="AJ71" s="62"/>
      <c r="AK71" s="62"/>
      <c r="AL71" s="164"/>
      <c r="AM71" s="163"/>
      <c r="AN71" s="230"/>
      <c r="AO71" s="230"/>
      <c r="AP71" s="230"/>
      <c r="AQ71" s="230"/>
    </row>
    <row r="72" spans="2:43" s="224" customFormat="1">
      <c r="B72" s="71" t="s">
        <v>108</v>
      </c>
      <c r="C72" s="91">
        <v>12.543238549571686</v>
      </c>
      <c r="D72" s="62">
        <v>9.8250362991041644</v>
      </c>
      <c r="E72" s="62">
        <v>11.052355744494252</v>
      </c>
      <c r="F72" s="62">
        <v>7.3922097961403797</v>
      </c>
      <c r="G72" s="62">
        <v>11.505421681782048</v>
      </c>
      <c r="H72" s="62">
        <v>9.4611342715764319</v>
      </c>
      <c r="I72" s="62">
        <v>13.066910220653114</v>
      </c>
      <c r="J72" s="62"/>
      <c r="K72" s="164"/>
      <c r="L72" s="163"/>
      <c r="T72" s="71" t="s">
        <v>6</v>
      </c>
      <c r="U72" s="91"/>
      <c r="V72" s="22"/>
      <c r="W72" s="22"/>
      <c r="X72" s="62">
        <f t="shared" si="36"/>
        <v>-12.543238549571686</v>
      </c>
      <c r="Y72" s="62">
        <f t="shared" si="36"/>
        <v>-9.8250362991041644</v>
      </c>
      <c r="Z72" s="62">
        <f t="shared" si="36"/>
        <v>-11.052355744494252</v>
      </c>
      <c r="AA72" s="62">
        <f t="shared" si="36"/>
        <v>-7.3922097961403797</v>
      </c>
      <c r="AB72" s="62">
        <f t="shared" si="36"/>
        <v>-11.505421681782048</v>
      </c>
      <c r="AC72" s="62">
        <f t="shared" si="36"/>
        <v>-9.4611342715764319</v>
      </c>
      <c r="AD72" s="62">
        <f t="shared" si="36"/>
        <v>-13.066910220653114</v>
      </c>
      <c r="AE72" s="91"/>
      <c r="AF72" s="62"/>
      <c r="AG72" s="62"/>
      <c r="AH72" s="62"/>
      <c r="AI72" s="62"/>
      <c r="AJ72" s="62"/>
      <c r="AK72" s="62"/>
      <c r="AL72" s="164"/>
      <c r="AM72" s="163"/>
      <c r="AN72" s="230"/>
      <c r="AO72" s="230"/>
      <c r="AP72" s="230"/>
      <c r="AQ72" s="230"/>
    </row>
    <row r="73" spans="2:43" s="224" customFormat="1">
      <c r="B73" s="71" t="s">
        <v>29</v>
      </c>
      <c r="C73" s="38">
        <v>7035</v>
      </c>
      <c r="D73" s="69">
        <v>6525</v>
      </c>
      <c r="E73" s="69">
        <v>6771</v>
      </c>
      <c r="F73" s="69">
        <v>6606</v>
      </c>
      <c r="G73" s="69">
        <v>6393</v>
      </c>
      <c r="H73" s="69">
        <v>6364</v>
      </c>
      <c r="I73" s="69">
        <v>6363</v>
      </c>
      <c r="J73" s="69"/>
      <c r="K73" s="190"/>
      <c r="L73" s="163"/>
      <c r="T73" s="71" t="s">
        <v>29</v>
      </c>
      <c r="U73" s="38"/>
      <c r="V73" s="30"/>
      <c r="W73" s="30"/>
      <c r="X73" s="69">
        <f t="shared" si="36"/>
        <v>-7035</v>
      </c>
      <c r="Y73" s="69">
        <f t="shared" si="36"/>
        <v>-6525</v>
      </c>
      <c r="Z73" s="69">
        <f t="shared" si="36"/>
        <v>-6771</v>
      </c>
      <c r="AA73" s="69">
        <f t="shared" si="36"/>
        <v>-6606</v>
      </c>
      <c r="AB73" s="69">
        <f t="shared" si="36"/>
        <v>-6393</v>
      </c>
      <c r="AC73" s="69">
        <f t="shared" si="36"/>
        <v>-6364</v>
      </c>
      <c r="AD73" s="69">
        <f t="shared" si="36"/>
        <v>-6363</v>
      </c>
      <c r="AE73" s="38"/>
      <c r="AF73" s="69"/>
      <c r="AG73" s="69"/>
      <c r="AH73" s="69"/>
      <c r="AI73" s="69"/>
      <c r="AJ73" s="69"/>
      <c r="AK73" s="69"/>
      <c r="AL73" s="190"/>
      <c r="AM73" s="163"/>
      <c r="AN73" s="239"/>
      <c r="AO73" s="239"/>
      <c r="AP73" s="239"/>
      <c r="AQ73" s="239"/>
    </row>
    <row r="74" spans="2:43" s="224" customFormat="1">
      <c r="B74" s="304" t="s">
        <v>92</v>
      </c>
      <c r="C74" s="38">
        <v>42703</v>
      </c>
      <c r="D74" s="69">
        <v>45737</v>
      </c>
      <c r="E74" s="69">
        <v>45840</v>
      </c>
      <c r="F74" s="69">
        <v>44872</v>
      </c>
      <c r="G74" s="69">
        <v>44310</v>
      </c>
      <c r="H74" s="69">
        <v>33143</v>
      </c>
      <c r="I74" s="69">
        <v>33097</v>
      </c>
      <c r="J74" s="69"/>
      <c r="K74" s="190"/>
      <c r="L74" s="163"/>
      <c r="T74" s="304" t="s">
        <v>92</v>
      </c>
      <c r="U74" s="38"/>
      <c r="V74" s="30"/>
      <c r="W74" s="30"/>
      <c r="X74" s="69">
        <f t="shared" si="36"/>
        <v>-42703</v>
      </c>
      <c r="Y74" s="69">
        <f t="shared" si="36"/>
        <v>-45737</v>
      </c>
      <c r="Z74" s="69">
        <f t="shared" si="36"/>
        <v>-45840</v>
      </c>
      <c r="AA74" s="69">
        <f t="shared" si="36"/>
        <v>-44872</v>
      </c>
      <c r="AB74" s="69">
        <f t="shared" si="36"/>
        <v>-44310</v>
      </c>
      <c r="AC74" s="69">
        <f t="shared" si="36"/>
        <v>-33143</v>
      </c>
      <c r="AD74" s="69">
        <f t="shared" si="36"/>
        <v>-33097</v>
      </c>
      <c r="AE74" s="38"/>
      <c r="AF74" s="69"/>
      <c r="AG74" s="69"/>
      <c r="AH74" s="69"/>
      <c r="AI74" s="69"/>
      <c r="AJ74" s="69"/>
      <c r="AK74" s="69"/>
      <c r="AL74" s="190"/>
      <c r="AM74" s="163"/>
      <c r="AN74" s="239"/>
      <c r="AO74" s="239"/>
      <c r="AP74" s="239"/>
      <c r="AQ74" s="239"/>
    </row>
    <row r="75" spans="2:43" s="224" customFormat="1">
      <c r="B75" s="149" t="s">
        <v>15</v>
      </c>
      <c r="C75" s="39">
        <v>4495</v>
      </c>
      <c r="D75" s="70">
        <v>4483</v>
      </c>
      <c r="E75" s="70">
        <v>4461</v>
      </c>
      <c r="F75" s="70">
        <v>4422</v>
      </c>
      <c r="G75" s="70">
        <v>4411</v>
      </c>
      <c r="H75" s="70">
        <v>4419</v>
      </c>
      <c r="I75" s="70">
        <v>4460</v>
      </c>
      <c r="J75" s="70"/>
      <c r="K75" s="189"/>
      <c r="L75" s="185"/>
      <c r="T75" s="149" t="s">
        <v>15</v>
      </c>
      <c r="U75" s="39"/>
      <c r="V75" s="40"/>
      <c r="W75" s="40"/>
      <c r="X75" s="70">
        <f t="shared" si="36"/>
        <v>-4495</v>
      </c>
      <c r="Y75" s="70">
        <f t="shared" si="36"/>
        <v>-4483</v>
      </c>
      <c r="Z75" s="70">
        <f t="shared" si="36"/>
        <v>-4461</v>
      </c>
      <c r="AA75" s="70">
        <f t="shared" si="36"/>
        <v>-4422</v>
      </c>
      <c r="AB75" s="70">
        <f t="shared" si="36"/>
        <v>-4411</v>
      </c>
      <c r="AC75" s="70">
        <f t="shared" si="36"/>
        <v>-4419</v>
      </c>
      <c r="AD75" s="70">
        <f t="shared" si="36"/>
        <v>-4460</v>
      </c>
      <c r="AE75" s="39"/>
      <c r="AF75" s="70"/>
      <c r="AG75" s="70"/>
      <c r="AH75" s="70"/>
      <c r="AI75" s="70"/>
      <c r="AJ75" s="70"/>
      <c r="AK75" s="70"/>
      <c r="AL75" s="189"/>
      <c r="AM75" s="185"/>
      <c r="AN75" s="240"/>
      <c r="AO75" s="240"/>
      <c r="AP75" s="240"/>
      <c r="AQ75" s="240"/>
    </row>
    <row r="76" spans="2:43" s="224" customFormat="1">
      <c r="B76" s="82" t="s">
        <v>23</v>
      </c>
      <c r="C76" s="1002"/>
      <c r="D76" s="72"/>
      <c r="E76" s="72"/>
      <c r="F76" s="72"/>
      <c r="G76" s="72"/>
      <c r="H76" s="72"/>
      <c r="I76" s="72"/>
      <c r="J76" s="72"/>
      <c r="K76" s="164"/>
      <c r="L76" s="163"/>
      <c r="T76" s="82" t="s">
        <v>23</v>
      </c>
      <c r="U76" s="1002"/>
      <c r="V76" s="21"/>
      <c r="W76" s="21"/>
      <c r="X76" s="72">
        <f t="shared" si="36"/>
        <v>0</v>
      </c>
      <c r="Y76" s="72">
        <f t="shared" si="36"/>
        <v>0</v>
      </c>
      <c r="Z76" s="72">
        <f t="shared" si="36"/>
        <v>0</v>
      </c>
      <c r="AA76" s="72">
        <f t="shared" si="36"/>
        <v>0</v>
      </c>
      <c r="AB76" s="72">
        <f t="shared" si="36"/>
        <v>0</v>
      </c>
      <c r="AC76" s="72">
        <f t="shared" si="36"/>
        <v>0</v>
      </c>
      <c r="AD76" s="72">
        <f t="shared" si="36"/>
        <v>0</v>
      </c>
      <c r="AE76" s="1002"/>
      <c r="AF76" s="72"/>
      <c r="AG76" s="72"/>
      <c r="AH76" s="72"/>
      <c r="AI76" s="72"/>
      <c r="AJ76" s="72"/>
      <c r="AK76" s="72"/>
      <c r="AL76" s="164"/>
      <c r="AM76" s="163"/>
      <c r="AN76" s="255"/>
      <c r="AO76" s="255"/>
      <c r="AP76" s="255"/>
      <c r="AQ76" s="255"/>
    </row>
    <row r="77" spans="2:43" s="224" customFormat="1">
      <c r="B77" s="71" t="s">
        <v>20</v>
      </c>
      <c r="C77" s="92">
        <v>75.7</v>
      </c>
      <c r="D77" s="75">
        <v>73.600000000000009</v>
      </c>
      <c r="E77" s="75">
        <v>74.300000000000011</v>
      </c>
      <c r="F77" s="75">
        <v>73.8</v>
      </c>
      <c r="G77" s="75">
        <v>73</v>
      </c>
      <c r="H77" s="75">
        <v>73.300000000000011</v>
      </c>
      <c r="I77" s="75">
        <v>72.099999999999994</v>
      </c>
      <c r="J77" s="75"/>
      <c r="K77" s="164"/>
      <c r="L77" s="163"/>
      <c r="T77" s="71" t="s">
        <v>20</v>
      </c>
      <c r="U77" s="92"/>
      <c r="V77" s="93"/>
      <c r="W77" s="93"/>
      <c r="X77" s="75">
        <f t="shared" si="36"/>
        <v>-75.7</v>
      </c>
      <c r="Y77" s="75">
        <f t="shared" si="36"/>
        <v>-73.600000000000009</v>
      </c>
      <c r="Z77" s="75">
        <f t="shared" si="36"/>
        <v>-74.300000000000011</v>
      </c>
      <c r="AA77" s="75">
        <f t="shared" si="36"/>
        <v>-73.8</v>
      </c>
      <c r="AB77" s="75">
        <f t="shared" si="36"/>
        <v>-73</v>
      </c>
      <c r="AC77" s="75">
        <f t="shared" si="36"/>
        <v>-73.300000000000011</v>
      </c>
      <c r="AD77" s="75">
        <f t="shared" si="36"/>
        <v>-72.099999999999994</v>
      </c>
      <c r="AE77" s="279"/>
      <c r="AF77" s="280"/>
      <c r="AG77" s="280"/>
      <c r="AH77" s="280"/>
      <c r="AI77" s="280"/>
      <c r="AJ77" s="280"/>
      <c r="AK77" s="280"/>
      <c r="AL77" s="164"/>
      <c r="AM77" s="163"/>
      <c r="AN77" s="253"/>
      <c r="AO77" s="253"/>
      <c r="AP77" s="253"/>
      <c r="AQ77" s="253"/>
    </row>
    <row r="78" spans="2:43" s="224" customFormat="1">
      <c r="B78" s="71" t="s">
        <v>21</v>
      </c>
      <c r="C78" s="92">
        <v>6.5</v>
      </c>
      <c r="D78" s="75">
        <v>6.5</v>
      </c>
      <c r="E78" s="75">
        <v>6.6</v>
      </c>
      <c r="F78" s="75">
        <v>6.7</v>
      </c>
      <c r="G78" s="75">
        <v>6.7</v>
      </c>
      <c r="H78" s="75">
        <v>6.8</v>
      </c>
      <c r="I78" s="75">
        <v>6.9</v>
      </c>
      <c r="J78" s="75"/>
      <c r="K78" s="164"/>
      <c r="L78" s="163"/>
      <c r="T78" s="71" t="s">
        <v>21</v>
      </c>
      <c r="U78" s="92"/>
      <c r="V78" s="93"/>
      <c r="W78" s="93"/>
      <c r="X78" s="75">
        <f t="shared" si="36"/>
        <v>-6.5</v>
      </c>
      <c r="Y78" s="75">
        <f t="shared" si="36"/>
        <v>-6.5</v>
      </c>
      <c r="Z78" s="75">
        <f t="shared" si="36"/>
        <v>-6.6</v>
      </c>
      <c r="AA78" s="75">
        <f t="shared" si="36"/>
        <v>-6.7</v>
      </c>
      <c r="AB78" s="75">
        <f t="shared" si="36"/>
        <v>-6.7</v>
      </c>
      <c r="AC78" s="75">
        <f t="shared" si="36"/>
        <v>-6.8</v>
      </c>
      <c r="AD78" s="75">
        <f t="shared" si="36"/>
        <v>-6.9</v>
      </c>
      <c r="AE78" s="279"/>
      <c r="AF78" s="280"/>
      <c r="AG78" s="280"/>
      <c r="AH78" s="280"/>
      <c r="AI78" s="280"/>
      <c r="AJ78" s="280"/>
      <c r="AK78" s="280"/>
      <c r="AL78" s="164"/>
      <c r="AM78" s="163"/>
      <c r="AN78" s="253"/>
      <c r="AO78" s="253"/>
      <c r="AP78" s="253"/>
      <c r="AQ78" s="253"/>
    </row>
    <row r="79" spans="2:43" s="224" customFormat="1">
      <c r="B79" s="71" t="s">
        <v>22</v>
      </c>
      <c r="C79" s="92">
        <v>1.5</v>
      </c>
      <c r="D79" s="75">
        <v>1.6</v>
      </c>
      <c r="E79" s="75">
        <v>1.6</v>
      </c>
      <c r="F79" s="75">
        <v>1.6</v>
      </c>
      <c r="G79" s="75">
        <v>1.7</v>
      </c>
      <c r="H79" s="75">
        <v>1.8</v>
      </c>
      <c r="I79" s="75">
        <v>1.8</v>
      </c>
      <c r="J79" s="75"/>
      <c r="K79" s="164"/>
      <c r="L79" s="163"/>
      <c r="T79" s="71" t="s">
        <v>22</v>
      </c>
      <c r="U79" s="92"/>
      <c r="V79" s="93"/>
      <c r="W79" s="93"/>
      <c r="X79" s="75">
        <f t="shared" si="36"/>
        <v>-1.5</v>
      </c>
      <c r="Y79" s="75">
        <f t="shared" si="36"/>
        <v>-1.6</v>
      </c>
      <c r="Z79" s="75">
        <f t="shared" si="36"/>
        <v>-1.6</v>
      </c>
      <c r="AA79" s="75">
        <f t="shared" si="36"/>
        <v>-1.6</v>
      </c>
      <c r="AB79" s="75">
        <f t="shared" si="36"/>
        <v>-1.7</v>
      </c>
      <c r="AC79" s="75">
        <f t="shared" si="36"/>
        <v>-1.8</v>
      </c>
      <c r="AD79" s="75">
        <f t="shared" si="36"/>
        <v>-1.8</v>
      </c>
      <c r="AE79" s="279"/>
      <c r="AF79" s="280"/>
      <c r="AG79" s="280"/>
      <c r="AH79" s="280"/>
      <c r="AI79" s="280"/>
      <c r="AJ79" s="280"/>
      <c r="AK79" s="280"/>
      <c r="AL79" s="164"/>
      <c r="AM79" s="163"/>
      <c r="AN79" s="253"/>
      <c r="AO79" s="253"/>
      <c r="AP79" s="253"/>
      <c r="AQ79" s="253"/>
    </row>
    <row r="80" spans="2:43" s="224" customFormat="1">
      <c r="B80" s="82" t="s">
        <v>26</v>
      </c>
      <c r="C80" s="119">
        <v>83.7</v>
      </c>
      <c r="D80" s="76">
        <v>81.7</v>
      </c>
      <c r="E80" s="76">
        <v>82.5</v>
      </c>
      <c r="F80" s="76">
        <v>82.1</v>
      </c>
      <c r="G80" s="76">
        <v>81.400000000000006</v>
      </c>
      <c r="H80" s="76">
        <v>81.900000000000006</v>
      </c>
      <c r="I80" s="76">
        <v>80.8</v>
      </c>
      <c r="J80" s="76"/>
      <c r="K80" s="187"/>
      <c r="L80" s="184"/>
      <c r="T80" s="82" t="s">
        <v>26</v>
      </c>
      <c r="U80" s="119"/>
      <c r="V80" s="143"/>
      <c r="W80" s="143"/>
      <c r="X80" s="76">
        <f t="shared" si="36"/>
        <v>-83.7</v>
      </c>
      <c r="Y80" s="76">
        <f t="shared" si="36"/>
        <v>-81.7</v>
      </c>
      <c r="Z80" s="76">
        <f t="shared" si="36"/>
        <v>-82.5</v>
      </c>
      <c r="AA80" s="76">
        <f t="shared" si="36"/>
        <v>-82.1</v>
      </c>
      <c r="AB80" s="76">
        <f t="shared" si="36"/>
        <v>-81.400000000000006</v>
      </c>
      <c r="AC80" s="76">
        <f t="shared" si="36"/>
        <v>-81.900000000000006</v>
      </c>
      <c r="AD80" s="76">
        <f t="shared" si="36"/>
        <v>-80.8</v>
      </c>
      <c r="AE80" s="281"/>
      <c r="AF80" s="282"/>
      <c r="AG80" s="282"/>
      <c r="AH80" s="282"/>
      <c r="AI80" s="282"/>
      <c r="AJ80" s="282"/>
      <c r="AK80" s="282"/>
      <c r="AL80" s="187"/>
      <c r="AM80" s="184"/>
      <c r="AN80" s="258"/>
      <c r="AO80" s="258"/>
      <c r="AP80" s="258"/>
      <c r="AQ80" s="258"/>
    </row>
    <row r="81" spans="2:43" s="224" customFormat="1">
      <c r="B81" s="71" t="s">
        <v>18</v>
      </c>
      <c r="C81" s="92">
        <v>39</v>
      </c>
      <c r="D81" s="75">
        <v>37.599999999999994</v>
      </c>
      <c r="E81" s="75">
        <v>38.5</v>
      </c>
      <c r="F81" s="75">
        <v>38.5</v>
      </c>
      <c r="G81" s="75">
        <v>38</v>
      </c>
      <c r="H81" s="75">
        <v>36.900000000000006</v>
      </c>
      <c r="I81" s="75">
        <v>37.4</v>
      </c>
      <c r="J81" s="75"/>
      <c r="K81" s="164"/>
      <c r="L81" s="163"/>
      <c r="T81" s="71" t="s">
        <v>18</v>
      </c>
      <c r="U81" s="92"/>
      <c r="V81" s="93"/>
      <c r="W81" s="93"/>
      <c r="X81" s="75">
        <f t="shared" si="36"/>
        <v>-39</v>
      </c>
      <c r="Y81" s="75">
        <f t="shared" si="36"/>
        <v>-37.599999999999994</v>
      </c>
      <c r="Z81" s="75">
        <f t="shared" si="36"/>
        <v>-38.5</v>
      </c>
      <c r="AA81" s="75">
        <f t="shared" si="36"/>
        <v>-38.5</v>
      </c>
      <c r="AB81" s="75">
        <f t="shared" si="36"/>
        <v>-38</v>
      </c>
      <c r="AC81" s="75">
        <f t="shared" si="36"/>
        <v>-36.900000000000006</v>
      </c>
      <c r="AD81" s="75">
        <f t="shared" si="36"/>
        <v>-37.4</v>
      </c>
      <c r="AE81" s="279"/>
      <c r="AF81" s="280"/>
      <c r="AG81" s="280"/>
      <c r="AH81" s="280"/>
      <c r="AI81" s="280"/>
      <c r="AJ81" s="280"/>
      <c r="AK81" s="280"/>
      <c r="AL81" s="164"/>
      <c r="AM81" s="163"/>
      <c r="AN81" s="253"/>
      <c r="AO81" s="253"/>
      <c r="AP81" s="253"/>
      <c r="AQ81" s="253"/>
    </row>
    <row r="82" spans="2:43" s="224" customFormat="1">
      <c r="B82" s="71" t="s">
        <v>17</v>
      </c>
      <c r="C82" s="92">
        <v>2.8</v>
      </c>
      <c r="D82" s="75">
        <v>2.7</v>
      </c>
      <c r="E82" s="75">
        <v>2.8</v>
      </c>
      <c r="F82" s="75">
        <v>2.8</v>
      </c>
      <c r="G82" s="75">
        <v>2.8</v>
      </c>
      <c r="H82" s="75">
        <v>2.8</v>
      </c>
      <c r="I82" s="75">
        <v>3</v>
      </c>
      <c r="J82" s="75"/>
      <c r="K82" s="164"/>
      <c r="L82" s="163"/>
      <c r="T82" s="71" t="s">
        <v>17</v>
      </c>
      <c r="U82" s="92"/>
      <c r="V82" s="93"/>
      <c r="W82" s="93"/>
      <c r="X82" s="75">
        <f t="shared" si="36"/>
        <v>-2.8</v>
      </c>
      <c r="Y82" s="75">
        <f t="shared" si="36"/>
        <v>-2.7</v>
      </c>
      <c r="Z82" s="75">
        <f t="shared" si="36"/>
        <v>-2.8</v>
      </c>
      <c r="AA82" s="75">
        <f t="shared" si="36"/>
        <v>-2.8</v>
      </c>
      <c r="AB82" s="75">
        <f t="shared" si="36"/>
        <v>-2.8</v>
      </c>
      <c r="AC82" s="75">
        <f t="shared" si="36"/>
        <v>-2.8</v>
      </c>
      <c r="AD82" s="75">
        <f t="shared" si="36"/>
        <v>-3</v>
      </c>
      <c r="AE82" s="279"/>
      <c r="AF82" s="280"/>
      <c r="AG82" s="280"/>
      <c r="AH82" s="280"/>
      <c r="AI82" s="280"/>
      <c r="AJ82" s="280"/>
      <c r="AK82" s="280"/>
      <c r="AL82" s="164"/>
      <c r="AM82" s="163"/>
      <c r="AN82" s="253"/>
      <c r="AO82" s="253"/>
      <c r="AP82" s="253"/>
      <c r="AQ82" s="253"/>
    </row>
    <row r="83" spans="2:43" s="224" customFormat="1">
      <c r="B83" s="88" t="s">
        <v>16</v>
      </c>
      <c r="C83" s="120">
        <v>41.8</v>
      </c>
      <c r="D83" s="77">
        <v>40.299999999999997</v>
      </c>
      <c r="E83" s="77">
        <v>41.3</v>
      </c>
      <c r="F83" s="77">
        <v>41.3</v>
      </c>
      <c r="G83" s="77">
        <v>40.799999999999997</v>
      </c>
      <c r="H83" s="77">
        <v>39.700000000000003</v>
      </c>
      <c r="I83" s="77">
        <v>40.4</v>
      </c>
      <c r="J83" s="77"/>
      <c r="K83" s="188"/>
      <c r="L83" s="186"/>
      <c r="T83" s="88" t="s">
        <v>16</v>
      </c>
      <c r="U83" s="120"/>
      <c r="V83" s="154"/>
      <c r="W83" s="154"/>
      <c r="X83" s="77">
        <f t="shared" si="36"/>
        <v>-41.8</v>
      </c>
      <c r="Y83" s="77">
        <f t="shared" si="36"/>
        <v>-40.299999999999997</v>
      </c>
      <c r="Z83" s="77">
        <f t="shared" si="36"/>
        <v>-41.3</v>
      </c>
      <c r="AA83" s="77">
        <f t="shared" si="36"/>
        <v>-41.3</v>
      </c>
      <c r="AB83" s="77">
        <f t="shared" si="36"/>
        <v>-40.799999999999997</v>
      </c>
      <c r="AC83" s="77">
        <f t="shared" si="36"/>
        <v>-39.700000000000003</v>
      </c>
      <c r="AD83" s="77">
        <f t="shared" si="36"/>
        <v>-40.4</v>
      </c>
      <c r="AE83" s="283"/>
      <c r="AF83" s="284"/>
      <c r="AG83" s="284"/>
      <c r="AH83" s="284"/>
      <c r="AI83" s="284"/>
      <c r="AJ83" s="284"/>
      <c r="AK83" s="284"/>
      <c r="AL83" s="188"/>
      <c r="AM83" s="186"/>
      <c r="AN83" s="261"/>
      <c r="AO83" s="261"/>
      <c r="AP83" s="261"/>
      <c r="AQ83" s="261"/>
    </row>
    <row r="84" spans="2:43" s="224" customFormat="1"/>
    <row r="85" spans="2:43" s="224" customFormat="1"/>
    <row r="86" spans="2:43" s="224" customFormat="1">
      <c r="L86" s="272"/>
    </row>
    <row r="87" spans="2:43" s="224" customFormat="1"/>
    <row r="88" spans="2:43" s="224" customFormat="1"/>
    <row r="89" spans="2:43" s="224" customFormat="1"/>
    <row r="90" spans="2:43" s="224" customFormat="1"/>
    <row r="91" spans="2:43" s="224" customFormat="1"/>
    <row r="92" spans="2:43" s="224" customFormat="1"/>
    <row r="93" spans="2:43" s="224" customFormat="1"/>
    <row r="94" spans="2:43" s="224" customFormat="1"/>
    <row r="95" spans="2:43" s="224" customFormat="1"/>
    <row r="96" spans="2:43"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sheetData>
  <mergeCells count="7">
    <mergeCell ref="B33:R33"/>
    <mergeCell ref="B31:O31"/>
    <mergeCell ref="AL3:AL4"/>
    <mergeCell ref="M3:N3"/>
    <mergeCell ref="O3:O4"/>
    <mergeCell ref="P3:P4"/>
    <mergeCell ref="AK3:AK4"/>
  </mergeCells>
  <pageMargins left="0.7" right="0.7" top="0.75" bottom="0.75" header="0.3" footer="0.3"/>
  <pageSetup paperSize="9" orientation="portrait" r:id="rId1"/>
  <headerFooter>
    <oddFooter>&amp;C&amp;1#&amp;"Calibri"&amp;10&amp;K000000Confidential</odd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92D050"/>
    <pageSetUpPr fitToPage="1"/>
  </sheetPr>
  <dimension ref="A1:J25"/>
  <sheetViews>
    <sheetView zoomScale="90" zoomScaleNormal="90" workbookViewId="0"/>
  </sheetViews>
  <sheetFormatPr defaultColWidth="9.33203125" defaultRowHeight="12"/>
  <cols>
    <col min="1" max="1" width="23.33203125" style="53" customWidth="1"/>
    <col min="2" max="2" width="44.77734375" style="53" customWidth="1"/>
    <col min="3" max="3" width="9" style="13" customWidth="1"/>
    <col min="4" max="10" width="8" style="53" customWidth="1"/>
    <col min="11" max="16384" width="9.33203125" style="53"/>
  </cols>
  <sheetData>
    <row r="1" spans="1:10" s="101" customFormat="1" ht="10.5" customHeight="1"/>
    <row r="2" spans="1:10" s="101" customFormat="1" ht="10.5" customHeight="1">
      <c r="B2" s="334" t="s">
        <v>179</v>
      </c>
      <c r="C2" s="378"/>
      <c r="D2" s="323"/>
      <c r="E2" s="323"/>
      <c r="F2" s="323"/>
      <c r="G2" s="323"/>
      <c r="H2" s="323"/>
      <c r="I2" s="323"/>
      <c r="J2" s="323"/>
    </row>
    <row r="3" spans="1:10" s="101" customFormat="1" ht="10.5" customHeight="1">
      <c r="B3" s="447"/>
      <c r="C3" s="445"/>
      <c r="D3" s="444"/>
      <c r="E3" s="444"/>
      <c r="F3" s="444"/>
      <c r="G3" s="444"/>
      <c r="H3" s="444"/>
      <c r="I3" s="444"/>
      <c r="J3" s="446"/>
    </row>
    <row r="4" spans="1:10" s="101" customFormat="1" ht="13.5" customHeight="1">
      <c r="A4" s="1280"/>
      <c r="B4" s="453" t="s">
        <v>2</v>
      </c>
      <c r="C4" s="1309" t="s">
        <v>220</v>
      </c>
      <c r="D4" s="1311" t="s">
        <v>223</v>
      </c>
      <c r="E4" s="1311" t="s">
        <v>209</v>
      </c>
      <c r="F4" s="1311" t="s">
        <v>206</v>
      </c>
      <c r="G4" s="1311" t="s">
        <v>174</v>
      </c>
      <c r="H4" s="1311" t="s">
        <v>195</v>
      </c>
      <c r="I4" s="1311" t="s">
        <v>196</v>
      </c>
      <c r="J4" s="1313" t="s">
        <v>197</v>
      </c>
    </row>
    <row r="5" spans="1:10" s="101" customFormat="1" ht="10.5" customHeight="1">
      <c r="A5" s="1288"/>
      <c r="B5" s="483" t="s">
        <v>8</v>
      </c>
      <c r="C5" s="363"/>
      <c r="D5" s="316">
        <v>352</v>
      </c>
      <c r="E5" s="316">
        <v>339</v>
      </c>
      <c r="F5" s="316">
        <v>346</v>
      </c>
      <c r="G5" s="316">
        <v>346</v>
      </c>
      <c r="H5" s="486">
        <v>338</v>
      </c>
      <c r="I5" s="486">
        <v>343</v>
      </c>
      <c r="J5" s="648">
        <v>337</v>
      </c>
    </row>
    <row r="6" spans="1:10" s="101" customFormat="1" ht="10.5" customHeight="1">
      <c r="A6" s="1288"/>
      <c r="B6" s="483" t="s">
        <v>3</v>
      </c>
      <c r="C6" s="314"/>
      <c r="D6" s="323">
        <v>140</v>
      </c>
      <c r="E6" s="323">
        <v>129</v>
      </c>
      <c r="F6" s="317">
        <v>154</v>
      </c>
      <c r="G6" s="317">
        <v>161</v>
      </c>
      <c r="H6" s="491">
        <v>151</v>
      </c>
      <c r="I6" s="491">
        <v>133</v>
      </c>
      <c r="J6" s="510">
        <v>149</v>
      </c>
    </row>
    <row r="7" spans="1:10" s="101" customFormat="1" ht="10.5" customHeight="1">
      <c r="A7" s="1288"/>
      <c r="B7" s="553" t="s">
        <v>0</v>
      </c>
      <c r="C7" s="377"/>
      <c r="D7" s="1247">
        <v>50</v>
      </c>
      <c r="E7" s="1247">
        <v>71</v>
      </c>
      <c r="F7" s="1248">
        <v>70</v>
      </c>
      <c r="G7" s="1248">
        <v>65</v>
      </c>
      <c r="H7" s="1249">
        <v>60</v>
      </c>
      <c r="I7" s="1249">
        <v>73</v>
      </c>
      <c r="J7" s="1250">
        <v>63</v>
      </c>
    </row>
    <row r="8" spans="1:10" s="101" customFormat="1" ht="10.5" customHeight="1">
      <c r="A8" s="1288"/>
      <c r="B8" s="553" t="s">
        <v>19</v>
      </c>
      <c r="C8" s="377"/>
      <c r="D8" s="323">
        <v>5</v>
      </c>
      <c r="E8" s="323">
        <v>6</v>
      </c>
      <c r="F8" s="317">
        <v>5</v>
      </c>
      <c r="G8" s="317">
        <v>4</v>
      </c>
      <c r="H8" s="491">
        <v>6</v>
      </c>
      <c r="I8" s="491">
        <v>7</v>
      </c>
      <c r="J8" s="510">
        <v>4</v>
      </c>
    </row>
    <row r="9" spans="1:10" s="101" customFormat="1" ht="10.5" customHeight="1">
      <c r="A9" s="1289"/>
      <c r="B9" s="557" t="s">
        <v>9</v>
      </c>
      <c r="C9" s="432"/>
      <c r="D9" s="1257">
        <v>547</v>
      </c>
      <c r="E9" s="1257">
        <v>545</v>
      </c>
      <c r="F9" s="1257">
        <v>575</v>
      </c>
      <c r="G9" s="1257">
        <v>576</v>
      </c>
      <c r="H9" s="1258">
        <v>555</v>
      </c>
      <c r="I9" s="1258">
        <v>556</v>
      </c>
      <c r="J9" s="1259">
        <v>553</v>
      </c>
    </row>
    <row r="10" spans="1:10" s="101" customFormat="1" ht="10.5" customHeight="1">
      <c r="A10" s="1289"/>
      <c r="B10" s="557" t="s">
        <v>25</v>
      </c>
      <c r="C10" s="332"/>
      <c r="D10" s="333">
        <v>-251</v>
      </c>
      <c r="E10" s="334">
        <v>-257</v>
      </c>
      <c r="F10" s="326">
        <v>-297</v>
      </c>
      <c r="G10" s="326">
        <v>-268</v>
      </c>
      <c r="H10" s="498">
        <v>-262</v>
      </c>
      <c r="I10" s="498">
        <v>-271</v>
      </c>
      <c r="J10" s="662">
        <v>-314</v>
      </c>
    </row>
    <row r="11" spans="1:10" s="101" customFormat="1" ht="10.5" customHeight="1">
      <c r="A11" s="1289"/>
      <c r="B11" s="557" t="s">
        <v>14</v>
      </c>
      <c r="C11" s="332"/>
      <c r="D11" s="1251">
        <v>296</v>
      </c>
      <c r="E11" s="1252">
        <v>288</v>
      </c>
      <c r="F11" s="1252">
        <v>278</v>
      </c>
      <c r="G11" s="1252">
        <v>308</v>
      </c>
      <c r="H11" s="1253">
        <v>293</v>
      </c>
      <c r="I11" s="1253">
        <v>285</v>
      </c>
      <c r="J11" s="1254">
        <v>239</v>
      </c>
    </row>
    <row r="12" spans="1:10" s="101" customFormat="1" ht="10.5" customHeight="1">
      <c r="A12" s="1288"/>
      <c r="B12" s="553" t="s">
        <v>221</v>
      </c>
      <c r="C12" s="321"/>
      <c r="D12" s="1255">
        <v>8</v>
      </c>
      <c r="E12" s="1247">
        <v>-236</v>
      </c>
      <c r="F12" s="1256">
        <v>-62</v>
      </c>
      <c r="G12" s="1256">
        <v>-16</v>
      </c>
      <c r="H12" s="1249">
        <v>-71</v>
      </c>
      <c r="I12" s="1249">
        <v>-34</v>
      </c>
      <c r="J12" s="1250">
        <v>-75</v>
      </c>
    </row>
    <row r="13" spans="1:10" s="101" customFormat="1" ht="10.5" customHeight="1">
      <c r="A13" s="1289"/>
      <c r="B13" s="561" t="s">
        <v>5</v>
      </c>
      <c r="C13" s="336"/>
      <c r="D13" s="337">
        <v>304</v>
      </c>
      <c r="E13" s="305">
        <v>52</v>
      </c>
      <c r="F13" s="338">
        <v>216</v>
      </c>
      <c r="G13" s="338">
        <v>292</v>
      </c>
      <c r="H13" s="503">
        <v>222</v>
      </c>
      <c r="I13" s="503">
        <v>251</v>
      </c>
      <c r="J13" s="665">
        <v>164</v>
      </c>
    </row>
    <row r="14" spans="1:10" s="101" customFormat="1" ht="10.5" customHeight="1">
      <c r="A14" s="1288"/>
      <c r="B14" s="553" t="s">
        <v>210</v>
      </c>
      <c r="C14" s="343"/>
      <c r="D14" s="1248">
        <v>46</v>
      </c>
      <c r="E14" s="317">
        <v>47</v>
      </c>
      <c r="F14" s="317">
        <v>52</v>
      </c>
      <c r="G14" s="1248">
        <v>47</v>
      </c>
      <c r="H14" s="1270">
        <v>47</v>
      </c>
      <c r="I14" s="486">
        <v>49</v>
      </c>
      <c r="J14" s="1271">
        <v>57</v>
      </c>
    </row>
    <row r="15" spans="1:10" s="101" customFormat="1" ht="10.5" customHeight="1">
      <c r="A15" s="1288"/>
      <c r="B15" s="553" t="s">
        <v>212</v>
      </c>
      <c r="C15" s="343"/>
      <c r="D15" s="1248">
        <v>48</v>
      </c>
      <c r="E15" s="317">
        <v>48</v>
      </c>
      <c r="F15" s="317">
        <v>47</v>
      </c>
      <c r="G15" s="1248">
        <v>49</v>
      </c>
      <c r="H15" s="1270">
        <v>49</v>
      </c>
      <c r="I15" s="486">
        <v>51</v>
      </c>
      <c r="J15" s="1271">
        <v>49</v>
      </c>
    </row>
    <row r="16" spans="1:10" s="101" customFormat="1" ht="10.5" customHeight="1">
      <c r="A16" s="1288"/>
      <c r="B16" s="1291" t="s">
        <v>211</v>
      </c>
      <c r="C16" s="343"/>
      <c r="D16" s="317">
        <v>15</v>
      </c>
      <c r="E16" s="317">
        <v>2.2824207201953497</v>
      </c>
      <c r="F16" s="317">
        <v>9.2827805497729088</v>
      </c>
      <c r="G16" s="317">
        <v>13.001530387388801</v>
      </c>
      <c r="H16" s="486">
        <v>10.179899723805791</v>
      </c>
      <c r="I16" s="486">
        <v>11.460376155826427</v>
      </c>
      <c r="J16" s="648">
        <v>7.6617332143037746</v>
      </c>
    </row>
    <row r="17" spans="1:10" s="101" customFormat="1" ht="10.5" customHeight="1">
      <c r="A17" s="1288"/>
      <c r="B17" s="553" t="s">
        <v>29</v>
      </c>
      <c r="C17" s="343"/>
      <c r="D17" s="316">
        <v>6152</v>
      </c>
      <c r="E17" s="316">
        <v>6346</v>
      </c>
      <c r="F17" s="316">
        <v>7057</v>
      </c>
      <c r="G17" s="316">
        <v>7035</v>
      </c>
      <c r="H17" s="485">
        <v>6525</v>
      </c>
      <c r="I17" s="485">
        <v>6771</v>
      </c>
      <c r="J17" s="615">
        <v>6606</v>
      </c>
    </row>
    <row r="18" spans="1:10" s="101" customFormat="1" ht="10.5" customHeight="1">
      <c r="A18" s="1288"/>
      <c r="B18" s="1291" t="s">
        <v>92</v>
      </c>
      <c r="C18" s="345"/>
      <c r="D18" s="316">
        <v>40055</v>
      </c>
      <c r="E18" s="316">
        <v>41375</v>
      </c>
      <c r="F18" s="316">
        <v>41902</v>
      </c>
      <c r="G18" s="316">
        <v>42703</v>
      </c>
      <c r="H18" s="485">
        <v>45737</v>
      </c>
      <c r="I18" s="485">
        <v>45840</v>
      </c>
      <c r="J18" s="615">
        <v>44872</v>
      </c>
    </row>
    <row r="19" spans="1:10" s="101" customFormat="1" ht="10.5" customHeight="1">
      <c r="A19" s="1288"/>
      <c r="B19" s="565" t="s">
        <v>15</v>
      </c>
      <c r="C19" s="348"/>
      <c r="D19" s="349">
        <v>4255</v>
      </c>
      <c r="E19" s="349">
        <v>4266</v>
      </c>
      <c r="F19" s="349">
        <v>4266</v>
      </c>
      <c r="G19" s="349">
        <v>4334</v>
      </c>
      <c r="H19" s="515">
        <v>4324</v>
      </c>
      <c r="I19" s="515">
        <v>4304</v>
      </c>
      <c r="J19" s="628">
        <v>4278</v>
      </c>
    </row>
    <row r="20" spans="1:10" s="101" customFormat="1" ht="10.5" customHeight="1">
      <c r="A20" s="1289"/>
      <c r="B20" s="557" t="s">
        <v>23</v>
      </c>
      <c r="C20" s="445"/>
      <c r="D20" s="323"/>
      <c r="E20" s="323"/>
      <c r="F20" s="323"/>
      <c r="G20" s="323"/>
      <c r="H20" s="491"/>
      <c r="I20" s="491"/>
      <c r="J20" s="510"/>
    </row>
    <row r="21" spans="1:10" s="101" customFormat="1" ht="10.5" customHeight="1">
      <c r="A21" s="1289"/>
      <c r="B21" s="557" t="s">
        <v>26</v>
      </c>
      <c r="C21" s="355"/>
      <c r="D21" s="1260">
        <v>85</v>
      </c>
      <c r="E21" s="1260">
        <v>85.8</v>
      </c>
      <c r="F21" s="1260">
        <v>83.5</v>
      </c>
      <c r="G21" s="1260">
        <v>85.2</v>
      </c>
      <c r="H21" s="1261">
        <v>83.2</v>
      </c>
      <c r="I21" s="1261">
        <v>84</v>
      </c>
      <c r="J21" s="1262">
        <v>83.5</v>
      </c>
    </row>
    <row r="22" spans="1:10" s="101" customFormat="1" ht="10.5" customHeight="1">
      <c r="A22" s="1289"/>
      <c r="B22" s="500" t="s">
        <v>16</v>
      </c>
      <c r="C22" s="357"/>
      <c r="D22" s="358">
        <v>47.4</v>
      </c>
      <c r="E22" s="358">
        <v>46.5</v>
      </c>
      <c r="F22" s="358">
        <v>41.5</v>
      </c>
      <c r="G22" s="358">
        <v>41.7</v>
      </c>
      <c r="H22" s="523">
        <v>40.200000000000003</v>
      </c>
      <c r="I22" s="523">
        <v>41.1</v>
      </c>
      <c r="J22" s="707">
        <v>41.1</v>
      </c>
    </row>
    <row r="23" spans="1:10" s="210" customFormat="1" ht="12" customHeight="1">
      <c r="A23" s="1290"/>
      <c r="B23" s="1246" t="s">
        <v>240</v>
      </c>
      <c r="C23" s="1287"/>
      <c r="D23" s="1287"/>
      <c r="E23" s="1287"/>
      <c r="F23" s="1287"/>
      <c r="G23" s="1287"/>
      <c r="H23" s="1287"/>
      <c r="I23" s="1287"/>
      <c r="J23" s="1287"/>
    </row>
    <row r="24" spans="1:10" ht="12" customHeight="1">
      <c r="A24" s="72"/>
      <c r="B24" s="1306"/>
      <c r="C24" s="296"/>
      <c r="D24" s="838"/>
      <c r="E24" s="296"/>
      <c r="F24" s="296"/>
      <c r="G24" s="296"/>
      <c r="H24" s="296"/>
      <c r="I24" s="296"/>
      <c r="J24" s="296"/>
    </row>
    <row r="25" spans="1:10" s="168" customFormat="1"/>
  </sheetData>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92D050"/>
  </sheetPr>
  <dimension ref="B2:J46"/>
  <sheetViews>
    <sheetView zoomScale="90" zoomScaleNormal="90" workbookViewId="0"/>
  </sheetViews>
  <sheetFormatPr defaultColWidth="9.33203125" defaultRowHeight="13.2"/>
  <cols>
    <col min="1" max="1" width="9.33203125" style="1128"/>
    <col min="2" max="2" width="44.77734375" style="1128" customWidth="1"/>
    <col min="3" max="16384" width="9.33203125" style="1128"/>
  </cols>
  <sheetData>
    <row r="2" spans="2:10">
      <c r="B2" s="1105" t="s">
        <v>136</v>
      </c>
      <c r="C2" s="1106"/>
      <c r="D2" s="1106"/>
      <c r="E2" s="1106"/>
      <c r="F2" s="1106"/>
      <c r="G2" s="1106"/>
      <c r="H2" s="1106"/>
      <c r="I2" s="1106"/>
      <c r="J2" s="1106"/>
    </row>
    <row r="3" spans="2:10">
      <c r="B3" s="1088"/>
      <c r="C3" s="445"/>
      <c r="D3" s="762"/>
      <c r="E3" s="762"/>
      <c r="F3" s="762"/>
      <c r="G3" s="762"/>
      <c r="H3" s="762"/>
      <c r="I3" s="762"/>
      <c r="J3" s="1089"/>
    </row>
    <row r="4" spans="2:10">
      <c r="B4" s="1107" t="s">
        <v>91</v>
      </c>
      <c r="C4" s="1309" t="s">
        <v>220</v>
      </c>
      <c r="D4" s="1311" t="s">
        <v>223</v>
      </c>
      <c r="E4" s="1311" t="s">
        <v>209</v>
      </c>
      <c r="F4" s="1311" t="s">
        <v>206</v>
      </c>
      <c r="G4" s="1311" t="s">
        <v>174</v>
      </c>
      <c r="H4" s="1311" t="s">
        <v>195</v>
      </c>
      <c r="I4" s="1311" t="s">
        <v>196</v>
      </c>
      <c r="J4" s="1313" t="s">
        <v>197</v>
      </c>
    </row>
    <row r="5" spans="2:10">
      <c r="B5" s="1118" t="s">
        <v>164</v>
      </c>
      <c r="C5" s="1101"/>
      <c r="D5" s="1102">
        <v>83</v>
      </c>
      <c r="E5" s="1102">
        <v>85</v>
      </c>
      <c r="F5" s="1102">
        <v>89</v>
      </c>
      <c r="G5" s="1102">
        <v>91</v>
      </c>
      <c r="H5" s="1102">
        <v>87</v>
      </c>
      <c r="I5" s="1102">
        <v>93</v>
      </c>
      <c r="J5" s="1103">
        <v>90</v>
      </c>
    </row>
    <row r="6" spans="2:10">
      <c r="B6" s="1118" t="s">
        <v>165</v>
      </c>
      <c r="C6" s="1101"/>
      <c r="D6" s="1102">
        <v>90</v>
      </c>
      <c r="E6" s="1102">
        <v>92</v>
      </c>
      <c r="F6" s="1102">
        <v>91</v>
      </c>
      <c r="G6" s="1102">
        <v>90</v>
      </c>
      <c r="H6" s="1102">
        <v>91</v>
      </c>
      <c r="I6" s="1102">
        <v>91</v>
      </c>
      <c r="J6" s="1103">
        <v>90</v>
      </c>
    </row>
    <row r="7" spans="2:10">
      <c r="B7" s="1118" t="s">
        <v>166</v>
      </c>
      <c r="C7" s="1101"/>
      <c r="D7" s="1102">
        <v>77</v>
      </c>
      <c r="E7" s="1102">
        <v>73</v>
      </c>
      <c r="F7" s="1102">
        <v>80</v>
      </c>
      <c r="G7" s="1102">
        <v>81</v>
      </c>
      <c r="H7" s="1102">
        <v>80</v>
      </c>
      <c r="I7" s="1102">
        <v>79</v>
      </c>
      <c r="J7" s="1103">
        <v>79</v>
      </c>
    </row>
    <row r="8" spans="2:10">
      <c r="B8" s="1118" t="s">
        <v>167</v>
      </c>
      <c r="C8" s="1101"/>
      <c r="D8" s="1102">
        <v>93</v>
      </c>
      <c r="E8" s="1102">
        <v>84</v>
      </c>
      <c r="F8" s="1102">
        <v>86</v>
      </c>
      <c r="G8" s="1102">
        <v>81</v>
      </c>
      <c r="H8" s="1102">
        <v>78</v>
      </c>
      <c r="I8" s="1102">
        <v>77</v>
      </c>
      <c r="J8" s="1103">
        <v>77</v>
      </c>
    </row>
    <row r="9" spans="2:10" ht="12.75" customHeight="1">
      <c r="B9" s="1124" t="s">
        <v>153</v>
      </c>
      <c r="C9" s="1125"/>
      <c r="D9" s="1126">
        <v>9</v>
      </c>
      <c r="E9" s="1126">
        <v>5</v>
      </c>
      <c r="F9" s="1126">
        <v>0</v>
      </c>
      <c r="G9" s="1126">
        <v>3</v>
      </c>
      <c r="H9" s="1126">
        <v>2</v>
      </c>
      <c r="I9" s="1126">
        <v>3</v>
      </c>
      <c r="J9" s="1127">
        <v>1</v>
      </c>
    </row>
    <row r="10" spans="2:10">
      <c r="B10" s="1106"/>
      <c r="C10" s="1106"/>
      <c r="D10" s="1106"/>
      <c r="E10" s="1106"/>
      <c r="F10" s="1106"/>
      <c r="G10" s="1106"/>
      <c r="H10" s="1106"/>
      <c r="I10" s="1106"/>
      <c r="J10" s="1106"/>
    </row>
    <row r="11" spans="2:10">
      <c r="B11" s="445"/>
      <c r="C11" s="445"/>
      <c r="D11" s="762"/>
      <c r="E11" s="762"/>
      <c r="F11" s="762"/>
      <c r="G11" s="762"/>
      <c r="H11" s="762"/>
      <c r="I11" s="762"/>
      <c r="J11" s="1089"/>
    </row>
    <row r="12" spans="2:10">
      <c r="B12" s="1107" t="s">
        <v>216</v>
      </c>
      <c r="C12" s="1213" t="s">
        <v>220</v>
      </c>
      <c r="D12" s="1307" t="s">
        <v>223</v>
      </c>
      <c r="E12" s="1307" t="s">
        <v>209</v>
      </c>
      <c r="F12" s="1307" t="s">
        <v>206</v>
      </c>
      <c r="G12" s="1307" t="s">
        <v>174</v>
      </c>
      <c r="H12" s="1307" t="s">
        <v>195</v>
      </c>
      <c r="I12" s="1307" t="s">
        <v>196</v>
      </c>
      <c r="J12" s="1214" t="s">
        <v>197</v>
      </c>
    </row>
    <row r="13" spans="2:10">
      <c r="B13" s="1118" t="s">
        <v>164</v>
      </c>
      <c r="C13" s="1098"/>
      <c r="D13" s="1099">
        <v>25</v>
      </c>
      <c r="E13" s="1099">
        <v>26</v>
      </c>
      <c r="F13" s="1099">
        <v>31</v>
      </c>
      <c r="G13" s="1099">
        <v>34</v>
      </c>
      <c r="H13" s="1099">
        <v>33</v>
      </c>
      <c r="I13" s="1099">
        <v>25</v>
      </c>
      <c r="J13" s="1100">
        <v>28</v>
      </c>
    </row>
    <row r="14" spans="2:10">
      <c r="B14" s="1118" t="s">
        <v>165</v>
      </c>
      <c r="C14" s="1101"/>
      <c r="D14" s="1102">
        <v>49</v>
      </c>
      <c r="E14" s="1102">
        <v>47</v>
      </c>
      <c r="F14" s="1102">
        <v>53</v>
      </c>
      <c r="G14" s="1102">
        <v>54</v>
      </c>
      <c r="H14" s="1102">
        <v>48</v>
      </c>
      <c r="I14" s="1102">
        <v>48</v>
      </c>
      <c r="J14" s="1103">
        <v>51</v>
      </c>
    </row>
    <row r="15" spans="2:10">
      <c r="B15" s="1118" t="s">
        <v>166</v>
      </c>
      <c r="C15" s="1101"/>
      <c r="D15" s="1102">
        <v>23</v>
      </c>
      <c r="E15" s="1102">
        <v>22</v>
      </c>
      <c r="F15" s="1102">
        <v>26</v>
      </c>
      <c r="G15" s="1102">
        <v>28</v>
      </c>
      <c r="H15" s="1102">
        <v>27</v>
      </c>
      <c r="I15" s="1102">
        <v>26</v>
      </c>
      <c r="J15" s="1103">
        <v>27</v>
      </c>
    </row>
    <row r="16" spans="2:10">
      <c r="B16" s="1118" t="s">
        <v>167</v>
      </c>
      <c r="C16" s="1101"/>
      <c r="D16" s="1102">
        <v>53</v>
      </c>
      <c r="E16" s="1102">
        <v>45</v>
      </c>
      <c r="F16" s="1102">
        <v>55</v>
      </c>
      <c r="G16" s="1102">
        <v>55</v>
      </c>
      <c r="H16" s="1102">
        <v>49</v>
      </c>
      <c r="I16" s="1102">
        <v>51</v>
      </c>
      <c r="J16" s="1103">
        <v>52</v>
      </c>
    </row>
    <row r="17" spans="2:10">
      <c r="B17" s="1124" t="s">
        <v>153</v>
      </c>
      <c r="C17" s="1125"/>
      <c r="D17" s="1126">
        <v>-10</v>
      </c>
      <c r="E17" s="1126">
        <v>-11</v>
      </c>
      <c r="F17" s="1126">
        <v>-11</v>
      </c>
      <c r="G17" s="1126">
        <v>-10</v>
      </c>
      <c r="H17" s="1126">
        <v>-6</v>
      </c>
      <c r="I17" s="1126">
        <v>-17</v>
      </c>
      <c r="J17" s="1127">
        <v>-9</v>
      </c>
    </row>
    <row r="18" spans="2:10">
      <c r="B18" s="1106"/>
      <c r="C18" s="1106"/>
      <c r="D18" s="1106"/>
      <c r="E18" s="1106"/>
      <c r="F18" s="1106"/>
      <c r="G18" s="1106"/>
      <c r="H18" s="1106"/>
      <c r="I18" s="1106"/>
      <c r="J18" s="1106"/>
    </row>
    <row r="19" spans="2:10">
      <c r="B19" s="445"/>
      <c r="C19" s="445"/>
      <c r="D19" s="762"/>
      <c r="E19" s="762"/>
      <c r="F19" s="762"/>
      <c r="G19" s="762"/>
      <c r="H19" s="762"/>
      <c r="I19" s="762"/>
      <c r="J19" s="1089"/>
    </row>
    <row r="20" spans="2:10" ht="13.5" customHeight="1">
      <c r="B20" s="1107" t="s">
        <v>222</v>
      </c>
      <c r="C20" s="1213" t="s">
        <v>220</v>
      </c>
      <c r="D20" s="1307" t="s">
        <v>223</v>
      </c>
      <c r="E20" s="1307" t="s">
        <v>209</v>
      </c>
      <c r="F20" s="1307" t="s">
        <v>206</v>
      </c>
      <c r="G20" s="1307" t="s">
        <v>174</v>
      </c>
      <c r="H20" s="1307" t="s">
        <v>195</v>
      </c>
      <c r="I20" s="1307" t="s">
        <v>196</v>
      </c>
      <c r="J20" s="1214" t="s">
        <v>197</v>
      </c>
    </row>
    <row r="21" spans="2:10">
      <c r="B21" s="1118" t="s">
        <v>164</v>
      </c>
      <c r="C21" s="1098"/>
      <c r="D21" s="1266">
        <v>2</v>
      </c>
      <c r="E21" s="1266">
        <v>-35</v>
      </c>
      <c r="F21" s="1266">
        <v>5</v>
      </c>
      <c r="G21" s="1266">
        <v>9</v>
      </c>
      <c r="H21" s="1266">
        <v>-59</v>
      </c>
      <c r="I21" s="1266">
        <v>-29</v>
      </c>
      <c r="J21" s="1267">
        <v>-41</v>
      </c>
    </row>
    <row r="22" spans="2:10">
      <c r="B22" s="1118" t="s">
        <v>165</v>
      </c>
      <c r="C22" s="1101"/>
      <c r="D22" s="1102">
        <v>-3</v>
      </c>
      <c r="E22" s="1102">
        <v>-87</v>
      </c>
      <c r="F22" s="1102">
        <v>-45</v>
      </c>
      <c r="G22" s="1102">
        <v>-21</v>
      </c>
      <c r="H22" s="1102">
        <v>-1</v>
      </c>
      <c r="I22" s="1102">
        <v>6</v>
      </c>
      <c r="J22" s="1103">
        <v>-14</v>
      </c>
    </row>
    <row r="23" spans="2:10">
      <c r="B23" s="1118" t="s">
        <v>166</v>
      </c>
      <c r="C23" s="1101"/>
      <c r="D23" s="1102">
        <v>8</v>
      </c>
      <c r="E23" s="1102">
        <v>-67</v>
      </c>
      <c r="F23" s="1102">
        <v>-11</v>
      </c>
      <c r="G23" s="1102">
        <v>5</v>
      </c>
      <c r="H23" s="1102">
        <v>-7</v>
      </c>
      <c r="I23" s="1102">
        <v>0</v>
      </c>
      <c r="J23" s="1103">
        <v>-4</v>
      </c>
    </row>
    <row r="24" spans="2:10">
      <c r="B24" s="1118" t="s">
        <v>167</v>
      </c>
      <c r="C24" s="1101"/>
      <c r="D24" s="1102">
        <v>3</v>
      </c>
      <c r="E24" s="1102">
        <v>-54</v>
      </c>
      <c r="F24" s="1102">
        <v>-11</v>
      </c>
      <c r="G24" s="1102">
        <v>-6</v>
      </c>
      <c r="H24" s="1102">
        <v>-9</v>
      </c>
      <c r="I24" s="1102">
        <v>-7</v>
      </c>
      <c r="J24" s="1103">
        <v>-8</v>
      </c>
    </row>
    <row r="25" spans="2:10">
      <c r="B25" s="1124" t="s">
        <v>153</v>
      </c>
      <c r="C25" s="1125"/>
      <c r="D25" s="1126">
        <v>-2</v>
      </c>
      <c r="E25" s="1126">
        <v>7</v>
      </c>
      <c r="F25" s="1126">
        <v>0</v>
      </c>
      <c r="G25" s="1126">
        <v>-3</v>
      </c>
      <c r="H25" s="1126">
        <v>5</v>
      </c>
      <c r="I25" s="1126">
        <v>-4</v>
      </c>
      <c r="J25" s="1127">
        <v>-8</v>
      </c>
    </row>
    <row r="26" spans="2:10">
      <c r="B26" s="1106"/>
      <c r="C26" s="1106"/>
      <c r="D26" s="1106"/>
      <c r="E26" s="1106"/>
      <c r="F26" s="1106"/>
      <c r="G26" s="1106"/>
      <c r="H26" s="1106"/>
      <c r="I26" s="1106"/>
      <c r="J26" s="1106"/>
    </row>
    <row r="27" spans="2:10">
      <c r="B27" s="445"/>
      <c r="C27" s="445"/>
      <c r="D27" s="762"/>
      <c r="E27" s="762"/>
      <c r="F27" s="762"/>
      <c r="G27" s="762"/>
      <c r="H27" s="762"/>
      <c r="I27" s="762"/>
      <c r="J27" s="1089"/>
    </row>
    <row r="28" spans="2:10">
      <c r="B28" s="1107" t="s">
        <v>162</v>
      </c>
      <c r="C28" s="1213" t="s">
        <v>220</v>
      </c>
      <c r="D28" s="1307" t="s">
        <v>223</v>
      </c>
      <c r="E28" s="1307" t="s">
        <v>209</v>
      </c>
      <c r="F28" s="1307" t="s">
        <v>206</v>
      </c>
      <c r="G28" s="1307" t="s">
        <v>174</v>
      </c>
      <c r="H28" s="1307" t="s">
        <v>195</v>
      </c>
      <c r="I28" s="1307" t="s">
        <v>196</v>
      </c>
      <c r="J28" s="1214" t="s">
        <v>197</v>
      </c>
    </row>
    <row r="29" spans="2:10">
      <c r="B29" s="1118" t="s">
        <v>164</v>
      </c>
      <c r="C29" s="1137"/>
      <c r="D29" s="1138">
        <v>24.6</v>
      </c>
      <c r="E29" s="1138">
        <v>25.3</v>
      </c>
      <c r="F29" s="1138">
        <v>25.6</v>
      </c>
      <c r="G29" s="1138">
        <v>25.9</v>
      </c>
      <c r="H29" s="1138">
        <v>25.8</v>
      </c>
      <c r="I29" s="1138">
        <v>26</v>
      </c>
      <c r="J29" s="1139">
        <v>26</v>
      </c>
    </row>
    <row r="30" spans="2:10">
      <c r="B30" s="1118" t="s">
        <v>165</v>
      </c>
      <c r="C30" s="1090"/>
      <c r="D30" s="1091">
        <v>19.8</v>
      </c>
      <c r="E30" s="1091">
        <v>19.899999999999999</v>
      </c>
      <c r="F30" s="1091">
        <v>19.7</v>
      </c>
      <c r="G30" s="1091">
        <v>19.2</v>
      </c>
      <c r="H30" s="1091">
        <v>19.399999999999999</v>
      </c>
      <c r="I30" s="1091">
        <v>19.399999999999999</v>
      </c>
      <c r="J30" s="1092">
        <v>19.3</v>
      </c>
    </row>
    <row r="31" spans="2:10">
      <c r="B31" s="1118" t="s">
        <v>166</v>
      </c>
      <c r="C31" s="1090"/>
      <c r="D31" s="1091">
        <v>17.3</v>
      </c>
      <c r="E31" s="1091">
        <v>17.3</v>
      </c>
      <c r="F31" s="1091">
        <v>16</v>
      </c>
      <c r="G31" s="1091">
        <v>17.5</v>
      </c>
      <c r="H31" s="1091">
        <v>16.5</v>
      </c>
      <c r="I31" s="1091">
        <v>16.899999999999999</v>
      </c>
      <c r="J31" s="1092">
        <v>16.5</v>
      </c>
    </row>
    <row r="32" spans="2:10">
      <c r="B32" s="1118" t="s">
        <v>167</v>
      </c>
      <c r="C32" s="1090"/>
      <c r="D32" s="1091">
        <v>23.3</v>
      </c>
      <c r="E32" s="1091">
        <v>23.3</v>
      </c>
      <c r="F32" s="1091">
        <v>22.2</v>
      </c>
      <c r="G32" s="1091">
        <v>22.5</v>
      </c>
      <c r="H32" s="1091">
        <v>21.5</v>
      </c>
      <c r="I32" s="1091">
        <v>21.6</v>
      </c>
      <c r="J32" s="1092">
        <v>21.7</v>
      </c>
    </row>
    <row r="33" spans="2:10">
      <c r="B33" s="1124" t="s">
        <v>153</v>
      </c>
      <c r="C33" s="1093"/>
      <c r="D33" s="1094">
        <v>0</v>
      </c>
      <c r="E33" s="1094">
        <v>0</v>
      </c>
      <c r="F33" s="1094">
        <v>0</v>
      </c>
      <c r="G33" s="1094">
        <v>0.1</v>
      </c>
      <c r="H33" s="1094">
        <v>0</v>
      </c>
      <c r="I33" s="1094">
        <v>0</v>
      </c>
      <c r="J33" s="1095">
        <v>0</v>
      </c>
    </row>
    <row r="34" spans="2:10">
      <c r="B34" s="1106"/>
      <c r="C34" s="1106"/>
      <c r="D34" s="1106"/>
      <c r="E34" s="1106"/>
      <c r="F34" s="1106"/>
      <c r="G34" s="1106"/>
      <c r="H34" s="1106"/>
      <c r="I34" s="1106"/>
      <c r="J34" s="1106"/>
    </row>
    <row r="35" spans="2:10">
      <c r="B35" s="445"/>
      <c r="C35" s="445"/>
      <c r="D35" s="762"/>
      <c r="E35" s="762"/>
      <c r="F35" s="762"/>
      <c r="G35" s="762"/>
      <c r="H35" s="762"/>
      <c r="I35" s="762"/>
      <c r="J35" s="1089"/>
    </row>
    <row r="36" spans="2:10">
      <c r="B36" s="1107" t="s">
        <v>163</v>
      </c>
      <c r="C36" s="1213" t="s">
        <v>220</v>
      </c>
      <c r="D36" s="1307" t="s">
        <v>223</v>
      </c>
      <c r="E36" s="1307" t="s">
        <v>209</v>
      </c>
      <c r="F36" s="1307" t="s">
        <v>206</v>
      </c>
      <c r="G36" s="1307" t="s">
        <v>174</v>
      </c>
      <c r="H36" s="1307" t="s">
        <v>195</v>
      </c>
      <c r="I36" s="1307" t="s">
        <v>196</v>
      </c>
      <c r="J36" s="1214" t="s">
        <v>197</v>
      </c>
    </row>
    <row r="37" spans="2:10">
      <c r="B37" s="1118" t="s">
        <v>164</v>
      </c>
      <c r="C37" s="1137"/>
      <c r="D37" s="1138">
        <v>9.1</v>
      </c>
      <c r="E37" s="1138">
        <v>8.8000000000000007</v>
      </c>
      <c r="F37" s="1138">
        <v>8.1</v>
      </c>
      <c r="G37" s="1138">
        <v>8.1</v>
      </c>
      <c r="H37" s="1138">
        <v>8.1</v>
      </c>
      <c r="I37" s="1138">
        <v>8.3000000000000007</v>
      </c>
      <c r="J37" s="1139">
        <v>8.1</v>
      </c>
    </row>
    <row r="38" spans="2:10">
      <c r="B38" s="1118" t="s">
        <v>165</v>
      </c>
      <c r="C38" s="1090"/>
      <c r="D38" s="1091">
        <v>14.6</v>
      </c>
      <c r="E38" s="1091">
        <v>14.6</v>
      </c>
      <c r="F38" s="1091">
        <v>13.5</v>
      </c>
      <c r="G38" s="1091">
        <v>12.9</v>
      </c>
      <c r="H38" s="1091">
        <v>12.4</v>
      </c>
      <c r="I38" s="1091">
        <v>12.4</v>
      </c>
      <c r="J38" s="1092">
        <v>12.2</v>
      </c>
    </row>
    <row r="39" spans="2:10">
      <c r="B39" s="1118" t="s">
        <v>166</v>
      </c>
      <c r="C39" s="1090"/>
      <c r="D39" s="1091">
        <v>8.1</v>
      </c>
      <c r="E39" s="1091">
        <v>8.1999999999999993</v>
      </c>
      <c r="F39" s="1091">
        <v>7.2</v>
      </c>
      <c r="G39" s="1091">
        <v>8.1999999999999993</v>
      </c>
      <c r="H39" s="1091">
        <v>7.8</v>
      </c>
      <c r="I39" s="1091">
        <v>8.1999999999999993</v>
      </c>
      <c r="J39" s="1092">
        <v>8.5</v>
      </c>
    </row>
    <row r="40" spans="2:10">
      <c r="B40" s="1118" t="s">
        <v>167</v>
      </c>
      <c r="C40" s="1090"/>
      <c r="D40" s="1091">
        <v>15.6</v>
      </c>
      <c r="E40" s="1091">
        <v>14.9</v>
      </c>
      <c r="F40" s="1091">
        <v>12.7</v>
      </c>
      <c r="G40" s="1091">
        <v>12.5</v>
      </c>
      <c r="H40" s="1091">
        <v>11.9</v>
      </c>
      <c r="I40" s="1091">
        <v>12.2</v>
      </c>
      <c r="J40" s="1092">
        <v>12.3</v>
      </c>
    </row>
    <row r="41" spans="2:10">
      <c r="B41" s="1124" t="s">
        <v>153</v>
      </c>
      <c r="C41" s="1093"/>
      <c r="D41" s="1094">
        <v>0</v>
      </c>
      <c r="E41" s="1094">
        <v>0</v>
      </c>
      <c r="F41" s="1094">
        <v>0</v>
      </c>
      <c r="G41" s="1094">
        <v>0</v>
      </c>
      <c r="H41" s="1094">
        <v>0</v>
      </c>
      <c r="I41" s="1094">
        <v>0</v>
      </c>
      <c r="J41" s="1095">
        <v>0</v>
      </c>
    </row>
    <row r="42" spans="2:10">
      <c r="B42" s="1246" t="s">
        <v>240</v>
      </c>
      <c r="C42" s="1287"/>
      <c r="D42" s="1287"/>
      <c r="E42" s="1287"/>
      <c r="F42" s="1287"/>
      <c r="G42" s="1287"/>
      <c r="H42" s="1287"/>
      <c r="I42" s="1287"/>
      <c r="J42" s="1287"/>
    </row>
    <row r="43" spans="2:10">
      <c r="J43" s="1199"/>
    </row>
    <row r="44" spans="2:10">
      <c r="J44" s="1199"/>
    </row>
    <row r="45" spans="2:10">
      <c r="J45" s="1199"/>
    </row>
    <row r="46" spans="2:10">
      <c r="J46" s="1199"/>
    </row>
  </sheetData>
  <phoneticPr fontId="15" type="noConversion"/>
  <pageMargins left="0.7" right="0.7" top="0.75" bottom="0.75" header="0.3" footer="0.3"/>
  <pageSetup paperSize="9" orientation="portrait" r:id="rId1"/>
  <headerFooter>
    <oddFooter>&amp;C&amp;1#&amp;"Calibri"&amp;10&amp;K000000Confidential</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2" tint="0.79998168889431442"/>
    <pageSetUpPr fitToPage="1"/>
  </sheetPr>
  <dimension ref="A1:BD108"/>
  <sheetViews>
    <sheetView topLeftCell="F1" zoomScale="90" zoomScaleNormal="90" workbookViewId="0">
      <selection activeCell="R57" sqref="R57"/>
    </sheetView>
  </sheetViews>
  <sheetFormatPr defaultColWidth="9.33203125" defaultRowHeight="12" outlineLevelRow="1" outlineLevelCol="1"/>
  <cols>
    <col min="1" max="1" width="23.33203125" style="181" customWidth="1"/>
    <col min="2" max="2" width="29.109375" style="53" customWidth="1"/>
    <col min="3" max="3" width="7.33203125" style="13" customWidth="1"/>
    <col min="4" max="7" width="7.33203125" style="53" customWidth="1"/>
    <col min="8" max="8" width="7.109375" style="53" customWidth="1" outlineLevel="1"/>
    <col min="9" max="10" width="7.33203125" style="53" customWidth="1" outlineLevel="1"/>
    <col min="11" max="14" width="7" style="53" customWidth="1"/>
    <col min="15" max="15" width="7.44140625" style="53" customWidth="1" outlineLevel="1"/>
    <col min="16" max="17" width="7.77734375" style="53" customWidth="1" outlineLevel="1"/>
    <col min="18" max="18" width="7" style="53" customWidth="1" outlineLevel="1"/>
    <col min="19" max="20" width="9.33203125" style="53" customWidth="1"/>
    <col min="21" max="23" width="7.6640625" style="53" customWidth="1"/>
    <col min="24" max="24" width="7.109375" style="53" customWidth="1"/>
    <col min="25" max="25" width="7.33203125" style="53" customWidth="1"/>
    <col min="26" max="26" width="8.77734375" style="53" customWidth="1"/>
    <col min="27" max="31" width="9.33203125" style="53" customWidth="1"/>
    <col min="32" max="32" width="9" style="53" bestFit="1" customWidth="1"/>
    <col min="33" max="33" width="9.33203125" style="53" customWidth="1"/>
    <col min="34" max="16384" width="9.33203125" style="53"/>
  </cols>
  <sheetData>
    <row r="1" spans="1:56" s="101" customFormat="1" ht="10.5" customHeight="1">
      <c r="A1" s="199" t="s">
        <v>84</v>
      </c>
      <c r="B1" s="200">
        <v>2</v>
      </c>
      <c r="C1" s="200">
        <f>+B1+1</f>
        <v>3</v>
      </c>
      <c r="D1" s="200">
        <f t="shared" ref="D1:L1" si="0">+C1+1</f>
        <v>4</v>
      </c>
      <c r="E1" s="200">
        <f t="shared" si="0"/>
        <v>5</v>
      </c>
      <c r="F1" s="200">
        <f t="shared" si="0"/>
        <v>6</v>
      </c>
      <c r="G1" s="200">
        <f t="shared" si="0"/>
        <v>7</v>
      </c>
      <c r="H1" s="200">
        <f t="shared" si="0"/>
        <v>8</v>
      </c>
      <c r="I1" s="200">
        <f t="shared" si="0"/>
        <v>9</v>
      </c>
      <c r="J1" s="200">
        <f t="shared" si="0"/>
        <v>10</v>
      </c>
      <c r="K1" s="200">
        <f t="shared" si="0"/>
        <v>11</v>
      </c>
      <c r="L1" s="200">
        <f t="shared" si="0"/>
        <v>12</v>
      </c>
      <c r="M1" s="200">
        <f>+L1+1</f>
        <v>13</v>
      </c>
      <c r="N1" s="200">
        <f>+M1+1</f>
        <v>14</v>
      </c>
      <c r="O1" s="200">
        <f>+N1+1</f>
        <v>15</v>
      </c>
      <c r="P1" s="200">
        <f>+O1+1</f>
        <v>16</v>
      </c>
    </row>
    <row r="2" spans="1:56" s="101" customFormat="1" ht="10.5" customHeight="1">
      <c r="A2" s="199"/>
      <c r="B2" s="334" t="s">
        <v>135</v>
      </c>
      <c r="C2" s="378"/>
      <c r="D2" s="323"/>
      <c r="E2" s="323"/>
      <c r="F2" s="323"/>
      <c r="G2" s="323"/>
      <c r="H2" s="323"/>
      <c r="I2" s="323"/>
      <c r="J2" s="323"/>
      <c r="K2" s="323"/>
      <c r="L2" s="323"/>
      <c r="M2" s="308"/>
      <c r="N2" s="309"/>
      <c r="O2" s="309"/>
      <c r="P2" s="309"/>
      <c r="Q2" s="309"/>
      <c r="R2" s="309"/>
      <c r="Y2" s="101" t="s">
        <v>137</v>
      </c>
    </row>
    <row r="3" spans="1:56" s="101" customFormat="1" ht="10.5" customHeight="1">
      <c r="A3" s="199"/>
      <c r="B3" s="447"/>
      <c r="C3" s="445"/>
      <c r="D3" s="444"/>
      <c r="E3" s="444"/>
      <c r="F3" s="444"/>
      <c r="G3" s="444"/>
      <c r="H3" s="444"/>
      <c r="I3" s="444"/>
      <c r="J3" s="446"/>
      <c r="K3" s="444"/>
      <c r="L3" s="446"/>
      <c r="M3" s="1333" t="s">
        <v>110</v>
      </c>
      <c r="N3" s="1334"/>
      <c r="O3" s="1335" t="e">
        <f>+VLOOKUP($A4,#REF!,M$1+1,FALSE)</f>
        <v>#REF!</v>
      </c>
      <c r="P3" s="1337" t="e">
        <f>+VLOOKUP($A4,#REF!,N$1+1,FALSE)</f>
        <v>#REF!</v>
      </c>
      <c r="Q3" s="1047" t="s">
        <v>157</v>
      </c>
      <c r="R3" s="843" t="s">
        <v>154</v>
      </c>
      <c r="AI3" s="101" t="s">
        <v>110</v>
      </c>
      <c r="AK3" s="1328" t="e">
        <f>O3</f>
        <v>#REF!</v>
      </c>
      <c r="AL3" s="1330" t="e">
        <f>P3</f>
        <v>#REF!</v>
      </c>
      <c r="AM3" s="828" t="str">
        <f>Q3</f>
        <v>Jan-Dec</v>
      </c>
      <c r="AN3" s="828" t="str">
        <f>R3</f>
        <v>17/16</v>
      </c>
    </row>
    <row r="4" spans="1:56" s="101" customFormat="1" ht="13.5" customHeight="1">
      <c r="A4" s="182" t="str">
        <f>+"headingqy"&amp;$A$1</f>
        <v>headingqyGroup</v>
      </c>
      <c r="B4" s="453" t="e">
        <f>+VLOOKUP($A4,#REF!,B$1+1,FALSE)</f>
        <v>#REF!</v>
      </c>
      <c r="C4" s="985" t="e">
        <f>+VLOOKUP($A4,#REF!,C$1+1,FALSE)</f>
        <v>#REF!</v>
      </c>
      <c r="D4" s="986" t="e">
        <f>+VLOOKUP($A4,#REF!,D$1+1,FALSE)</f>
        <v>#REF!</v>
      </c>
      <c r="E4" s="986" t="e">
        <f>+VLOOKUP($A4,#REF!,E$1+1,FALSE)</f>
        <v>#REF!</v>
      </c>
      <c r="F4" s="986" t="e">
        <f>+VLOOKUP($A4,#REF!,F$1+1,FALSE)</f>
        <v>#REF!</v>
      </c>
      <c r="G4" s="986" t="e">
        <f>+VLOOKUP($A4,#REF!,G$1+1,FALSE)</f>
        <v>#REF!</v>
      </c>
      <c r="H4" s="986" t="e">
        <f>+VLOOKUP($A4,#REF!,H$1+1,FALSE)</f>
        <v>#REF!</v>
      </c>
      <c r="I4" s="986" t="e">
        <f>+VLOOKUP($A4,#REF!,I$1+1,FALSE)</f>
        <v>#REF!</v>
      </c>
      <c r="J4" s="987" t="e">
        <f>+VLOOKUP($A4,#REF!,J$1+1,FALSE)</f>
        <v>#REF!</v>
      </c>
      <c r="K4" s="463" t="e">
        <f>+VLOOKUP($A4,#REF!,K$1+1,FALSE)</f>
        <v>#REF!</v>
      </c>
      <c r="L4" s="984" t="e">
        <f>+VLOOKUP($A4,#REF!,L$1+1,FALSE)</f>
        <v>#REF!</v>
      </c>
      <c r="M4" s="983" t="e">
        <f>+K4</f>
        <v>#REF!</v>
      </c>
      <c r="N4" s="984" t="e">
        <f>L4</f>
        <v>#REF!</v>
      </c>
      <c r="O4" s="1336"/>
      <c r="P4" s="1338"/>
      <c r="Q4" s="983" t="str">
        <f>"14 vs
"&amp;"EUR"</f>
        <v>14 vs
EUR</v>
      </c>
      <c r="R4" s="984" t="str">
        <f>"13
"&amp;"Local"</f>
        <v>13
Local</v>
      </c>
      <c r="Y4" s="986" t="e">
        <f>C4</f>
        <v>#REF!</v>
      </c>
      <c r="Z4" s="986" t="e">
        <f t="shared" ref="Z4:AF4" si="1">D4</f>
        <v>#REF!</v>
      </c>
      <c r="AA4" s="986" t="e">
        <f t="shared" si="1"/>
        <v>#REF!</v>
      </c>
      <c r="AB4" s="986" t="e">
        <f t="shared" si="1"/>
        <v>#REF!</v>
      </c>
      <c r="AC4" s="986" t="e">
        <f t="shared" si="1"/>
        <v>#REF!</v>
      </c>
      <c r="AD4" s="986" t="e">
        <f t="shared" si="1"/>
        <v>#REF!</v>
      </c>
      <c r="AE4" s="986" t="e">
        <f t="shared" si="1"/>
        <v>#REF!</v>
      </c>
      <c r="AF4" s="986" t="e">
        <f t="shared" si="1"/>
        <v>#REF!</v>
      </c>
      <c r="AG4" s="983" t="e">
        <f>K4</f>
        <v>#REF!</v>
      </c>
      <c r="AH4" s="983" t="e">
        <f>L4</f>
        <v>#REF!</v>
      </c>
      <c r="AI4" s="983" t="e">
        <f>M4</f>
        <v>#REF!</v>
      </c>
      <c r="AJ4" s="983" t="e">
        <f>N4</f>
        <v>#REF!</v>
      </c>
      <c r="AK4" s="1329"/>
      <c r="AL4" s="1331"/>
      <c r="AM4" s="983" t="s">
        <v>94</v>
      </c>
      <c r="AN4" s="984" t="s">
        <v>95</v>
      </c>
    </row>
    <row r="5" spans="1:56" s="101" customFormat="1" ht="10.5" customHeight="1">
      <c r="A5" s="213" t="s">
        <v>8</v>
      </c>
      <c r="B5" s="483" t="s">
        <v>8</v>
      </c>
      <c r="C5" s="345">
        <v>142</v>
      </c>
      <c r="D5" s="371">
        <v>131</v>
      </c>
      <c r="E5" s="371">
        <v>130</v>
      </c>
      <c r="F5" s="371">
        <v>128</v>
      </c>
      <c r="G5" s="371">
        <v>128</v>
      </c>
      <c r="H5" s="538"/>
      <c r="I5" s="538"/>
      <c r="J5" s="538"/>
      <c r="K5" s="712">
        <v>7.8571091660141423E-2</v>
      </c>
      <c r="L5" s="728">
        <v>0.10220550098846148</v>
      </c>
      <c r="M5" s="473">
        <v>8.3288933174290758E-2</v>
      </c>
      <c r="N5" s="585">
        <v>0.13381631782858738</v>
      </c>
      <c r="O5" s="475">
        <v>142</v>
      </c>
      <c r="P5" s="554">
        <v>128</v>
      </c>
      <c r="Q5" s="1071">
        <v>0.10220550098846148</v>
      </c>
      <c r="R5" s="487">
        <v>0.13381631782858738</v>
      </c>
      <c r="T5" s="819">
        <f>((C5-D5)/D5)-K5</f>
        <v>5.3983739887135396E-3</v>
      </c>
      <c r="U5" s="819">
        <f>((C5-G5)/G5)-L5</f>
        <v>7.169499011538516E-3</v>
      </c>
      <c r="V5" s="819">
        <f t="shared" ref="V5:V16" si="2">((O5-P5)/P5)-Q5</f>
        <v>7.169499011538516E-3</v>
      </c>
      <c r="W5" s="819">
        <f>C5-O5</f>
        <v>0</v>
      </c>
      <c r="X5" s="819">
        <f>H5+G5+I5+J5-P5</f>
        <v>0</v>
      </c>
      <c r="Y5" s="749">
        <v>142</v>
      </c>
      <c r="Z5" s="936">
        <v>131</v>
      </c>
      <c r="AA5" s="937">
        <v>130</v>
      </c>
      <c r="AB5" s="937">
        <v>128</v>
      </c>
      <c r="AC5" s="937">
        <v>128</v>
      </c>
      <c r="AD5" s="937"/>
      <c r="AE5" s="938"/>
      <c r="AF5" s="938"/>
      <c r="AG5" s="712">
        <v>7.8571091660141423E-2</v>
      </c>
      <c r="AH5" s="728">
        <v>0.10220550098846148</v>
      </c>
      <c r="AI5" s="743">
        <v>8.3288933174290758E-2</v>
      </c>
      <c r="AJ5" s="713">
        <v>0.13381631782858738</v>
      </c>
      <c r="AK5" s="749">
        <v>142</v>
      </c>
      <c r="AL5" s="936">
        <v>128</v>
      </c>
      <c r="AM5" s="743">
        <v>0.10220550098846148</v>
      </c>
      <c r="AN5" s="713">
        <v>0.13381631782858738</v>
      </c>
      <c r="AO5" s="802">
        <f t="shared" ref="AO5:BD5" si="3">C5-Y5</f>
        <v>0</v>
      </c>
      <c r="AP5" s="802">
        <f t="shared" si="3"/>
        <v>0</v>
      </c>
      <c r="AQ5" s="802">
        <f t="shared" si="3"/>
        <v>0</v>
      </c>
      <c r="AR5" s="802">
        <f t="shared" si="3"/>
        <v>0</v>
      </c>
      <c r="AS5" s="802">
        <f t="shared" si="3"/>
        <v>0</v>
      </c>
      <c r="AT5" s="802">
        <f t="shared" si="3"/>
        <v>0</v>
      </c>
      <c r="AU5" s="802">
        <f t="shared" si="3"/>
        <v>0</v>
      </c>
      <c r="AV5" s="802">
        <f t="shared" si="3"/>
        <v>0</v>
      </c>
      <c r="AW5" s="802">
        <f t="shared" si="3"/>
        <v>0</v>
      </c>
      <c r="AX5" s="802">
        <f t="shared" si="3"/>
        <v>0</v>
      </c>
      <c r="AY5" s="802">
        <f t="shared" si="3"/>
        <v>0</v>
      </c>
      <c r="AZ5" s="802">
        <f t="shared" si="3"/>
        <v>0</v>
      </c>
      <c r="BA5" s="802">
        <f t="shared" si="3"/>
        <v>0</v>
      </c>
      <c r="BB5" s="802">
        <f t="shared" si="3"/>
        <v>0</v>
      </c>
      <c r="BC5" s="802">
        <f t="shared" si="3"/>
        <v>0</v>
      </c>
      <c r="BD5" s="802">
        <f t="shared" si="3"/>
        <v>0</v>
      </c>
    </row>
    <row r="6" spans="1:56" s="101" customFormat="1" ht="10.5" customHeight="1">
      <c r="A6" s="213" t="s">
        <v>3</v>
      </c>
      <c r="B6" s="483" t="s">
        <v>3</v>
      </c>
      <c r="C6" s="377">
        <v>57</v>
      </c>
      <c r="D6" s="378">
        <v>60</v>
      </c>
      <c r="E6" s="378">
        <v>54</v>
      </c>
      <c r="F6" s="721">
        <v>60</v>
      </c>
      <c r="G6" s="721">
        <v>57</v>
      </c>
      <c r="H6" s="556"/>
      <c r="I6" s="556"/>
      <c r="J6" s="556"/>
      <c r="K6" s="324">
        <v>-5.5000266997768277E-2</v>
      </c>
      <c r="L6" s="325">
        <v>-7.0506084354826637E-3</v>
      </c>
      <c r="M6" s="473">
        <v>-4.8735913174431822E-2</v>
      </c>
      <c r="N6" s="474">
        <v>2.5226252818519646E-2</v>
      </c>
      <c r="O6" s="475">
        <v>57</v>
      </c>
      <c r="P6" s="554">
        <v>57</v>
      </c>
      <c r="Q6" s="381">
        <v>-7.0506084354826637E-3</v>
      </c>
      <c r="R6" s="474">
        <v>2.5226252818519646E-2</v>
      </c>
      <c r="T6" s="819">
        <f t="shared" ref="T6:T16" si="4">((C6-D6)/D6)-K6</f>
        <v>5.000266997768274E-3</v>
      </c>
      <c r="U6" s="819">
        <f>((C6-G6)/G6)-L6</f>
        <v>7.0506084354826637E-3</v>
      </c>
      <c r="V6" s="819">
        <f t="shared" si="2"/>
        <v>7.0506084354826637E-3</v>
      </c>
      <c r="W6" s="819">
        <f t="shared" ref="W6:W16" si="5">C6-O6</f>
        <v>0</v>
      </c>
      <c r="X6" s="819">
        <f t="shared" ref="X6:X16" si="6">H6+G6+I6+J6-P6</f>
        <v>0</v>
      </c>
      <c r="Y6" s="321">
        <v>57</v>
      </c>
      <c r="Z6" s="322">
        <v>60</v>
      </c>
      <c r="AA6" s="323">
        <v>54</v>
      </c>
      <c r="AB6" s="317">
        <v>60</v>
      </c>
      <c r="AC6" s="317">
        <v>57</v>
      </c>
      <c r="AD6" s="317"/>
      <c r="AE6" s="323"/>
      <c r="AF6" s="323"/>
      <c r="AG6" s="324">
        <v>-5.5000266997768277E-2</v>
      </c>
      <c r="AH6" s="325">
        <v>-7.0506084354826637E-3</v>
      </c>
      <c r="AI6" s="318">
        <v>-4.8735913174431822E-2</v>
      </c>
      <c r="AJ6" s="320">
        <v>2.5226252818519646E-2</v>
      </c>
      <c r="AK6" s="431">
        <v>57</v>
      </c>
      <c r="AL6" s="315">
        <v>57</v>
      </c>
      <c r="AM6" s="318">
        <v>-7.0506084354826637E-3</v>
      </c>
      <c r="AN6" s="320">
        <v>2.5226252818519646E-2</v>
      </c>
      <c r="AO6" s="802">
        <f t="shared" ref="AO6:AO30" si="7">C6-Y6</f>
        <v>0</v>
      </c>
      <c r="AP6" s="802">
        <f t="shared" ref="AP6:AP30" si="8">D6-Z6</f>
        <v>0</v>
      </c>
      <c r="AQ6" s="802">
        <f t="shared" ref="AQ6:AQ30" si="9">E6-AA6</f>
        <v>0</v>
      </c>
      <c r="AR6" s="802">
        <f t="shared" ref="AR6:AR30" si="10">F6-AB6</f>
        <v>0</v>
      </c>
      <c r="AS6" s="802">
        <f t="shared" ref="AS6:AS30" si="11">G6-AC6</f>
        <v>0</v>
      </c>
      <c r="AT6" s="802">
        <f t="shared" ref="AT6:AT30" si="12">H6-AD6</f>
        <v>0</v>
      </c>
      <c r="AU6" s="802">
        <f t="shared" ref="AU6:AU30" si="13">I6-AE6</f>
        <v>0</v>
      </c>
      <c r="AV6" s="802">
        <f t="shared" ref="AV6:AV30" si="14">J6-AF6</f>
        <v>0</v>
      </c>
      <c r="AW6" s="802">
        <f t="shared" ref="AW6:AW30" si="15">K6-AG6</f>
        <v>0</v>
      </c>
      <c r="AX6" s="802">
        <f t="shared" ref="AX6:AX30" si="16">L6-AH6</f>
        <v>0</v>
      </c>
      <c r="AY6" s="802">
        <f t="shared" ref="AY6:AY30" si="17">M6-AI6</f>
        <v>0</v>
      </c>
      <c r="AZ6" s="802">
        <f t="shared" ref="AZ6:AZ30" si="18">N6-AJ6</f>
        <v>0</v>
      </c>
      <c r="BA6" s="802">
        <f t="shared" ref="BA6:BA30" si="19">O6-AK6</f>
        <v>0</v>
      </c>
      <c r="BB6" s="802">
        <f t="shared" ref="BB6:BB30" si="20">P6-AL6</f>
        <v>0</v>
      </c>
      <c r="BC6" s="802">
        <f t="shared" ref="BC6:BC30" si="21">Q6-AM6</f>
        <v>0</v>
      </c>
      <c r="BD6" s="802">
        <f t="shared" ref="BD6:BD30" si="22">R6-AN6</f>
        <v>0</v>
      </c>
    </row>
    <row r="7" spans="1:56" s="101" customFormat="1" ht="10.5" customHeight="1">
      <c r="A7" s="213" t="s">
        <v>0</v>
      </c>
      <c r="B7" s="483" t="s">
        <v>0</v>
      </c>
      <c r="C7" s="377">
        <v>75</v>
      </c>
      <c r="D7" s="378">
        <v>42</v>
      </c>
      <c r="E7" s="378">
        <v>44</v>
      </c>
      <c r="F7" s="721">
        <v>57</v>
      </c>
      <c r="G7" s="721">
        <v>55</v>
      </c>
      <c r="H7" s="556"/>
      <c r="I7" s="556"/>
      <c r="J7" s="556"/>
      <c r="K7" s="324">
        <v>0.7971222842440211</v>
      </c>
      <c r="L7" s="325">
        <v>0.36684534523753998</v>
      </c>
      <c r="M7" s="473">
        <v>0.81149843480580297</v>
      </c>
      <c r="N7" s="474">
        <v>0.41078435444925665</v>
      </c>
      <c r="O7" s="475">
        <v>75</v>
      </c>
      <c r="P7" s="554">
        <v>55</v>
      </c>
      <c r="Q7" s="381">
        <v>0.36684534523753998</v>
      </c>
      <c r="R7" s="474">
        <v>0.41078435444925665</v>
      </c>
      <c r="T7" s="819">
        <f t="shared" si="4"/>
        <v>-1.1407998529735397E-2</v>
      </c>
      <c r="U7" s="819">
        <f t="shared" ref="U7:U16" si="23">((C7-G7)/G7)-L7</f>
        <v>-3.2089816011763306E-3</v>
      </c>
      <c r="V7" s="819">
        <f t="shared" si="2"/>
        <v>-3.2089816011763306E-3</v>
      </c>
      <c r="W7" s="819">
        <f t="shared" si="5"/>
        <v>0</v>
      </c>
      <c r="X7" s="819">
        <f t="shared" si="6"/>
        <v>0</v>
      </c>
      <c r="Y7" s="321">
        <v>75</v>
      </c>
      <c r="Z7" s="322">
        <v>42</v>
      </c>
      <c r="AA7" s="323">
        <v>44</v>
      </c>
      <c r="AB7" s="317">
        <v>57</v>
      </c>
      <c r="AC7" s="317">
        <v>55</v>
      </c>
      <c r="AD7" s="317"/>
      <c r="AE7" s="323"/>
      <c r="AF7" s="323"/>
      <c r="AG7" s="324">
        <v>0.7971222842440211</v>
      </c>
      <c r="AH7" s="325">
        <v>0.36684534523753998</v>
      </c>
      <c r="AI7" s="318">
        <v>0.81149843480580297</v>
      </c>
      <c r="AJ7" s="320">
        <v>0.41078435444925665</v>
      </c>
      <c r="AK7" s="431">
        <v>75</v>
      </c>
      <c r="AL7" s="315">
        <v>55</v>
      </c>
      <c r="AM7" s="318">
        <v>0.36684534523753998</v>
      </c>
      <c r="AN7" s="320">
        <v>0.41078435444925665</v>
      </c>
      <c r="AO7" s="802">
        <f t="shared" si="7"/>
        <v>0</v>
      </c>
      <c r="AP7" s="802">
        <f t="shared" si="8"/>
        <v>0</v>
      </c>
      <c r="AQ7" s="802">
        <f t="shared" si="9"/>
        <v>0</v>
      </c>
      <c r="AR7" s="802">
        <f t="shared" si="10"/>
        <v>0</v>
      </c>
      <c r="AS7" s="802">
        <f t="shared" si="11"/>
        <v>0</v>
      </c>
      <c r="AT7" s="802">
        <f t="shared" si="12"/>
        <v>0</v>
      </c>
      <c r="AU7" s="802">
        <f t="shared" si="13"/>
        <v>0</v>
      </c>
      <c r="AV7" s="802">
        <f t="shared" si="14"/>
        <v>0</v>
      </c>
      <c r="AW7" s="802">
        <f t="shared" si="15"/>
        <v>0</v>
      </c>
      <c r="AX7" s="802">
        <f t="shared" si="16"/>
        <v>0</v>
      </c>
      <c r="AY7" s="802">
        <f t="shared" si="17"/>
        <v>0</v>
      </c>
      <c r="AZ7" s="802">
        <f t="shared" si="18"/>
        <v>0</v>
      </c>
      <c r="BA7" s="802">
        <f t="shared" si="19"/>
        <v>0</v>
      </c>
      <c r="BB7" s="802">
        <f t="shared" si="20"/>
        <v>0</v>
      </c>
      <c r="BC7" s="802">
        <f t="shared" si="21"/>
        <v>0</v>
      </c>
      <c r="BD7" s="802">
        <f t="shared" si="22"/>
        <v>0</v>
      </c>
    </row>
    <row r="8" spans="1:56" s="101" customFormat="1" ht="10.5" customHeight="1">
      <c r="A8" s="213" t="s">
        <v>19</v>
      </c>
      <c r="B8" s="483" t="s">
        <v>19</v>
      </c>
      <c r="C8" s="377">
        <v>3</v>
      </c>
      <c r="D8" s="378">
        <v>2</v>
      </c>
      <c r="E8" s="378">
        <v>2</v>
      </c>
      <c r="F8" s="721">
        <v>2</v>
      </c>
      <c r="G8" s="721">
        <v>15</v>
      </c>
      <c r="H8" s="556"/>
      <c r="I8" s="556"/>
      <c r="J8" s="556"/>
      <c r="K8" s="324"/>
      <c r="L8" s="325">
        <v>-0.77281044862980153</v>
      </c>
      <c r="M8" s="473"/>
      <c r="N8" s="474">
        <v>-0.77321822022994513</v>
      </c>
      <c r="O8" s="475">
        <v>3</v>
      </c>
      <c r="P8" s="554">
        <v>15</v>
      </c>
      <c r="Q8" s="381">
        <v>-0.77281044862980153</v>
      </c>
      <c r="R8" s="474">
        <v>-0.77321822022994513</v>
      </c>
      <c r="T8" s="819">
        <f>((C8-D8)/D8)-K8</f>
        <v>0.5</v>
      </c>
      <c r="U8" s="819">
        <f t="shared" si="23"/>
        <v>-2.7189551370198517E-2</v>
      </c>
      <c r="V8" s="819">
        <f t="shared" si="2"/>
        <v>-2.7189551370198517E-2</v>
      </c>
      <c r="W8" s="819">
        <f t="shared" si="5"/>
        <v>0</v>
      </c>
      <c r="X8" s="819">
        <f t="shared" si="6"/>
        <v>0</v>
      </c>
      <c r="Y8" s="321">
        <v>3</v>
      </c>
      <c r="Z8" s="322">
        <v>2</v>
      </c>
      <c r="AA8" s="323">
        <v>2</v>
      </c>
      <c r="AB8" s="317">
        <v>2</v>
      </c>
      <c r="AC8" s="317">
        <v>15</v>
      </c>
      <c r="AD8" s="317"/>
      <c r="AE8" s="323"/>
      <c r="AF8" s="323"/>
      <c r="AG8" s="324"/>
      <c r="AH8" s="325">
        <v>-0.77281044862980153</v>
      </c>
      <c r="AI8" s="318"/>
      <c r="AJ8" s="320">
        <v>-0.77321822022994513</v>
      </c>
      <c r="AK8" s="431">
        <v>3</v>
      </c>
      <c r="AL8" s="315">
        <v>15</v>
      </c>
      <c r="AM8" s="318">
        <v>-0.77281044862980153</v>
      </c>
      <c r="AN8" s="320">
        <v>-0.77321822022994513</v>
      </c>
      <c r="AO8" s="802">
        <f t="shared" si="7"/>
        <v>0</v>
      </c>
      <c r="AP8" s="802">
        <f t="shared" si="8"/>
        <v>0</v>
      </c>
      <c r="AQ8" s="802">
        <f t="shared" si="9"/>
        <v>0</v>
      </c>
      <c r="AR8" s="802">
        <f t="shared" si="10"/>
        <v>0</v>
      </c>
      <c r="AS8" s="802">
        <f t="shared" si="11"/>
        <v>0</v>
      </c>
      <c r="AT8" s="802">
        <f t="shared" si="12"/>
        <v>0</v>
      </c>
      <c r="AU8" s="802">
        <f t="shared" si="13"/>
        <v>0</v>
      </c>
      <c r="AV8" s="802">
        <f t="shared" si="14"/>
        <v>0</v>
      </c>
      <c r="AW8" s="802">
        <f t="shared" si="15"/>
        <v>0</v>
      </c>
      <c r="AX8" s="802">
        <f t="shared" si="16"/>
        <v>0</v>
      </c>
      <c r="AY8" s="802">
        <f t="shared" si="17"/>
        <v>0</v>
      </c>
      <c r="AZ8" s="802">
        <f t="shared" si="18"/>
        <v>0</v>
      </c>
      <c r="BA8" s="802">
        <f t="shared" si="19"/>
        <v>0</v>
      </c>
      <c r="BB8" s="802">
        <f t="shared" si="20"/>
        <v>0</v>
      </c>
      <c r="BC8" s="802">
        <f t="shared" si="21"/>
        <v>0</v>
      </c>
      <c r="BD8" s="802">
        <f t="shared" si="22"/>
        <v>0</v>
      </c>
    </row>
    <row r="9" spans="1:56" s="101" customFormat="1" ht="10.5" customHeight="1">
      <c r="A9" s="214" t="s">
        <v>9</v>
      </c>
      <c r="B9" s="493" t="s">
        <v>9</v>
      </c>
      <c r="C9" s="432">
        <v>277</v>
      </c>
      <c r="D9" s="771">
        <v>235</v>
      </c>
      <c r="E9" s="771">
        <v>230</v>
      </c>
      <c r="F9" s="771">
        <v>247</v>
      </c>
      <c r="G9" s="771">
        <v>255</v>
      </c>
      <c r="H9" s="560"/>
      <c r="I9" s="560"/>
      <c r="J9" s="560"/>
      <c r="K9" s="327">
        <v>0.17952012352822044</v>
      </c>
      <c r="L9" s="328">
        <v>8.5126177949940596E-2</v>
      </c>
      <c r="M9" s="1072">
        <v>0.18623413699983415</v>
      </c>
      <c r="N9" s="494">
        <v>0.11602485072316004</v>
      </c>
      <c r="O9" s="477">
        <v>277</v>
      </c>
      <c r="P9" s="560">
        <v>255</v>
      </c>
      <c r="Q9" s="435">
        <v>8.5126177949940596E-2</v>
      </c>
      <c r="R9" s="494">
        <v>0.11602485072316004</v>
      </c>
      <c r="T9" s="819">
        <f t="shared" si="4"/>
        <v>-7.9671927290128619E-4</v>
      </c>
      <c r="U9" s="819">
        <f t="shared" si="23"/>
        <v>1.1483318539809717E-3</v>
      </c>
      <c r="V9" s="819">
        <f t="shared" si="2"/>
        <v>1.1483318539809717E-3</v>
      </c>
      <c r="W9" s="819">
        <f t="shared" si="5"/>
        <v>0</v>
      </c>
      <c r="X9" s="819">
        <f t="shared" si="6"/>
        <v>0</v>
      </c>
      <c r="Y9" s="432">
        <v>277</v>
      </c>
      <c r="Z9" s="326">
        <v>235</v>
      </c>
      <c r="AA9" s="326">
        <v>230</v>
      </c>
      <c r="AB9" s="326">
        <v>247</v>
      </c>
      <c r="AC9" s="326">
        <v>255</v>
      </c>
      <c r="AD9" s="326"/>
      <c r="AE9" s="326"/>
      <c r="AF9" s="326"/>
      <c r="AG9" s="327">
        <v>0.17952012352822044</v>
      </c>
      <c r="AH9" s="328">
        <v>8.5126177949940596E-2</v>
      </c>
      <c r="AI9" s="329">
        <v>0.18623413699983415</v>
      </c>
      <c r="AJ9" s="330">
        <v>0.11602485072316004</v>
      </c>
      <c r="AK9" s="432">
        <v>277</v>
      </c>
      <c r="AL9" s="326">
        <v>255</v>
      </c>
      <c r="AM9" s="329">
        <v>8.5126177949940596E-2</v>
      </c>
      <c r="AN9" s="330">
        <v>0.11602485072316004</v>
      </c>
      <c r="AO9" s="802">
        <f t="shared" si="7"/>
        <v>0</v>
      </c>
      <c r="AP9" s="802">
        <f t="shared" si="8"/>
        <v>0</v>
      </c>
      <c r="AQ9" s="802">
        <f t="shared" si="9"/>
        <v>0</v>
      </c>
      <c r="AR9" s="802">
        <f t="shared" si="10"/>
        <v>0</v>
      </c>
      <c r="AS9" s="802">
        <f t="shared" si="11"/>
        <v>0</v>
      </c>
      <c r="AT9" s="802">
        <f t="shared" si="12"/>
        <v>0</v>
      </c>
      <c r="AU9" s="802">
        <f t="shared" si="13"/>
        <v>0</v>
      </c>
      <c r="AV9" s="802">
        <f t="shared" si="14"/>
        <v>0</v>
      </c>
      <c r="AW9" s="802">
        <f t="shared" si="15"/>
        <v>0</v>
      </c>
      <c r="AX9" s="802">
        <f t="shared" si="16"/>
        <v>0</v>
      </c>
      <c r="AY9" s="802">
        <f t="shared" si="17"/>
        <v>0</v>
      </c>
      <c r="AZ9" s="802">
        <f t="shared" si="18"/>
        <v>0</v>
      </c>
      <c r="BA9" s="802">
        <f t="shared" si="19"/>
        <v>0</v>
      </c>
      <c r="BB9" s="802">
        <f t="shared" si="20"/>
        <v>0</v>
      </c>
      <c r="BC9" s="802">
        <f t="shared" si="21"/>
        <v>0</v>
      </c>
      <c r="BD9" s="802">
        <f t="shared" si="22"/>
        <v>0</v>
      </c>
    </row>
    <row r="10" spans="1:56" s="101" customFormat="1" ht="10.5" customHeight="1">
      <c r="A10" s="213" t="s">
        <v>4</v>
      </c>
      <c r="B10" s="483" t="s">
        <v>4</v>
      </c>
      <c r="C10" s="321">
        <v>-24</v>
      </c>
      <c r="D10" s="376">
        <v>-23</v>
      </c>
      <c r="E10" s="378">
        <v>-24</v>
      </c>
      <c r="F10" s="721">
        <v>-24</v>
      </c>
      <c r="G10" s="721">
        <v>-26</v>
      </c>
      <c r="H10" s="556"/>
      <c r="I10" s="556"/>
      <c r="J10" s="556"/>
      <c r="K10" s="324">
        <v>1.8622221150649043E-2</v>
      </c>
      <c r="L10" s="325">
        <v>-6.9526751682875143E-2</v>
      </c>
      <c r="M10" s="473">
        <v>2.5732205399305652E-2</v>
      </c>
      <c r="N10" s="474">
        <v>-3.698989374941597E-2</v>
      </c>
      <c r="O10" s="475">
        <v>-24</v>
      </c>
      <c r="P10" s="554">
        <v>-26</v>
      </c>
      <c r="Q10" s="381">
        <v>-6.9526751682875143E-2</v>
      </c>
      <c r="R10" s="474">
        <v>-3.698989374941597E-2</v>
      </c>
      <c r="T10" s="819">
        <f t="shared" si="4"/>
        <v>2.4856039718916173E-2</v>
      </c>
      <c r="U10" s="819">
        <f t="shared" si="23"/>
        <v>-7.3963252402017843E-3</v>
      </c>
      <c r="V10" s="819">
        <f t="shared" si="2"/>
        <v>-7.3963252402017843E-3</v>
      </c>
      <c r="W10" s="819">
        <f t="shared" si="5"/>
        <v>0</v>
      </c>
      <c r="X10" s="819">
        <f t="shared" si="6"/>
        <v>0</v>
      </c>
      <c r="Y10" s="321">
        <v>-24</v>
      </c>
      <c r="Z10" s="322">
        <v>-23</v>
      </c>
      <c r="AA10" s="323">
        <v>-24</v>
      </c>
      <c r="AB10" s="317">
        <v>-24</v>
      </c>
      <c r="AC10" s="317">
        <v>-26</v>
      </c>
      <c r="AD10" s="317"/>
      <c r="AE10" s="323"/>
      <c r="AF10" s="323"/>
      <c r="AG10" s="324">
        <v>1.8622221150649043E-2</v>
      </c>
      <c r="AH10" s="325">
        <v>-6.9526751682875143E-2</v>
      </c>
      <c r="AI10" s="318">
        <v>2.5732205399305652E-2</v>
      </c>
      <c r="AJ10" s="320">
        <v>-3.698989374941597E-2</v>
      </c>
      <c r="AK10" s="431">
        <v>-24</v>
      </c>
      <c r="AL10" s="315">
        <v>-26</v>
      </c>
      <c r="AM10" s="318">
        <v>-6.9526751682875143E-2</v>
      </c>
      <c r="AN10" s="320">
        <v>-3.698989374941597E-2</v>
      </c>
      <c r="AO10" s="802">
        <f t="shared" si="7"/>
        <v>0</v>
      </c>
      <c r="AP10" s="802">
        <f t="shared" si="8"/>
        <v>0</v>
      </c>
      <c r="AQ10" s="802">
        <f t="shared" si="9"/>
        <v>0</v>
      </c>
      <c r="AR10" s="802">
        <f t="shared" si="10"/>
        <v>0</v>
      </c>
      <c r="AS10" s="802">
        <f t="shared" si="11"/>
        <v>0</v>
      </c>
      <c r="AT10" s="802">
        <f t="shared" si="12"/>
        <v>0</v>
      </c>
      <c r="AU10" s="802">
        <f t="shared" si="13"/>
        <v>0</v>
      </c>
      <c r="AV10" s="802">
        <f t="shared" si="14"/>
        <v>0</v>
      </c>
      <c r="AW10" s="802">
        <f t="shared" si="15"/>
        <v>0</v>
      </c>
      <c r="AX10" s="802">
        <f t="shared" si="16"/>
        <v>0</v>
      </c>
      <c r="AY10" s="802">
        <f t="shared" si="17"/>
        <v>0</v>
      </c>
      <c r="AZ10" s="802">
        <f t="shared" si="18"/>
        <v>0</v>
      </c>
      <c r="BA10" s="802">
        <f t="shared" si="19"/>
        <v>0</v>
      </c>
      <c r="BB10" s="802">
        <f t="shared" si="20"/>
        <v>0</v>
      </c>
      <c r="BC10" s="802">
        <f t="shared" si="21"/>
        <v>0</v>
      </c>
      <c r="BD10" s="802">
        <f t="shared" si="22"/>
        <v>0</v>
      </c>
    </row>
    <row r="11" spans="1:56" s="101" customFormat="1" ht="10.5" customHeight="1">
      <c r="A11" s="213" t="s">
        <v>86</v>
      </c>
      <c r="B11" s="483" t="s">
        <v>90</v>
      </c>
      <c r="C11" s="321">
        <v>-101</v>
      </c>
      <c r="D11" s="376">
        <v>-97</v>
      </c>
      <c r="E11" s="378">
        <v>-102</v>
      </c>
      <c r="F11" s="721">
        <v>-105</v>
      </c>
      <c r="G11" s="721">
        <v>-105</v>
      </c>
      <c r="H11" s="556"/>
      <c r="I11" s="556"/>
      <c r="J11" s="556"/>
      <c r="K11" s="324">
        <v>4.3817713122758173E-2</v>
      </c>
      <c r="L11" s="325">
        <v>-3.9855683513121964E-2</v>
      </c>
      <c r="M11" s="473">
        <v>4.9228998310814287E-2</v>
      </c>
      <c r="N11" s="474">
        <v>-1.1308219999031532E-2</v>
      </c>
      <c r="O11" s="475">
        <v>-101</v>
      </c>
      <c r="P11" s="554">
        <v>-105</v>
      </c>
      <c r="Q11" s="381">
        <v>-3.9855683513121964E-2</v>
      </c>
      <c r="R11" s="474">
        <v>-1.1308219999031532E-2</v>
      </c>
      <c r="T11" s="819">
        <f t="shared" si="4"/>
        <v>-2.580599720696318E-3</v>
      </c>
      <c r="U11" s="819">
        <f t="shared" si="23"/>
        <v>1.7604454178838658E-3</v>
      </c>
      <c r="V11" s="819">
        <f t="shared" si="2"/>
        <v>1.7604454178838658E-3</v>
      </c>
      <c r="W11" s="819">
        <f t="shared" si="5"/>
        <v>0</v>
      </c>
      <c r="X11" s="819">
        <f t="shared" si="6"/>
        <v>0</v>
      </c>
      <c r="Y11" s="321">
        <v>-101</v>
      </c>
      <c r="Z11" s="322">
        <v>-97</v>
      </c>
      <c r="AA11" s="323">
        <v>-102</v>
      </c>
      <c r="AB11" s="317">
        <v>-105</v>
      </c>
      <c r="AC11" s="317">
        <v>-105</v>
      </c>
      <c r="AD11" s="317"/>
      <c r="AE11" s="323"/>
      <c r="AF11" s="323"/>
      <c r="AG11" s="324">
        <v>4.3817713122758173E-2</v>
      </c>
      <c r="AH11" s="325">
        <v>-3.9855683513121964E-2</v>
      </c>
      <c r="AI11" s="318">
        <v>4.9228998310814287E-2</v>
      </c>
      <c r="AJ11" s="320">
        <v>-1.1308219999031532E-2</v>
      </c>
      <c r="AK11" s="431">
        <v>-101</v>
      </c>
      <c r="AL11" s="315">
        <v>-105</v>
      </c>
      <c r="AM11" s="318">
        <v>-3.9855683513121964E-2</v>
      </c>
      <c r="AN11" s="320">
        <v>-1.1308219999031532E-2</v>
      </c>
      <c r="AO11" s="802">
        <f t="shared" si="7"/>
        <v>0</v>
      </c>
      <c r="AP11" s="802">
        <f t="shared" si="8"/>
        <v>0</v>
      </c>
      <c r="AQ11" s="802">
        <f t="shared" si="9"/>
        <v>0</v>
      </c>
      <c r="AR11" s="802">
        <f t="shared" si="10"/>
        <v>0</v>
      </c>
      <c r="AS11" s="802">
        <f t="shared" si="11"/>
        <v>0</v>
      </c>
      <c r="AT11" s="802">
        <f t="shared" si="12"/>
        <v>0</v>
      </c>
      <c r="AU11" s="802">
        <f t="shared" si="13"/>
        <v>0</v>
      </c>
      <c r="AV11" s="802">
        <f t="shared" si="14"/>
        <v>0</v>
      </c>
      <c r="AW11" s="802">
        <f t="shared" si="15"/>
        <v>0</v>
      </c>
      <c r="AX11" s="802">
        <f t="shared" si="16"/>
        <v>0</v>
      </c>
      <c r="AY11" s="802">
        <f t="shared" si="17"/>
        <v>0</v>
      </c>
      <c r="AZ11" s="802">
        <f t="shared" si="18"/>
        <v>0</v>
      </c>
      <c r="BA11" s="802">
        <f t="shared" si="19"/>
        <v>0</v>
      </c>
      <c r="BB11" s="802">
        <f t="shared" si="20"/>
        <v>0</v>
      </c>
      <c r="BC11" s="802">
        <f t="shared" si="21"/>
        <v>0</v>
      </c>
      <c r="BD11" s="802">
        <f t="shared" si="22"/>
        <v>0</v>
      </c>
    </row>
    <row r="12" spans="1:56" s="101" customFormat="1" ht="10.5" customHeight="1">
      <c r="A12" s="214" t="s">
        <v>25</v>
      </c>
      <c r="B12" s="493" t="s">
        <v>25</v>
      </c>
      <c r="C12" s="332">
        <v>-126</v>
      </c>
      <c r="D12" s="770">
        <v>-121</v>
      </c>
      <c r="E12" s="742">
        <v>-127</v>
      </c>
      <c r="F12" s="771">
        <v>-129</v>
      </c>
      <c r="G12" s="771">
        <v>-132</v>
      </c>
      <c r="H12" s="559"/>
      <c r="I12" s="559"/>
      <c r="J12" s="559"/>
      <c r="K12" s="327">
        <v>3.8865750029856594E-2</v>
      </c>
      <c r="L12" s="328">
        <v>-4.5273748587337348E-2</v>
      </c>
      <c r="M12" s="1072">
        <v>4.4600762846468189E-2</v>
      </c>
      <c r="N12" s="494">
        <v>-1.5993048947441135E-2</v>
      </c>
      <c r="O12" s="478">
        <v>-126</v>
      </c>
      <c r="P12" s="1073">
        <v>-132</v>
      </c>
      <c r="Q12" s="435">
        <v>-4.5273748587337348E-2</v>
      </c>
      <c r="R12" s="494">
        <v>-1.5993048947441135E-2</v>
      </c>
      <c r="T12" s="819">
        <f t="shared" si="4"/>
        <v>2.4565640197301841E-3</v>
      </c>
      <c r="U12" s="819">
        <f t="shared" si="23"/>
        <v>-1.8079686720810784E-4</v>
      </c>
      <c r="V12" s="819">
        <f t="shared" si="2"/>
        <v>-1.8079686720810784E-4</v>
      </c>
      <c r="W12" s="819">
        <f t="shared" si="5"/>
        <v>0</v>
      </c>
      <c r="X12" s="819">
        <f t="shared" si="6"/>
        <v>0</v>
      </c>
      <c r="Y12" s="332">
        <v>-126</v>
      </c>
      <c r="Z12" s="333">
        <v>-121</v>
      </c>
      <c r="AA12" s="334">
        <v>-127</v>
      </c>
      <c r="AB12" s="326">
        <v>-129</v>
      </c>
      <c r="AC12" s="326">
        <v>-132</v>
      </c>
      <c r="AD12" s="326"/>
      <c r="AE12" s="334"/>
      <c r="AF12" s="334"/>
      <c r="AG12" s="327">
        <v>3.8865750029856594E-2</v>
      </c>
      <c r="AH12" s="328">
        <v>-4.5273748587337348E-2</v>
      </c>
      <c r="AI12" s="329">
        <v>4.4600762846468189E-2</v>
      </c>
      <c r="AJ12" s="330">
        <v>-1.5993048947441135E-2</v>
      </c>
      <c r="AK12" s="744">
        <v>-126</v>
      </c>
      <c r="AL12" s="745">
        <v>-132</v>
      </c>
      <c r="AM12" s="329">
        <v>-4.5273748587337348E-2</v>
      </c>
      <c r="AN12" s="330">
        <v>-1.5993048947441135E-2</v>
      </c>
      <c r="AO12" s="802">
        <f t="shared" si="7"/>
        <v>0</v>
      </c>
      <c r="AP12" s="802">
        <f t="shared" si="8"/>
        <v>0</v>
      </c>
      <c r="AQ12" s="802">
        <f t="shared" si="9"/>
        <v>0</v>
      </c>
      <c r="AR12" s="802">
        <f t="shared" si="10"/>
        <v>0</v>
      </c>
      <c r="AS12" s="802">
        <f t="shared" si="11"/>
        <v>0</v>
      </c>
      <c r="AT12" s="802">
        <f t="shared" si="12"/>
        <v>0</v>
      </c>
      <c r="AU12" s="802">
        <f t="shared" si="13"/>
        <v>0</v>
      </c>
      <c r="AV12" s="802">
        <f t="shared" si="14"/>
        <v>0</v>
      </c>
      <c r="AW12" s="802">
        <f t="shared" si="15"/>
        <v>0</v>
      </c>
      <c r="AX12" s="802">
        <f t="shared" si="16"/>
        <v>0</v>
      </c>
      <c r="AY12" s="802">
        <f t="shared" si="17"/>
        <v>0</v>
      </c>
      <c r="AZ12" s="802">
        <f t="shared" si="18"/>
        <v>0</v>
      </c>
      <c r="BA12" s="802">
        <f t="shared" si="19"/>
        <v>0</v>
      </c>
      <c r="BB12" s="802">
        <f t="shared" si="20"/>
        <v>0</v>
      </c>
      <c r="BC12" s="802">
        <f t="shared" si="21"/>
        <v>0</v>
      </c>
      <c r="BD12" s="802">
        <f t="shared" si="22"/>
        <v>0</v>
      </c>
    </row>
    <row r="13" spans="1:56" s="101" customFormat="1" ht="10.5" customHeight="1">
      <c r="A13" s="214" t="s">
        <v>14</v>
      </c>
      <c r="B13" s="493" t="s">
        <v>14</v>
      </c>
      <c r="C13" s="332">
        <v>151</v>
      </c>
      <c r="D13" s="770">
        <v>114</v>
      </c>
      <c r="E13" s="742">
        <v>103</v>
      </c>
      <c r="F13" s="742">
        <v>118</v>
      </c>
      <c r="G13" s="742">
        <v>123</v>
      </c>
      <c r="H13" s="559"/>
      <c r="I13" s="559"/>
      <c r="J13" s="559"/>
      <c r="K13" s="327">
        <v>0.32879878264090157</v>
      </c>
      <c r="L13" s="328">
        <v>0.22382129807531403</v>
      </c>
      <c r="M13" s="1072">
        <v>0.33701300872076723</v>
      </c>
      <c r="N13" s="494">
        <v>0.25620436265637325</v>
      </c>
      <c r="O13" s="478">
        <v>151</v>
      </c>
      <c r="P13" s="1073">
        <v>123</v>
      </c>
      <c r="Q13" s="435">
        <v>0.22382129807531403</v>
      </c>
      <c r="R13" s="494">
        <v>0.25620436265637325</v>
      </c>
      <c r="T13" s="819">
        <f t="shared" si="4"/>
        <v>-4.2373791321296261E-3</v>
      </c>
      <c r="U13" s="819">
        <f t="shared" si="23"/>
        <v>3.8209783474501824E-3</v>
      </c>
      <c r="V13" s="819">
        <f t="shared" si="2"/>
        <v>3.8209783474501824E-3</v>
      </c>
      <c r="W13" s="819">
        <f t="shared" si="5"/>
        <v>0</v>
      </c>
      <c r="X13" s="819">
        <f t="shared" si="6"/>
        <v>0</v>
      </c>
      <c r="Y13" s="332">
        <v>151</v>
      </c>
      <c r="Z13" s="333">
        <v>114</v>
      </c>
      <c r="AA13" s="334">
        <v>103</v>
      </c>
      <c r="AB13" s="334">
        <v>118</v>
      </c>
      <c r="AC13" s="334">
        <v>123</v>
      </c>
      <c r="AD13" s="334"/>
      <c r="AE13" s="334"/>
      <c r="AF13" s="334"/>
      <c r="AG13" s="327">
        <v>0.32879878264090157</v>
      </c>
      <c r="AH13" s="328">
        <v>0.22382129807531403</v>
      </c>
      <c r="AI13" s="329">
        <v>0.33701300872076723</v>
      </c>
      <c r="AJ13" s="330">
        <v>0.25620436265637325</v>
      </c>
      <c r="AK13" s="744">
        <v>151</v>
      </c>
      <c r="AL13" s="745">
        <v>123</v>
      </c>
      <c r="AM13" s="329">
        <v>0.22382129807531403</v>
      </c>
      <c r="AN13" s="330">
        <v>0.25620436265637325</v>
      </c>
      <c r="AO13" s="802">
        <f t="shared" si="7"/>
        <v>0</v>
      </c>
      <c r="AP13" s="802">
        <f t="shared" si="8"/>
        <v>0</v>
      </c>
      <c r="AQ13" s="802">
        <f t="shared" si="9"/>
        <v>0</v>
      </c>
      <c r="AR13" s="802">
        <f t="shared" si="10"/>
        <v>0</v>
      </c>
      <c r="AS13" s="802">
        <f t="shared" si="11"/>
        <v>0</v>
      </c>
      <c r="AT13" s="802">
        <f t="shared" si="12"/>
        <v>0</v>
      </c>
      <c r="AU13" s="802">
        <f t="shared" si="13"/>
        <v>0</v>
      </c>
      <c r="AV13" s="802">
        <f t="shared" si="14"/>
        <v>0</v>
      </c>
      <c r="AW13" s="802">
        <f t="shared" si="15"/>
        <v>0</v>
      </c>
      <c r="AX13" s="802">
        <f t="shared" si="16"/>
        <v>0</v>
      </c>
      <c r="AY13" s="802">
        <f t="shared" si="17"/>
        <v>0</v>
      </c>
      <c r="AZ13" s="802">
        <f t="shared" si="18"/>
        <v>0</v>
      </c>
      <c r="BA13" s="802">
        <f t="shared" si="19"/>
        <v>0</v>
      </c>
      <c r="BB13" s="802">
        <f t="shared" si="20"/>
        <v>0</v>
      </c>
      <c r="BC13" s="802">
        <f t="shared" si="21"/>
        <v>0</v>
      </c>
      <c r="BD13" s="802">
        <f t="shared" si="22"/>
        <v>0</v>
      </c>
    </row>
    <row r="14" spans="1:56" s="101" customFormat="1" ht="10.5" customHeight="1">
      <c r="A14" s="213" t="s">
        <v>24</v>
      </c>
      <c r="B14" s="483" t="s">
        <v>24</v>
      </c>
      <c r="C14" s="321">
        <v>28</v>
      </c>
      <c r="D14" s="376">
        <v>-27</v>
      </c>
      <c r="E14" s="378">
        <v>-23</v>
      </c>
      <c r="F14" s="371">
        <v>-14</v>
      </c>
      <c r="G14" s="371">
        <v>-25</v>
      </c>
      <c r="H14" s="556"/>
      <c r="I14" s="556"/>
      <c r="J14" s="556"/>
      <c r="K14" s="324"/>
      <c r="L14" s="325"/>
      <c r="M14" s="708"/>
      <c r="N14" s="474"/>
      <c r="O14" s="475">
        <v>28</v>
      </c>
      <c r="P14" s="554">
        <v>-25</v>
      </c>
      <c r="Q14" s="381"/>
      <c r="R14" s="474"/>
      <c r="T14" s="819">
        <f t="shared" si="4"/>
        <v>-2.0370370370370372</v>
      </c>
      <c r="U14" s="819">
        <f t="shared" si="23"/>
        <v>-2.12</v>
      </c>
      <c r="V14" s="819">
        <f t="shared" si="2"/>
        <v>-2.12</v>
      </c>
      <c r="W14" s="819">
        <f t="shared" si="5"/>
        <v>0</v>
      </c>
      <c r="X14" s="819">
        <f t="shared" si="6"/>
        <v>0</v>
      </c>
      <c r="Y14" s="321">
        <v>28</v>
      </c>
      <c r="Z14" s="322">
        <v>-27</v>
      </c>
      <c r="AA14" s="323">
        <v>-23</v>
      </c>
      <c r="AB14" s="316">
        <v>-14</v>
      </c>
      <c r="AC14" s="316">
        <v>-25</v>
      </c>
      <c r="AD14" s="316"/>
      <c r="AE14" s="323"/>
      <c r="AF14" s="323"/>
      <c r="AG14" s="324"/>
      <c r="AH14" s="325"/>
      <c r="AI14" s="335"/>
      <c r="AJ14" s="320"/>
      <c r="AK14" s="431">
        <v>28</v>
      </c>
      <c r="AL14" s="315">
        <v>-25</v>
      </c>
      <c r="AM14" s="318"/>
      <c r="AN14" s="320"/>
      <c r="AO14" s="802">
        <f t="shared" si="7"/>
        <v>0</v>
      </c>
      <c r="AP14" s="802">
        <f t="shared" si="8"/>
        <v>0</v>
      </c>
      <c r="AQ14" s="802">
        <f t="shared" si="9"/>
        <v>0</v>
      </c>
      <c r="AR14" s="802">
        <f t="shared" si="10"/>
        <v>0</v>
      </c>
      <c r="AS14" s="802">
        <f t="shared" si="11"/>
        <v>0</v>
      </c>
      <c r="AT14" s="802">
        <f t="shared" si="12"/>
        <v>0</v>
      </c>
      <c r="AU14" s="802">
        <f t="shared" si="13"/>
        <v>0</v>
      </c>
      <c r="AV14" s="802">
        <f t="shared" si="14"/>
        <v>0</v>
      </c>
      <c r="AW14" s="802">
        <f t="shared" si="15"/>
        <v>0</v>
      </c>
      <c r="AX14" s="802">
        <f t="shared" si="16"/>
        <v>0</v>
      </c>
      <c r="AY14" s="802">
        <f t="shared" si="17"/>
        <v>0</v>
      </c>
      <c r="AZ14" s="802">
        <f t="shared" si="18"/>
        <v>0</v>
      </c>
      <c r="BA14" s="802">
        <f t="shared" si="19"/>
        <v>0</v>
      </c>
      <c r="BB14" s="802">
        <f t="shared" si="20"/>
        <v>0</v>
      </c>
      <c r="BC14" s="802">
        <f t="shared" si="21"/>
        <v>0</v>
      </c>
      <c r="BD14" s="802">
        <f t="shared" si="22"/>
        <v>0</v>
      </c>
    </row>
    <row r="15" spans="1:56" s="101" customFormat="1" ht="10.5" hidden="1" customHeight="1" outlineLevel="1">
      <c r="A15" s="213" t="s">
        <v>128</v>
      </c>
      <c r="B15" s="483" t="s">
        <v>128</v>
      </c>
      <c r="C15" s="321" t="e">
        <v>#N/A</v>
      </c>
      <c r="D15" s="376" t="e">
        <v>#N/A</v>
      </c>
      <c r="E15" s="378" t="e">
        <v>#N/A</v>
      </c>
      <c r="F15" s="371" t="e">
        <v>#N/A</v>
      </c>
      <c r="G15" s="371" t="e">
        <v>#N/A</v>
      </c>
      <c r="H15" s="556"/>
      <c r="I15" s="556"/>
      <c r="J15" s="556"/>
      <c r="K15" s="324" t="e">
        <v>#N/A</v>
      </c>
      <c r="L15" s="325" t="e">
        <v>#N/A</v>
      </c>
      <c r="M15" s="708" t="e">
        <v>#N/A</v>
      </c>
      <c r="N15" s="474" t="e">
        <v>#N/A</v>
      </c>
      <c r="O15" s="475" t="e">
        <v>#N/A</v>
      </c>
      <c r="P15" s="554" t="e">
        <v>#N/A</v>
      </c>
      <c r="Q15" s="381" t="e">
        <v>#N/A</v>
      </c>
      <c r="R15" s="474" t="e">
        <v>#N/A</v>
      </c>
      <c r="T15" s="819" t="e">
        <f t="shared" si="4"/>
        <v>#N/A</v>
      </c>
      <c r="U15" s="819" t="e">
        <f t="shared" si="23"/>
        <v>#N/A</v>
      </c>
      <c r="V15" s="819" t="e">
        <f t="shared" si="2"/>
        <v>#N/A</v>
      </c>
      <c r="W15" s="819" t="e">
        <f t="shared" si="5"/>
        <v>#N/A</v>
      </c>
      <c r="X15" s="819" t="e">
        <f t="shared" si="6"/>
        <v>#N/A</v>
      </c>
      <c r="Y15" s="321" t="e">
        <v>#N/A</v>
      </c>
      <c r="Z15" s="322" t="e">
        <v>#N/A</v>
      </c>
      <c r="AA15" s="323" t="e">
        <v>#N/A</v>
      </c>
      <c r="AB15" s="316" t="e">
        <v>#N/A</v>
      </c>
      <c r="AC15" s="316" t="e">
        <v>#N/A</v>
      </c>
      <c r="AD15" s="316"/>
      <c r="AE15" s="323"/>
      <c r="AF15" s="323"/>
      <c r="AG15" s="324" t="e">
        <v>#N/A</v>
      </c>
      <c r="AH15" s="325" t="e">
        <v>#N/A</v>
      </c>
      <c r="AI15" s="335" t="e">
        <v>#N/A</v>
      </c>
      <c r="AJ15" s="320" t="e">
        <v>#N/A</v>
      </c>
      <c r="AK15" s="431" t="e">
        <v>#N/A</v>
      </c>
      <c r="AL15" s="315" t="e">
        <v>#N/A</v>
      </c>
      <c r="AM15" s="318" t="e">
        <v>#N/A</v>
      </c>
      <c r="AN15" s="320" t="e">
        <v>#N/A</v>
      </c>
      <c r="AO15" s="802" t="e">
        <f t="shared" si="7"/>
        <v>#N/A</v>
      </c>
      <c r="AP15" s="802" t="e">
        <f t="shared" si="8"/>
        <v>#N/A</v>
      </c>
      <c r="AQ15" s="802" t="e">
        <f t="shared" si="9"/>
        <v>#N/A</v>
      </c>
      <c r="AR15" s="802" t="e">
        <f t="shared" si="10"/>
        <v>#N/A</v>
      </c>
      <c r="AS15" s="802" t="e">
        <f t="shared" si="11"/>
        <v>#N/A</v>
      </c>
      <c r="AT15" s="802">
        <f t="shared" si="12"/>
        <v>0</v>
      </c>
      <c r="AU15" s="802">
        <f t="shared" si="13"/>
        <v>0</v>
      </c>
      <c r="AV15" s="802">
        <f t="shared" si="14"/>
        <v>0</v>
      </c>
      <c r="AW15" s="802" t="e">
        <f t="shared" si="15"/>
        <v>#N/A</v>
      </c>
      <c r="AX15" s="802" t="e">
        <f t="shared" si="16"/>
        <v>#N/A</v>
      </c>
      <c r="AY15" s="802" t="e">
        <f t="shared" si="17"/>
        <v>#N/A</v>
      </c>
      <c r="AZ15" s="802" t="e">
        <f t="shared" si="18"/>
        <v>#N/A</v>
      </c>
      <c r="BA15" s="802" t="e">
        <f t="shared" si="19"/>
        <v>#N/A</v>
      </c>
      <c r="BB15" s="802" t="e">
        <f t="shared" si="20"/>
        <v>#N/A</v>
      </c>
      <c r="BC15" s="802" t="e">
        <f t="shared" si="21"/>
        <v>#N/A</v>
      </c>
      <c r="BD15" s="802" t="e">
        <f t="shared" si="22"/>
        <v>#N/A</v>
      </c>
    </row>
    <row r="16" spans="1:56" s="101" customFormat="1" ht="10.5" customHeight="1" collapsed="1">
      <c r="A16" s="214" t="s">
        <v>5</v>
      </c>
      <c r="B16" s="500" t="s">
        <v>5</v>
      </c>
      <c r="C16" s="336">
        <v>179</v>
      </c>
      <c r="D16" s="772">
        <v>87</v>
      </c>
      <c r="E16" s="773">
        <v>80</v>
      </c>
      <c r="F16" s="774">
        <v>104</v>
      </c>
      <c r="G16" s="774">
        <v>98</v>
      </c>
      <c r="H16" s="563"/>
      <c r="I16" s="563"/>
      <c r="J16" s="563"/>
      <c r="K16" s="339">
        <v>1.0515546633195911</v>
      </c>
      <c r="L16" s="740">
        <v>0.82211670180094787</v>
      </c>
      <c r="M16" s="1074">
        <v>1.0650736505956755</v>
      </c>
      <c r="N16" s="586">
        <v>0.86512495323661609</v>
      </c>
      <c r="O16" s="501">
        <v>179</v>
      </c>
      <c r="P16" s="1075">
        <v>98</v>
      </c>
      <c r="Q16" s="437">
        <v>0.82211670180094787</v>
      </c>
      <c r="R16" s="505">
        <v>0.86512495323661609</v>
      </c>
      <c r="T16" s="819">
        <f t="shared" si="4"/>
        <v>5.9166010482250009E-3</v>
      </c>
      <c r="U16" s="819">
        <f t="shared" si="23"/>
        <v>4.4139104439501198E-3</v>
      </c>
      <c r="V16" s="819">
        <f t="shared" si="2"/>
        <v>4.4139104439501198E-3</v>
      </c>
      <c r="W16" s="819">
        <f t="shared" si="5"/>
        <v>0</v>
      </c>
      <c r="X16" s="819">
        <f t="shared" si="6"/>
        <v>0</v>
      </c>
      <c r="Y16" s="336">
        <v>179</v>
      </c>
      <c r="Z16" s="337">
        <v>87</v>
      </c>
      <c r="AA16" s="305">
        <v>80</v>
      </c>
      <c r="AB16" s="338">
        <v>104</v>
      </c>
      <c r="AC16" s="338">
        <v>98</v>
      </c>
      <c r="AD16" s="338"/>
      <c r="AE16" s="305"/>
      <c r="AF16" s="305"/>
      <c r="AG16" s="339">
        <v>1.0515546633195911</v>
      </c>
      <c r="AH16" s="740">
        <v>0.82211670180094787</v>
      </c>
      <c r="AI16" s="340">
        <v>1.0650736505956755</v>
      </c>
      <c r="AJ16" s="341">
        <v>0.86512495323661609</v>
      </c>
      <c r="AK16" s="746">
        <v>179</v>
      </c>
      <c r="AL16" s="747">
        <v>98</v>
      </c>
      <c r="AM16" s="340">
        <v>0.82211670180094787</v>
      </c>
      <c r="AN16" s="359">
        <v>0.86512495323661609</v>
      </c>
      <c r="AO16" s="802">
        <f t="shared" si="7"/>
        <v>0</v>
      </c>
      <c r="AP16" s="802">
        <f t="shared" si="8"/>
        <v>0</v>
      </c>
      <c r="AQ16" s="802">
        <f t="shared" si="9"/>
        <v>0</v>
      </c>
      <c r="AR16" s="802">
        <f t="shared" si="10"/>
        <v>0</v>
      </c>
      <c r="AS16" s="802">
        <f t="shared" si="11"/>
        <v>0</v>
      </c>
      <c r="AT16" s="802">
        <f t="shared" si="12"/>
        <v>0</v>
      </c>
      <c r="AU16" s="802">
        <f t="shared" si="13"/>
        <v>0</v>
      </c>
      <c r="AV16" s="802">
        <f t="shared" si="14"/>
        <v>0</v>
      </c>
      <c r="AW16" s="802">
        <f t="shared" si="15"/>
        <v>0</v>
      </c>
      <c r="AX16" s="802">
        <f t="shared" si="16"/>
        <v>0</v>
      </c>
      <c r="AY16" s="802">
        <f t="shared" si="17"/>
        <v>0</v>
      </c>
      <c r="AZ16" s="802">
        <f t="shared" si="18"/>
        <v>0</v>
      </c>
      <c r="BA16" s="802">
        <f t="shared" si="19"/>
        <v>0</v>
      </c>
      <c r="BB16" s="802">
        <f t="shared" si="20"/>
        <v>0</v>
      </c>
      <c r="BC16" s="802">
        <f t="shared" si="21"/>
        <v>0</v>
      </c>
      <c r="BD16" s="802">
        <f t="shared" si="22"/>
        <v>0</v>
      </c>
    </row>
    <row r="17" spans="1:56" s="101" customFormat="1" ht="10.5" customHeight="1">
      <c r="A17" s="213" t="s">
        <v>10</v>
      </c>
      <c r="B17" s="483" t="s">
        <v>10</v>
      </c>
      <c r="C17" s="343">
        <v>45.5</v>
      </c>
      <c r="D17" s="721">
        <v>51.5</v>
      </c>
      <c r="E17" s="721">
        <v>55.2</v>
      </c>
      <c r="F17" s="721">
        <v>52.2</v>
      </c>
      <c r="G17" s="721">
        <v>51.8</v>
      </c>
      <c r="H17" s="538"/>
      <c r="I17" s="538"/>
      <c r="J17" s="538"/>
      <c r="K17" s="381">
        <v>0</v>
      </c>
      <c r="L17" s="382">
        <v>0</v>
      </c>
      <c r="M17" s="473">
        <v>0</v>
      </c>
      <c r="N17" s="474">
        <v>0</v>
      </c>
      <c r="O17" s="476">
        <v>45.5</v>
      </c>
      <c r="P17" s="539">
        <v>51.8</v>
      </c>
      <c r="Q17" s="381">
        <v>0</v>
      </c>
      <c r="R17" s="594">
        <v>0</v>
      </c>
      <c r="T17" s="819"/>
      <c r="U17" s="819"/>
      <c r="V17" s="819"/>
      <c r="W17" s="819"/>
      <c r="X17" s="209"/>
      <c r="Y17" s="343">
        <v>45.5</v>
      </c>
      <c r="Z17" s="317">
        <v>51.5</v>
      </c>
      <c r="AA17" s="317">
        <v>55.2</v>
      </c>
      <c r="AB17" s="317">
        <v>52.2</v>
      </c>
      <c r="AC17" s="317">
        <v>51.8</v>
      </c>
      <c r="AD17" s="317"/>
      <c r="AE17" s="317"/>
      <c r="AF17" s="317"/>
      <c r="AG17" s="318">
        <v>0</v>
      </c>
      <c r="AH17" s="320">
        <v>0</v>
      </c>
      <c r="AI17" s="318">
        <v>0</v>
      </c>
      <c r="AJ17" s="320">
        <v>0</v>
      </c>
      <c r="AK17" s="343">
        <v>45.5</v>
      </c>
      <c r="AL17" s="317">
        <v>51.8</v>
      </c>
      <c r="AM17" s="318">
        <v>0</v>
      </c>
      <c r="AN17" s="346">
        <v>0</v>
      </c>
      <c r="AO17" s="802">
        <f t="shared" si="7"/>
        <v>0</v>
      </c>
      <c r="AP17" s="802">
        <f t="shared" si="8"/>
        <v>0</v>
      </c>
      <c r="AQ17" s="802">
        <f t="shared" si="9"/>
        <v>0</v>
      </c>
      <c r="AR17" s="802">
        <f t="shared" si="10"/>
        <v>0</v>
      </c>
      <c r="AS17" s="802">
        <f t="shared" si="11"/>
        <v>0</v>
      </c>
      <c r="AT17" s="802">
        <f t="shared" si="12"/>
        <v>0</v>
      </c>
      <c r="AU17" s="802">
        <f t="shared" si="13"/>
        <v>0</v>
      </c>
      <c r="AV17" s="802">
        <f t="shared" si="14"/>
        <v>0</v>
      </c>
      <c r="AW17" s="802">
        <f t="shared" si="15"/>
        <v>0</v>
      </c>
      <c r="AX17" s="802">
        <f t="shared" si="16"/>
        <v>0</v>
      </c>
      <c r="AY17" s="802">
        <f t="shared" si="17"/>
        <v>0</v>
      </c>
      <c r="AZ17" s="802">
        <f t="shared" si="18"/>
        <v>0</v>
      </c>
      <c r="BA17" s="802">
        <f t="shared" si="19"/>
        <v>0</v>
      </c>
      <c r="BB17" s="802">
        <f t="shared" si="20"/>
        <v>0</v>
      </c>
      <c r="BC17" s="802">
        <f t="shared" si="21"/>
        <v>0</v>
      </c>
      <c r="BD17" s="802">
        <f t="shared" si="22"/>
        <v>0</v>
      </c>
    </row>
    <row r="18" spans="1:56" s="101" customFormat="1" ht="10.5" customHeight="1">
      <c r="A18" s="213" t="s">
        <v>6</v>
      </c>
      <c r="B18" s="483" t="s">
        <v>108</v>
      </c>
      <c r="C18" s="343">
        <v>14.987203733148908</v>
      </c>
      <c r="D18" s="721">
        <v>7.2028556569074471</v>
      </c>
      <c r="E18" s="721">
        <v>6.3011971302542875</v>
      </c>
      <c r="F18" s="721">
        <v>8.1076113108048187</v>
      </c>
      <c r="G18" s="721">
        <v>7.7618298474735727</v>
      </c>
      <c r="H18" s="538"/>
      <c r="I18" s="538"/>
      <c r="J18" s="538"/>
      <c r="K18" s="381">
        <v>0</v>
      </c>
      <c r="L18" s="382">
        <v>0</v>
      </c>
      <c r="M18" s="1076">
        <v>0</v>
      </c>
      <c r="N18" s="1077">
        <v>0</v>
      </c>
      <c r="O18" s="476">
        <v>15.105991382296411</v>
      </c>
      <c r="P18" s="373">
        <v>7.8208364273553519</v>
      </c>
      <c r="Q18" s="381">
        <v>0</v>
      </c>
      <c r="R18" s="594">
        <v>0</v>
      </c>
      <c r="T18" s="819"/>
      <c r="U18" s="819"/>
      <c r="V18" s="819"/>
      <c r="W18" s="819"/>
      <c r="X18" s="209"/>
      <c r="Y18" s="353"/>
      <c r="Z18" s="354"/>
      <c r="AA18" s="354"/>
      <c r="AB18" s="354"/>
      <c r="AC18" s="354"/>
      <c r="AD18" s="354"/>
      <c r="AE18" s="317"/>
      <c r="AF18" s="317"/>
      <c r="AG18" s="318"/>
      <c r="AH18" s="320"/>
      <c r="AI18" s="318"/>
      <c r="AJ18" s="320"/>
      <c r="AK18" s="353"/>
      <c r="AL18" s="354"/>
      <c r="AM18" s="318"/>
      <c r="AN18" s="346"/>
      <c r="AO18" s="802">
        <f t="shared" si="7"/>
        <v>14.987203733148908</v>
      </c>
      <c r="AP18" s="802">
        <f t="shared" si="8"/>
        <v>7.2028556569074471</v>
      </c>
      <c r="AQ18" s="802">
        <f t="shared" si="9"/>
        <v>6.3011971302542875</v>
      </c>
      <c r="AR18" s="802">
        <f t="shared" si="10"/>
        <v>8.1076113108048187</v>
      </c>
      <c r="AS18" s="802">
        <f t="shared" si="11"/>
        <v>7.7618298474735727</v>
      </c>
      <c r="AT18" s="802">
        <f t="shared" si="12"/>
        <v>0</v>
      </c>
      <c r="AU18" s="802">
        <f t="shared" si="13"/>
        <v>0</v>
      </c>
      <c r="AV18" s="802">
        <f t="shared" si="14"/>
        <v>0</v>
      </c>
      <c r="AW18" s="802">
        <f t="shared" si="15"/>
        <v>0</v>
      </c>
      <c r="AX18" s="802">
        <f t="shared" si="16"/>
        <v>0</v>
      </c>
      <c r="AY18" s="802">
        <f t="shared" si="17"/>
        <v>0</v>
      </c>
      <c r="AZ18" s="802">
        <f t="shared" si="18"/>
        <v>0</v>
      </c>
      <c r="BA18" s="802">
        <f t="shared" si="19"/>
        <v>15.105991382296411</v>
      </c>
      <c r="BB18" s="802">
        <f t="shared" si="20"/>
        <v>7.8208364273553519</v>
      </c>
      <c r="BC18" s="802">
        <f t="shared" si="21"/>
        <v>0</v>
      </c>
      <c r="BD18" s="802">
        <f t="shared" si="22"/>
        <v>0</v>
      </c>
    </row>
    <row r="19" spans="1:56" s="101" customFormat="1" ht="10.5" hidden="1" customHeight="1" outlineLevel="1">
      <c r="A19" s="213" t="s">
        <v>6</v>
      </c>
      <c r="B19" s="483" t="s">
        <v>6</v>
      </c>
      <c r="C19" s="343"/>
      <c r="D19" s="721"/>
      <c r="E19" s="721"/>
      <c r="F19" s="721"/>
      <c r="G19" s="721"/>
      <c r="H19" s="538"/>
      <c r="I19" s="538"/>
      <c r="J19" s="538"/>
      <c r="K19" s="381"/>
      <c r="L19" s="382"/>
      <c r="M19" s="1076"/>
      <c r="N19" s="1077"/>
      <c r="O19" s="476"/>
      <c r="P19" s="539"/>
      <c r="Q19" s="381"/>
      <c r="R19" s="594"/>
      <c r="T19" s="819"/>
      <c r="U19" s="819"/>
      <c r="V19" s="819"/>
      <c r="W19" s="819"/>
      <c r="X19" s="209"/>
      <c r="Y19" s="353"/>
      <c r="Z19" s="354"/>
      <c r="AA19" s="354"/>
      <c r="AB19" s="354"/>
      <c r="AC19" s="354"/>
      <c r="AD19" s="354"/>
      <c r="AE19" s="317"/>
      <c r="AF19" s="317"/>
      <c r="AG19" s="318"/>
      <c r="AH19" s="320"/>
      <c r="AI19" s="318"/>
      <c r="AJ19" s="320"/>
      <c r="AK19" s="353"/>
      <c r="AL19" s="354"/>
      <c r="AM19" s="318"/>
      <c r="AN19" s="346"/>
      <c r="AO19" s="802">
        <f t="shared" si="7"/>
        <v>0</v>
      </c>
      <c r="AP19" s="802">
        <f t="shared" si="8"/>
        <v>0</v>
      </c>
      <c r="AQ19" s="802">
        <f t="shared" si="9"/>
        <v>0</v>
      </c>
      <c r="AR19" s="802">
        <f t="shared" si="10"/>
        <v>0</v>
      </c>
      <c r="AS19" s="802">
        <f t="shared" si="11"/>
        <v>0</v>
      </c>
      <c r="AT19" s="802">
        <f t="shared" si="12"/>
        <v>0</v>
      </c>
      <c r="AU19" s="802">
        <f t="shared" si="13"/>
        <v>0</v>
      </c>
      <c r="AV19" s="802">
        <f t="shared" si="14"/>
        <v>0</v>
      </c>
      <c r="AW19" s="802">
        <f t="shared" si="15"/>
        <v>0</v>
      </c>
      <c r="AX19" s="802">
        <f t="shared" si="16"/>
        <v>0</v>
      </c>
      <c r="AY19" s="802">
        <f t="shared" si="17"/>
        <v>0</v>
      </c>
      <c r="AZ19" s="802">
        <f t="shared" si="18"/>
        <v>0</v>
      </c>
      <c r="BA19" s="802">
        <f t="shared" si="19"/>
        <v>0</v>
      </c>
      <c r="BB19" s="802">
        <f t="shared" si="20"/>
        <v>0</v>
      </c>
      <c r="BC19" s="802">
        <f t="shared" si="21"/>
        <v>0</v>
      </c>
      <c r="BD19" s="802">
        <f t="shared" si="22"/>
        <v>0</v>
      </c>
    </row>
    <row r="20" spans="1:56" s="101" customFormat="1" ht="10.5" customHeight="1" collapsed="1">
      <c r="A20" s="213" t="s">
        <v>29</v>
      </c>
      <c r="B20" s="483" t="s">
        <v>29</v>
      </c>
      <c r="C20" s="345">
        <v>3609</v>
      </c>
      <c r="D20" s="371">
        <v>3667</v>
      </c>
      <c r="E20" s="371">
        <v>3713</v>
      </c>
      <c r="F20" s="371">
        <v>3999</v>
      </c>
      <c r="G20" s="371">
        <v>3826</v>
      </c>
      <c r="H20" s="539"/>
      <c r="I20" s="539"/>
      <c r="J20" s="539"/>
      <c r="K20" s="324">
        <v>-1.5604515363036864E-2</v>
      </c>
      <c r="L20" s="325">
        <v>-5.6634131736735704E-2</v>
      </c>
      <c r="M20" s="473">
        <v>-1.013160002295177E-2</v>
      </c>
      <c r="N20" s="474">
        <v>-5.1941456737200853E-2</v>
      </c>
      <c r="O20" s="476">
        <v>3609</v>
      </c>
      <c r="P20" s="539">
        <v>3826</v>
      </c>
      <c r="Q20" s="381">
        <v>-5.6634131736735704E-2</v>
      </c>
      <c r="R20" s="474">
        <v>-5.1941456737200853E-2</v>
      </c>
      <c r="T20" s="819">
        <f>((C20-D20)/D20)-K20</f>
        <v>-2.1222856933291942E-4</v>
      </c>
      <c r="U20" s="819">
        <f>((C20-G20)/G20)-L20</f>
        <v>-8.3066381403346101E-5</v>
      </c>
      <c r="V20" s="819">
        <f>((O20-P20)/P20)-Q20</f>
        <v>-8.3066381403346101E-5</v>
      </c>
      <c r="W20" s="819">
        <f>C20-O20</f>
        <v>0</v>
      </c>
      <c r="X20" s="919">
        <f>G20-P20</f>
        <v>0</v>
      </c>
      <c r="Y20" s="345"/>
      <c r="Z20" s="316"/>
      <c r="AA20" s="316"/>
      <c r="AB20" s="316"/>
      <c r="AC20" s="316"/>
      <c r="AD20" s="316"/>
      <c r="AE20" s="316"/>
      <c r="AF20" s="316"/>
      <c r="AG20" s="324"/>
      <c r="AH20" s="325"/>
      <c r="AI20" s="318"/>
      <c r="AJ20" s="320"/>
      <c r="AK20" s="345"/>
      <c r="AL20" s="316"/>
      <c r="AM20" s="318"/>
      <c r="AN20" s="320"/>
      <c r="AO20" s="802">
        <f t="shared" si="7"/>
        <v>3609</v>
      </c>
      <c r="AP20" s="802">
        <f t="shared" si="8"/>
        <v>3667</v>
      </c>
      <c r="AQ20" s="802">
        <f t="shared" si="9"/>
        <v>3713</v>
      </c>
      <c r="AR20" s="802">
        <f t="shared" si="10"/>
        <v>3999</v>
      </c>
      <c r="AS20" s="802">
        <f t="shared" si="11"/>
        <v>3826</v>
      </c>
      <c r="AT20" s="802">
        <f t="shared" si="12"/>
        <v>0</v>
      </c>
      <c r="AU20" s="802">
        <f t="shared" si="13"/>
        <v>0</v>
      </c>
      <c r="AV20" s="802">
        <f t="shared" si="14"/>
        <v>0</v>
      </c>
      <c r="AW20" s="802">
        <f t="shared" si="15"/>
        <v>-1.5604515363036864E-2</v>
      </c>
      <c r="AX20" s="802">
        <f t="shared" si="16"/>
        <v>-5.6634131736735704E-2</v>
      </c>
      <c r="AY20" s="802">
        <f t="shared" si="17"/>
        <v>-1.013160002295177E-2</v>
      </c>
      <c r="AZ20" s="802">
        <f t="shared" si="18"/>
        <v>-5.1941456737200853E-2</v>
      </c>
      <c r="BA20" s="802">
        <f t="shared" si="19"/>
        <v>3609</v>
      </c>
      <c r="BB20" s="802">
        <f t="shared" si="20"/>
        <v>3826</v>
      </c>
      <c r="BC20" s="802">
        <f t="shared" si="21"/>
        <v>-5.6634131736735704E-2</v>
      </c>
      <c r="BD20" s="802">
        <f t="shared" si="22"/>
        <v>-5.1941456737200853E-2</v>
      </c>
    </row>
    <row r="21" spans="1:56" s="101" customFormat="1" ht="10.5" customHeight="1">
      <c r="A21" s="213" t="s">
        <v>28</v>
      </c>
      <c r="B21" s="481" t="s">
        <v>92</v>
      </c>
      <c r="C21" s="345">
        <v>20059</v>
      </c>
      <c r="D21" s="371">
        <v>20818</v>
      </c>
      <c r="E21" s="371">
        <v>21322</v>
      </c>
      <c r="F21" s="371">
        <v>21396</v>
      </c>
      <c r="G21" s="371">
        <v>20971</v>
      </c>
      <c r="H21" s="539"/>
      <c r="I21" s="539"/>
      <c r="J21" s="539"/>
      <c r="K21" s="324">
        <v>-3.6470621854243879E-2</v>
      </c>
      <c r="L21" s="325">
        <v>-4.350223082893101E-2</v>
      </c>
      <c r="M21" s="473">
        <v>-3.2148112509950422E-2</v>
      </c>
      <c r="N21" s="474">
        <v>-1.1514729350149411E-2</v>
      </c>
      <c r="O21" s="476">
        <v>20059</v>
      </c>
      <c r="P21" s="539">
        <v>20971</v>
      </c>
      <c r="Q21" s="381">
        <v>-4.350223082893101E-2</v>
      </c>
      <c r="R21" s="474">
        <v>-1.1514729350149411E-2</v>
      </c>
      <c r="T21" s="819">
        <f>((C21-D21)/D21)-K21</f>
        <v>1.1788152639496952E-5</v>
      </c>
      <c r="U21" s="819">
        <f t="shared" ref="U21:U30" si="24">((C21-G21)/G21)-L21</f>
        <v>1.3603677149975901E-5</v>
      </c>
      <c r="V21" s="819">
        <f>((O21-P21)/P21)-Q21</f>
        <v>1.3603677149975901E-5</v>
      </c>
      <c r="W21" s="819">
        <f>C21-O21</f>
        <v>0</v>
      </c>
      <c r="X21" s="919">
        <f>G21-P21</f>
        <v>0</v>
      </c>
      <c r="Y21" s="345"/>
      <c r="Z21" s="316"/>
      <c r="AA21" s="316"/>
      <c r="AB21" s="316"/>
      <c r="AC21" s="316"/>
      <c r="AD21" s="316"/>
      <c r="AE21" s="316"/>
      <c r="AF21" s="316"/>
      <c r="AG21" s="324"/>
      <c r="AH21" s="325"/>
      <c r="AI21" s="318"/>
      <c r="AJ21" s="320"/>
      <c r="AK21" s="345"/>
      <c r="AL21" s="316"/>
      <c r="AM21" s="318"/>
      <c r="AN21" s="320"/>
      <c r="AO21" s="802">
        <f t="shared" si="7"/>
        <v>20059</v>
      </c>
      <c r="AP21" s="802">
        <f t="shared" si="8"/>
        <v>20818</v>
      </c>
      <c r="AQ21" s="802">
        <f t="shared" si="9"/>
        <v>21322</v>
      </c>
      <c r="AR21" s="802">
        <f t="shared" si="10"/>
        <v>21396</v>
      </c>
      <c r="AS21" s="802">
        <f t="shared" si="11"/>
        <v>20971</v>
      </c>
      <c r="AT21" s="802">
        <f t="shared" si="12"/>
        <v>0</v>
      </c>
      <c r="AU21" s="802">
        <f t="shared" si="13"/>
        <v>0</v>
      </c>
      <c r="AV21" s="802">
        <f t="shared" si="14"/>
        <v>0</v>
      </c>
      <c r="AW21" s="802">
        <f t="shared" si="15"/>
        <v>-3.6470621854243879E-2</v>
      </c>
      <c r="AX21" s="802">
        <f t="shared" si="16"/>
        <v>-4.350223082893101E-2</v>
      </c>
      <c r="AY21" s="802">
        <f t="shared" si="17"/>
        <v>-3.2148112509950422E-2</v>
      </c>
      <c r="AZ21" s="802">
        <f t="shared" si="18"/>
        <v>-1.1514729350149411E-2</v>
      </c>
      <c r="BA21" s="802">
        <f t="shared" si="19"/>
        <v>20059</v>
      </c>
      <c r="BB21" s="802">
        <f t="shared" si="20"/>
        <v>20971</v>
      </c>
      <c r="BC21" s="802">
        <f t="shared" si="21"/>
        <v>-4.350223082893101E-2</v>
      </c>
      <c r="BD21" s="802">
        <f t="shared" si="22"/>
        <v>-1.1514729350149411E-2</v>
      </c>
    </row>
    <row r="22" spans="1:56" s="101" customFormat="1" ht="10.5" customHeight="1">
      <c r="A22" s="213" t="s">
        <v>15</v>
      </c>
      <c r="B22" s="513" t="s">
        <v>15</v>
      </c>
      <c r="C22" s="348">
        <v>793</v>
      </c>
      <c r="D22" s="372">
        <v>833</v>
      </c>
      <c r="E22" s="372">
        <v>836</v>
      </c>
      <c r="F22" s="372">
        <v>833</v>
      </c>
      <c r="G22" s="372">
        <v>854</v>
      </c>
      <c r="H22" s="540"/>
      <c r="I22" s="540"/>
      <c r="J22" s="540"/>
      <c r="K22" s="736">
        <v>-4.853320535125083E-2</v>
      </c>
      <c r="L22" s="737">
        <v>-7.1450317322779289E-2</v>
      </c>
      <c r="M22" s="1078">
        <v>-4.853320535125083E-2</v>
      </c>
      <c r="N22" s="1079">
        <v>-7.1450317322779289E-2</v>
      </c>
      <c r="O22" s="476">
        <v>793</v>
      </c>
      <c r="P22" s="580">
        <v>854</v>
      </c>
      <c r="Q22" s="1080">
        <v>-7.1450317322779289E-2</v>
      </c>
      <c r="R22" s="1079">
        <v>-7.1450317322779289E-2</v>
      </c>
      <c r="T22" s="819">
        <f t="shared" ref="T22:T30" si="25">((C22-D22)/D22)-K22</f>
        <v>5.1399766817759873E-4</v>
      </c>
      <c r="U22" s="819">
        <f t="shared" si="24"/>
        <v>2.1745894207864103E-5</v>
      </c>
      <c r="V22" s="819">
        <f>((O22-P22)/P22)-Q22</f>
        <v>2.1745894207864103E-5</v>
      </c>
      <c r="W22" s="819">
        <f>C22-O22</f>
        <v>0</v>
      </c>
      <c r="X22" s="919">
        <f>G22-P22</f>
        <v>0</v>
      </c>
      <c r="Y22" s="348">
        <v>793</v>
      </c>
      <c r="Z22" s="349">
        <v>833</v>
      </c>
      <c r="AA22" s="349">
        <v>836</v>
      </c>
      <c r="AB22" s="349">
        <v>833</v>
      </c>
      <c r="AC22" s="349">
        <v>854</v>
      </c>
      <c r="AD22" s="349"/>
      <c r="AE22" s="349"/>
      <c r="AF22" s="349"/>
      <c r="AG22" s="736">
        <v>-4.853320535125083E-2</v>
      </c>
      <c r="AH22" s="737">
        <v>-7.1450317322779289E-2</v>
      </c>
      <c r="AI22" s="350">
        <v>-4.853320535125083E-2</v>
      </c>
      <c r="AJ22" s="351">
        <v>-7.1450317322779289E-2</v>
      </c>
      <c r="AK22" s="348">
        <v>793</v>
      </c>
      <c r="AL22" s="349">
        <v>854</v>
      </c>
      <c r="AM22" s="350">
        <v>-7.1450317322779289E-2</v>
      </c>
      <c r="AN22" s="748">
        <v>-7.1450317322779289E-2</v>
      </c>
      <c r="AO22" s="802">
        <f t="shared" si="7"/>
        <v>0</v>
      </c>
      <c r="AP22" s="802">
        <f t="shared" si="8"/>
        <v>0</v>
      </c>
      <c r="AQ22" s="802">
        <f t="shared" si="9"/>
        <v>0</v>
      </c>
      <c r="AR22" s="802">
        <f t="shared" si="10"/>
        <v>0</v>
      </c>
      <c r="AS22" s="802">
        <f t="shared" si="11"/>
        <v>0</v>
      </c>
      <c r="AT22" s="802">
        <f t="shared" si="12"/>
        <v>0</v>
      </c>
      <c r="AU22" s="802">
        <f t="shared" si="13"/>
        <v>0</v>
      </c>
      <c r="AV22" s="802">
        <f t="shared" si="14"/>
        <v>0</v>
      </c>
      <c r="AW22" s="802">
        <f t="shared" si="15"/>
        <v>0</v>
      </c>
      <c r="AX22" s="802">
        <f t="shared" si="16"/>
        <v>0</v>
      </c>
      <c r="AY22" s="802">
        <f t="shared" si="17"/>
        <v>0</v>
      </c>
      <c r="AZ22" s="802">
        <f t="shared" si="18"/>
        <v>0</v>
      </c>
      <c r="BA22" s="802">
        <f t="shared" si="19"/>
        <v>0</v>
      </c>
      <c r="BB22" s="802">
        <f t="shared" si="20"/>
        <v>0</v>
      </c>
      <c r="BC22" s="802">
        <f t="shared" si="21"/>
        <v>0</v>
      </c>
      <c r="BD22" s="802">
        <f t="shared" si="22"/>
        <v>0</v>
      </c>
    </row>
    <row r="23" spans="1:56" s="101" customFormat="1" ht="10.5" customHeight="1">
      <c r="A23" s="214" t="s">
        <v>23</v>
      </c>
      <c r="B23" s="493" t="s">
        <v>23</v>
      </c>
      <c r="C23" s="352"/>
      <c r="D23" s="378"/>
      <c r="E23" s="378"/>
      <c r="F23" s="378"/>
      <c r="G23" s="378"/>
      <c r="H23" s="556"/>
      <c r="I23" s="556"/>
      <c r="J23" s="556"/>
      <c r="K23" s="381"/>
      <c r="L23" s="382"/>
      <c r="M23" s="473"/>
      <c r="N23" s="474"/>
      <c r="O23" s="926"/>
      <c r="P23" s="539"/>
      <c r="Q23" s="377"/>
      <c r="R23" s="594"/>
      <c r="T23" s="819"/>
      <c r="U23" s="819"/>
      <c r="V23" s="819"/>
      <c r="W23" s="819"/>
      <c r="X23" s="209"/>
      <c r="Y23" s="445"/>
      <c r="Z23" s="323"/>
      <c r="AA23" s="323"/>
      <c r="AB23" s="323"/>
      <c r="AC23" s="323"/>
      <c r="AD23" s="323"/>
      <c r="AE23" s="323"/>
      <c r="AF23" s="323"/>
      <c r="AG23" s="318"/>
      <c r="AH23" s="320"/>
      <c r="AI23" s="318"/>
      <c r="AJ23" s="320"/>
      <c r="AK23" s="445"/>
      <c r="AL23" s="323"/>
      <c r="AM23" s="314"/>
      <c r="AN23" s="346"/>
      <c r="AO23" s="802">
        <f t="shared" si="7"/>
        <v>0</v>
      </c>
      <c r="AP23" s="802">
        <f t="shared" si="8"/>
        <v>0</v>
      </c>
      <c r="AQ23" s="802">
        <f t="shared" si="9"/>
        <v>0</v>
      </c>
      <c r="AR23" s="802">
        <f t="shared" si="10"/>
        <v>0</v>
      </c>
      <c r="AS23" s="802">
        <f t="shared" si="11"/>
        <v>0</v>
      </c>
      <c r="AT23" s="802">
        <f t="shared" si="12"/>
        <v>0</v>
      </c>
      <c r="AU23" s="802">
        <f t="shared" si="13"/>
        <v>0</v>
      </c>
      <c r="AV23" s="802">
        <f t="shared" si="14"/>
        <v>0</v>
      </c>
      <c r="AW23" s="802">
        <f t="shared" si="15"/>
        <v>0</v>
      </c>
      <c r="AX23" s="802">
        <f t="shared" si="16"/>
        <v>0</v>
      </c>
      <c r="AY23" s="802">
        <f t="shared" si="17"/>
        <v>0</v>
      </c>
      <c r="AZ23" s="802">
        <f t="shared" si="18"/>
        <v>0</v>
      </c>
      <c r="BA23" s="802">
        <f t="shared" si="19"/>
        <v>0</v>
      </c>
      <c r="BB23" s="802">
        <f t="shared" si="20"/>
        <v>0</v>
      </c>
      <c r="BC23" s="802">
        <f t="shared" si="21"/>
        <v>0</v>
      </c>
      <c r="BD23" s="802">
        <f t="shared" si="22"/>
        <v>0</v>
      </c>
    </row>
    <row r="24" spans="1:56" s="101" customFormat="1" ht="10.5" customHeight="1">
      <c r="A24" s="213" t="s">
        <v>20</v>
      </c>
      <c r="B24" s="483" t="s">
        <v>20</v>
      </c>
      <c r="C24" s="353">
        <v>42.3</v>
      </c>
      <c r="D24" s="373">
        <v>42.4</v>
      </c>
      <c r="E24" s="373">
        <v>43.4</v>
      </c>
      <c r="F24" s="373">
        <v>42.999999999999993</v>
      </c>
      <c r="G24" s="373">
        <v>43.099999999999994</v>
      </c>
      <c r="H24" s="546"/>
      <c r="I24" s="546"/>
      <c r="J24" s="546"/>
      <c r="K24" s="324">
        <v>-2.5655830629109921E-3</v>
      </c>
      <c r="L24" s="325">
        <v>-1.8179151201135113E-2</v>
      </c>
      <c r="M24" s="473">
        <v>3.9356087050368416E-3</v>
      </c>
      <c r="N24" s="474">
        <v>1.4879630217416118E-2</v>
      </c>
      <c r="O24" s="794">
        <v>42.3</v>
      </c>
      <c r="P24" s="581">
        <v>43.099999999999994</v>
      </c>
      <c r="Q24" s="381">
        <v>-1.8179151201135113E-2</v>
      </c>
      <c r="R24" s="474">
        <v>1.4879630217416118E-2</v>
      </c>
      <c r="T24" s="819">
        <f>((C24-D24)/D24)-K24</f>
        <v>2.0709249687322255E-4</v>
      </c>
      <c r="U24" s="819">
        <f>((C24-G24)/G24)-L24</f>
        <v>-3.8233371765832719E-4</v>
      </c>
      <c r="V24" s="819">
        <f>((O24-P24)/P24)-Q24</f>
        <v>-3.8233371765832719E-4</v>
      </c>
      <c r="W24" s="819">
        <f>C24-O24</f>
        <v>0</v>
      </c>
      <c r="X24" s="919">
        <f>G24-P24</f>
        <v>0</v>
      </c>
      <c r="Y24" s="353">
        <v>42.3</v>
      </c>
      <c r="Z24" s="354">
        <v>42.4</v>
      </c>
      <c r="AA24" s="354">
        <v>43.4</v>
      </c>
      <c r="AB24" s="354">
        <v>42.999999999999993</v>
      </c>
      <c r="AC24" s="354">
        <v>43.099999999999994</v>
      </c>
      <c r="AD24" s="354"/>
      <c r="AE24" s="354"/>
      <c r="AF24" s="354"/>
      <c r="AG24" s="324">
        <v>-2.5655830629109921E-3</v>
      </c>
      <c r="AH24" s="325">
        <v>-1.8179151201135113E-2</v>
      </c>
      <c r="AI24" s="318">
        <v>3.9356087050368416E-3</v>
      </c>
      <c r="AJ24" s="320">
        <v>1.4879630217416118E-2</v>
      </c>
      <c r="AK24" s="353">
        <v>42.3</v>
      </c>
      <c r="AL24" s="354">
        <v>43.099999999999994</v>
      </c>
      <c r="AM24" s="318">
        <v>-1.8179151201135113E-2</v>
      </c>
      <c r="AN24" s="320">
        <v>1.4879630217416118E-2</v>
      </c>
      <c r="AO24" s="802">
        <f t="shared" si="7"/>
        <v>0</v>
      </c>
      <c r="AP24" s="802">
        <f t="shared" si="8"/>
        <v>0</v>
      </c>
      <c r="AQ24" s="802">
        <f t="shared" si="9"/>
        <v>0</v>
      </c>
      <c r="AR24" s="802">
        <f t="shared" si="10"/>
        <v>0</v>
      </c>
      <c r="AS24" s="802">
        <f t="shared" si="11"/>
        <v>0</v>
      </c>
      <c r="AT24" s="802">
        <f t="shared" si="12"/>
        <v>0</v>
      </c>
      <c r="AU24" s="802">
        <f t="shared" si="13"/>
        <v>0</v>
      </c>
      <c r="AV24" s="802">
        <f t="shared" si="14"/>
        <v>0</v>
      </c>
      <c r="AW24" s="802">
        <f t="shared" si="15"/>
        <v>0</v>
      </c>
      <c r="AX24" s="802">
        <f t="shared" si="16"/>
        <v>0</v>
      </c>
      <c r="AY24" s="802">
        <f t="shared" si="17"/>
        <v>0</v>
      </c>
      <c r="AZ24" s="802">
        <f t="shared" si="18"/>
        <v>0</v>
      </c>
      <c r="BA24" s="802">
        <f t="shared" si="19"/>
        <v>0</v>
      </c>
      <c r="BB24" s="802">
        <f t="shared" si="20"/>
        <v>0</v>
      </c>
      <c r="BC24" s="802">
        <f t="shared" si="21"/>
        <v>0</v>
      </c>
      <c r="BD24" s="802">
        <f t="shared" si="22"/>
        <v>0</v>
      </c>
    </row>
    <row r="25" spans="1:56" s="101" customFormat="1" ht="10.5" customHeight="1">
      <c r="A25" s="213" t="s">
        <v>21</v>
      </c>
      <c r="B25" s="483" t="s">
        <v>21</v>
      </c>
      <c r="C25" s="353">
        <v>0.2</v>
      </c>
      <c r="D25" s="373">
        <v>0.2</v>
      </c>
      <c r="E25" s="373">
        <v>0.2</v>
      </c>
      <c r="F25" s="373">
        <v>0.2</v>
      </c>
      <c r="G25" s="373">
        <v>0.2</v>
      </c>
      <c r="H25" s="546"/>
      <c r="I25" s="546"/>
      <c r="J25" s="546"/>
      <c r="K25" s="324">
        <v>-2.0234054417820335E-3</v>
      </c>
      <c r="L25" s="325">
        <v>-7.4942417227613412E-2</v>
      </c>
      <c r="M25" s="473">
        <v>1.8848447359162579E-2</v>
      </c>
      <c r="N25" s="474">
        <v>-3.516905196539466E-2</v>
      </c>
      <c r="O25" s="794">
        <v>0.2</v>
      </c>
      <c r="P25" s="581">
        <v>0.2</v>
      </c>
      <c r="Q25" s="381">
        <v>-7.4942417227613412E-2</v>
      </c>
      <c r="R25" s="474">
        <v>-3.516905196539466E-2</v>
      </c>
      <c r="S25" s="101" t="s">
        <v>82</v>
      </c>
      <c r="T25" s="819">
        <f t="shared" si="25"/>
        <v>2.0234054417820335E-3</v>
      </c>
      <c r="U25" s="819">
        <f t="shared" si="24"/>
        <v>7.4942417227613412E-2</v>
      </c>
      <c r="V25" s="819">
        <f t="shared" ref="V25:V30" si="26">((O25-P25)/P25)-Q25</f>
        <v>7.4942417227613412E-2</v>
      </c>
      <c r="W25" s="819">
        <f t="shared" ref="W25:W30" si="27">C25-O25</f>
        <v>0</v>
      </c>
      <c r="X25" s="919">
        <f t="shared" ref="X25:X30" si="28">G25-P25</f>
        <v>0</v>
      </c>
      <c r="Y25" s="353">
        <v>0.2</v>
      </c>
      <c r="Z25" s="354">
        <v>0.2</v>
      </c>
      <c r="AA25" s="354">
        <v>0.2</v>
      </c>
      <c r="AB25" s="354">
        <v>0.2</v>
      </c>
      <c r="AC25" s="354">
        <v>0.2</v>
      </c>
      <c r="AD25" s="354"/>
      <c r="AE25" s="354"/>
      <c r="AF25" s="354"/>
      <c r="AG25" s="324">
        <v>-2.0234054417820335E-3</v>
      </c>
      <c r="AH25" s="325">
        <v>-7.4942417227613412E-2</v>
      </c>
      <c r="AI25" s="318">
        <v>1.8848447359162579E-2</v>
      </c>
      <c r="AJ25" s="320">
        <v>-3.516905196539466E-2</v>
      </c>
      <c r="AK25" s="353">
        <v>0.2</v>
      </c>
      <c r="AL25" s="354">
        <v>0.2</v>
      </c>
      <c r="AM25" s="318">
        <v>-7.4942417227613412E-2</v>
      </c>
      <c r="AN25" s="320">
        <v>-3.516905196539466E-2</v>
      </c>
      <c r="AO25" s="802">
        <f t="shared" si="7"/>
        <v>0</v>
      </c>
      <c r="AP25" s="802">
        <f t="shared" si="8"/>
        <v>0</v>
      </c>
      <c r="AQ25" s="802">
        <f t="shared" si="9"/>
        <v>0</v>
      </c>
      <c r="AR25" s="802">
        <f t="shared" si="10"/>
        <v>0</v>
      </c>
      <c r="AS25" s="802">
        <f t="shared" si="11"/>
        <v>0</v>
      </c>
      <c r="AT25" s="802">
        <f t="shared" si="12"/>
        <v>0</v>
      </c>
      <c r="AU25" s="802">
        <f t="shared" si="13"/>
        <v>0</v>
      </c>
      <c r="AV25" s="802">
        <f t="shared" si="14"/>
        <v>0</v>
      </c>
      <c r="AW25" s="802">
        <f t="shared" si="15"/>
        <v>0</v>
      </c>
      <c r="AX25" s="802">
        <f t="shared" si="16"/>
        <v>0</v>
      </c>
      <c r="AY25" s="802">
        <f t="shared" si="17"/>
        <v>0</v>
      </c>
      <c r="AZ25" s="802">
        <f t="shared" si="18"/>
        <v>0</v>
      </c>
      <c r="BA25" s="802">
        <f t="shared" si="19"/>
        <v>0</v>
      </c>
      <c r="BB25" s="802">
        <f t="shared" si="20"/>
        <v>0</v>
      </c>
      <c r="BC25" s="802">
        <f t="shared" si="21"/>
        <v>0</v>
      </c>
      <c r="BD25" s="802">
        <f t="shared" si="22"/>
        <v>0</v>
      </c>
    </row>
    <row r="26" spans="1:56" s="101" customFormat="1" ht="10.5" customHeight="1">
      <c r="A26" s="213" t="s">
        <v>22</v>
      </c>
      <c r="B26" s="483" t="s">
        <v>22</v>
      </c>
      <c r="C26" s="353">
        <v>0.6</v>
      </c>
      <c r="D26" s="373">
        <v>0.6</v>
      </c>
      <c r="E26" s="373">
        <v>0.6</v>
      </c>
      <c r="F26" s="373">
        <v>0.7</v>
      </c>
      <c r="G26" s="373">
        <v>0.7</v>
      </c>
      <c r="H26" s="546"/>
      <c r="I26" s="546"/>
      <c r="J26" s="546"/>
      <c r="K26" s="324">
        <v>-2.9941136327075513E-2</v>
      </c>
      <c r="L26" s="325">
        <v>-0.10812782533587861</v>
      </c>
      <c r="M26" s="473">
        <v>-2.402905206522632E-2</v>
      </c>
      <c r="N26" s="474">
        <v>-9.5346648962532976E-2</v>
      </c>
      <c r="O26" s="794">
        <v>0.6</v>
      </c>
      <c r="P26" s="581">
        <v>0.7</v>
      </c>
      <c r="Q26" s="381">
        <v>-0.10812782533587861</v>
      </c>
      <c r="R26" s="474">
        <v>-9.5346648962532976E-2</v>
      </c>
      <c r="T26" s="819">
        <f>((C26-D26)/D26)-K26</f>
        <v>2.9941136327075513E-2</v>
      </c>
      <c r="U26" s="819">
        <f t="shared" si="24"/>
        <v>-3.4729317521264208E-2</v>
      </c>
      <c r="V26" s="819">
        <f t="shared" si="26"/>
        <v>-3.4729317521264208E-2</v>
      </c>
      <c r="W26" s="819">
        <f t="shared" si="27"/>
        <v>0</v>
      </c>
      <c r="X26" s="919">
        <f t="shared" si="28"/>
        <v>0</v>
      </c>
      <c r="Y26" s="353">
        <v>0.6</v>
      </c>
      <c r="Z26" s="354">
        <v>0.6</v>
      </c>
      <c r="AA26" s="354">
        <v>0.6</v>
      </c>
      <c r="AB26" s="354">
        <v>0.7</v>
      </c>
      <c r="AC26" s="354">
        <v>0.7</v>
      </c>
      <c r="AD26" s="354"/>
      <c r="AE26" s="354"/>
      <c r="AF26" s="354"/>
      <c r="AG26" s="324">
        <v>-2.9941136327075513E-2</v>
      </c>
      <c r="AH26" s="325">
        <v>-0.10812782533587861</v>
      </c>
      <c r="AI26" s="318">
        <v>-2.402905206522632E-2</v>
      </c>
      <c r="AJ26" s="320">
        <v>-9.5346648962532976E-2</v>
      </c>
      <c r="AK26" s="353">
        <v>0.6</v>
      </c>
      <c r="AL26" s="354">
        <v>0.7</v>
      </c>
      <c r="AM26" s="318">
        <v>-0.10812782533587861</v>
      </c>
      <c r="AN26" s="320">
        <v>-9.5346648962532976E-2</v>
      </c>
      <c r="AO26" s="802">
        <f t="shared" si="7"/>
        <v>0</v>
      </c>
      <c r="AP26" s="802">
        <f t="shared" si="8"/>
        <v>0</v>
      </c>
      <c r="AQ26" s="802">
        <f t="shared" si="9"/>
        <v>0</v>
      </c>
      <c r="AR26" s="802">
        <f t="shared" si="10"/>
        <v>0</v>
      </c>
      <c r="AS26" s="802">
        <f t="shared" si="11"/>
        <v>0</v>
      </c>
      <c r="AT26" s="802">
        <f t="shared" si="12"/>
        <v>0</v>
      </c>
      <c r="AU26" s="802">
        <f t="shared" si="13"/>
        <v>0</v>
      </c>
      <c r="AV26" s="802">
        <f t="shared" si="14"/>
        <v>0</v>
      </c>
      <c r="AW26" s="802">
        <f t="shared" si="15"/>
        <v>0</v>
      </c>
      <c r="AX26" s="802">
        <f t="shared" si="16"/>
        <v>0</v>
      </c>
      <c r="AY26" s="802">
        <f t="shared" si="17"/>
        <v>0</v>
      </c>
      <c r="AZ26" s="802">
        <f t="shared" si="18"/>
        <v>0</v>
      </c>
      <c r="BA26" s="802">
        <f t="shared" si="19"/>
        <v>0</v>
      </c>
      <c r="BB26" s="802">
        <f t="shared" si="20"/>
        <v>0</v>
      </c>
      <c r="BC26" s="802">
        <f t="shared" si="21"/>
        <v>0</v>
      </c>
      <c r="BD26" s="802">
        <f t="shared" si="22"/>
        <v>0</v>
      </c>
    </row>
    <row r="27" spans="1:56" s="101" customFormat="1" ht="10.5" customHeight="1">
      <c r="A27" s="214" t="s">
        <v>26</v>
      </c>
      <c r="B27" s="493" t="s">
        <v>26</v>
      </c>
      <c r="C27" s="355">
        <v>43.1</v>
      </c>
      <c r="D27" s="374">
        <v>43.2</v>
      </c>
      <c r="E27" s="374">
        <v>44.2</v>
      </c>
      <c r="F27" s="374">
        <v>43.9</v>
      </c>
      <c r="G27" s="374">
        <v>44</v>
      </c>
      <c r="H27" s="549"/>
      <c r="I27" s="549"/>
      <c r="J27" s="549"/>
      <c r="K27" s="327">
        <v>-2.9547787544265125E-3</v>
      </c>
      <c r="L27" s="328">
        <v>-1.9814944391790879E-2</v>
      </c>
      <c r="M27" s="1072">
        <v>3.5995658969714128E-3</v>
      </c>
      <c r="N27" s="494">
        <v>1.2932126981510805E-2</v>
      </c>
      <c r="O27" s="529">
        <v>43.1</v>
      </c>
      <c r="P27" s="1023">
        <v>44</v>
      </c>
      <c r="Q27" s="435">
        <v>-1.9814944391790879E-2</v>
      </c>
      <c r="R27" s="494">
        <v>1.2932126981510805E-2</v>
      </c>
      <c r="T27" s="819">
        <f t="shared" si="25"/>
        <v>6.3996393961166485E-4</v>
      </c>
      <c r="U27" s="819">
        <f t="shared" si="24"/>
        <v>-6.3960106275454467E-4</v>
      </c>
      <c r="V27" s="819">
        <f t="shared" si="26"/>
        <v>-6.3960106275454467E-4</v>
      </c>
      <c r="W27" s="819">
        <f t="shared" si="27"/>
        <v>0</v>
      </c>
      <c r="X27" s="919">
        <f t="shared" si="28"/>
        <v>0</v>
      </c>
      <c r="Y27" s="355">
        <v>43.1</v>
      </c>
      <c r="Z27" s="356">
        <v>43.2</v>
      </c>
      <c r="AA27" s="356">
        <v>44.2</v>
      </c>
      <c r="AB27" s="356">
        <v>43.9</v>
      </c>
      <c r="AC27" s="356">
        <v>44</v>
      </c>
      <c r="AD27" s="356"/>
      <c r="AE27" s="356"/>
      <c r="AF27" s="356"/>
      <c r="AG27" s="327">
        <v>-2.9547787544265125E-3</v>
      </c>
      <c r="AH27" s="328">
        <v>-1.9814944391790879E-2</v>
      </c>
      <c r="AI27" s="329">
        <v>3.5995658969714128E-3</v>
      </c>
      <c r="AJ27" s="330">
        <v>1.2932126981510805E-2</v>
      </c>
      <c r="AK27" s="355">
        <v>43.1</v>
      </c>
      <c r="AL27" s="356">
        <v>44</v>
      </c>
      <c r="AM27" s="329">
        <v>-1.9814944391790879E-2</v>
      </c>
      <c r="AN27" s="320">
        <v>1.2932126981510805E-2</v>
      </c>
      <c r="AO27" s="802">
        <f t="shared" si="7"/>
        <v>0</v>
      </c>
      <c r="AP27" s="802">
        <f t="shared" si="8"/>
        <v>0</v>
      </c>
      <c r="AQ27" s="802">
        <f t="shared" si="9"/>
        <v>0</v>
      </c>
      <c r="AR27" s="802">
        <f t="shared" si="10"/>
        <v>0</v>
      </c>
      <c r="AS27" s="802">
        <f t="shared" si="11"/>
        <v>0</v>
      </c>
      <c r="AT27" s="802">
        <f t="shared" si="12"/>
        <v>0</v>
      </c>
      <c r="AU27" s="802">
        <f t="shared" si="13"/>
        <v>0</v>
      </c>
      <c r="AV27" s="802">
        <f t="shared" si="14"/>
        <v>0</v>
      </c>
      <c r="AW27" s="802">
        <f t="shared" si="15"/>
        <v>0</v>
      </c>
      <c r="AX27" s="802">
        <f t="shared" si="16"/>
        <v>0</v>
      </c>
      <c r="AY27" s="802">
        <f t="shared" si="17"/>
        <v>0</v>
      </c>
      <c r="AZ27" s="802">
        <f t="shared" si="18"/>
        <v>0</v>
      </c>
      <c r="BA27" s="802">
        <f t="shared" si="19"/>
        <v>0</v>
      </c>
      <c r="BB27" s="802">
        <f t="shared" si="20"/>
        <v>0</v>
      </c>
      <c r="BC27" s="802">
        <f t="shared" si="21"/>
        <v>0</v>
      </c>
      <c r="BD27" s="802">
        <f t="shared" si="22"/>
        <v>0</v>
      </c>
    </row>
    <row r="28" spans="1:56" s="101" customFormat="1" ht="10.5" customHeight="1">
      <c r="A28" s="213" t="s">
        <v>18</v>
      </c>
      <c r="B28" s="483" t="s">
        <v>18</v>
      </c>
      <c r="C28" s="353">
        <v>17.100000000000001</v>
      </c>
      <c r="D28" s="373">
        <v>17.5</v>
      </c>
      <c r="E28" s="373">
        <v>17.599999999999998</v>
      </c>
      <c r="F28" s="373">
        <v>17</v>
      </c>
      <c r="G28" s="373">
        <v>17.299999999999997</v>
      </c>
      <c r="H28" s="546"/>
      <c r="I28" s="546"/>
      <c r="J28" s="546"/>
      <c r="K28" s="324">
        <v>-2.2389723846237497E-2</v>
      </c>
      <c r="L28" s="325">
        <v>-7.963269550744001E-3</v>
      </c>
      <c r="M28" s="473">
        <v>-1.1423820779139504E-2</v>
      </c>
      <c r="N28" s="474">
        <v>2.9742494997598623E-2</v>
      </c>
      <c r="O28" s="794">
        <v>17.100000000000001</v>
      </c>
      <c r="P28" s="581">
        <v>17.299999999999997</v>
      </c>
      <c r="Q28" s="381">
        <v>-7.963269550744001E-3</v>
      </c>
      <c r="R28" s="474">
        <v>2.9742494997598623E-2</v>
      </c>
      <c r="T28" s="819">
        <f t="shared" si="25"/>
        <v>-4.6741901090528032E-4</v>
      </c>
      <c r="U28" s="819">
        <f t="shared" si="24"/>
        <v>-3.5974240908742509E-3</v>
      </c>
      <c r="V28" s="819">
        <f t="shared" si="26"/>
        <v>-3.5974240908742509E-3</v>
      </c>
      <c r="W28" s="819">
        <f t="shared" si="27"/>
        <v>0</v>
      </c>
      <c r="X28" s="919">
        <f t="shared" si="28"/>
        <v>0</v>
      </c>
      <c r="Y28" s="353">
        <v>17.100000000000001</v>
      </c>
      <c r="Z28" s="354">
        <v>17.5</v>
      </c>
      <c r="AA28" s="354">
        <v>17.599999999999998</v>
      </c>
      <c r="AB28" s="354">
        <v>17</v>
      </c>
      <c r="AC28" s="354">
        <v>17.299999999999997</v>
      </c>
      <c r="AD28" s="354"/>
      <c r="AE28" s="354"/>
      <c r="AF28" s="354"/>
      <c r="AG28" s="324">
        <v>-2.2389723846237497E-2</v>
      </c>
      <c r="AH28" s="325">
        <v>-7.963269550744001E-3</v>
      </c>
      <c r="AI28" s="318">
        <v>-1.1423820779139504E-2</v>
      </c>
      <c r="AJ28" s="320">
        <v>2.9742494997598623E-2</v>
      </c>
      <c r="AK28" s="353">
        <v>17.100000000000001</v>
      </c>
      <c r="AL28" s="354">
        <v>17.299999999999997</v>
      </c>
      <c r="AM28" s="318">
        <v>-7.963269550744001E-3</v>
      </c>
      <c r="AN28" s="320">
        <v>2.9742494997598623E-2</v>
      </c>
      <c r="AO28" s="802">
        <f t="shared" si="7"/>
        <v>0</v>
      </c>
      <c r="AP28" s="802">
        <f t="shared" si="8"/>
        <v>0</v>
      </c>
      <c r="AQ28" s="802">
        <f t="shared" si="9"/>
        <v>0</v>
      </c>
      <c r="AR28" s="802">
        <f t="shared" si="10"/>
        <v>0</v>
      </c>
      <c r="AS28" s="802">
        <f t="shared" si="11"/>
        <v>0</v>
      </c>
      <c r="AT28" s="802">
        <f t="shared" si="12"/>
        <v>0</v>
      </c>
      <c r="AU28" s="802">
        <f t="shared" si="13"/>
        <v>0</v>
      </c>
      <c r="AV28" s="802">
        <f t="shared" si="14"/>
        <v>0</v>
      </c>
      <c r="AW28" s="802">
        <f t="shared" si="15"/>
        <v>0</v>
      </c>
      <c r="AX28" s="802">
        <f t="shared" si="16"/>
        <v>0</v>
      </c>
      <c r="AY28" s="802">
        <f t="shared" si="17"/>
        <v>0</v>
      </c>
      <c r="AZ28" s="802">
        <f t="shared" si="18"/>
        <v>0</v>
      </c>
      <c r="BA28" s="802">
        <f t="shared" si="19"/>
        <v>0</v>
      </c>
      <c r="BB28" s="802">
        <f t="shared" si="20"/>
        <v>0</v>
      </c>
      <c r="BC28" s="802">
        <f t="shared" si="21"/>
        <v>0</v>
      </c>
      <c r="BD28" s="802">
        <f t="shared" si="22"/>
        <v>0</v>
      </c>
    </row>
    <row r="29" spans="1:56" s="101" customFormat="1" ht="10.5" customHeight="1">
      <c r="A29" s="213" t="s">
        <v>17</v>
      </c>
      <c r="B29" s="483" t="s">
        <v>17</v>
      </c>
      <c r="C29" s="353">
        <v>0.2</v>
      </c>
      <c r="D29" s="373">
        <v>0.2</v>
      </c>
      <c r="E29" s="373">
        <v>0.1</v>
      </c>
      <c r="F29" s="373">
        <v>0.2</v>
      </c>
      <c r="G29" s="373">
        <v>0.1</v>
      </c>
      <c r="H29" s="546"/>
      <c r="I29" s="546"/>
      <c r="J29" s="546"/>
      <c r="K29" s="324">
        <v>-0.11479077673761706</v>
      </c>
      <c r="L29" s="325">
        <v>3.2606935792663494E-2</v>
      </c>
      <c r="M29" s="473">
        <v>-0.10194278991807004</v>
      </c>
      <c r="N29" s="474">
        <v>6.1749432998474685E-2</v>
      </c>
      <c r="O29" s="794">
        <v>0.2</v>
      </c>
      <c r="P29" s="581">
        <v>0.1</v>
      </c>
      <c r="Q29" s="381">
        <v>3.2606935792663494E-2</v>
      </c>
      <c r="R29" s="474">
        <v>6.1749432998474685E-2</v>
      </c>
      <c r="T29" s="819">
        <f t="shared" si="25"/>
        <v>0.11479077673761706</v>
      </c>
      <c r="U29" s="819">
        <f t="shared" si="24"/>
        <v>0.96739306420733651</v>
      </c>
      <c r="V29" s="819">
        <f t="shared" si="26"/>
        <v>0.96739306420733651</v>
      </c>
      <c r="W29" s="819">
        <f t="shared" si="27"/>
        <v>0</v>
      </c>
      <c r="X29" s="919">
        <f t="shared" si="28"/>
        <v>0</v>
      </c>
      <c r="Y29" s="353">
        <v>0.2</v>
      </c>
      <c r="Z29" s="354">
        <v>0.2</v>
      </c>
      <c r="AA29" s="354">
        <v>0.1</v>
      </c>
      <c r="AB29" s="354">
        <v>0.2</v>
      </c>
      <c r="AC29" s="354">
        <v>0.1</v>
      </c>
      <c r="AD29" s="354"/>
      <c r="AE29" s="354"/>
      <c r="AF29" s="354"/>
      <c r="AG29" s="324">
        <v>-0.11479077673761706</v>
      </c>
      <c r="AH29" s="325">
        <v>3.2606935792663494E-2</v>
      </c>
      <c r="AI29" s="318">
        <v>-0.10194278991807004</v>
      </c>
      <c r="AJ29" s="320">
        <v>6.1749432998474685E-2</v>
      </c>
      <c r="AK29" s="353">
        <v>0.2</v>
      </c>
      <c r="AL29" s="354">
        <v>0.1</v>
      </c>
      <c r="AM29" s="318">
        <v>3.2606935792663494E-2</v>
      </c>
      <c r="AN29" s="320">
        <v>6.1749432998474685E-2</v>
      </c>
      <c r="AO29" s="802">
        <f t="shared" si="7"/>
        <v>0</v>
      </c>
      <c r="AP29" s="802">
        <f t="shared" si="8"/>
        <v>0</v>
      </c>
      <c r="AQ29" s="802">
        <f t="shared" si="9"/>
        <v>0</v>
      </c>
      <c r="AR29" s="802">
        <f t="shared" si="10"/>
        <v>0</v>
      </c>
      <c r="AS29" s="802">
        <f t="shared" si="11"/>
        <v>0</v>
      </c>
      <c r="AT29" s="802">
        <f t="shared" si="12"/>
        <v>0</v>
      </c>
      <c r="AU29" s="802">
        <f t="shared" si="13"/>
        <v>0</v>
      </c>
      <c r="AV29" s="802">
        <f t="shared" si="14"/>
        <v>0</v>
      </c>
      <c r="AW29" s="802">
        <f t="shared" si="15"/>
        <v>0</v>
      </c>
      <c r="AX29" s="802">
        <f t="shared" si="16"/>
        <v>0</v>
      </c>
      <c r="AY29" s="802">
        <f t="shared" si="17"/>
        <v>0</v>
      </c>
      <c r="AZ29" s="802">
        <f t="shared" si="18"/>
        <v>0</v>
      </c>
      <c r="BA29" s="802">
        <f t="shared" si="19"/>
        <v>0</v>
      </c>
      <c r="BB29" s="802">
        <f t="shared" si="20"/>
        <v>0</v>
      </c>
      <c r="BC29" s="802">
        <f t="shared" si="21"/>
        <v>0</v>
      </c>
      <c r="BD29" s="802">
        <f t="shared" si="22"/>
        <v>0</v>
      </c>
    </row>
    <row r="30" spans="1:56" s="101" customFormat="1" ht="10.5" customHeight="1">
      <c r="A30" s="214" t="s">
        <v>16</v>
      </c>
      <c r="B30" s="500" t="s">
        <v>16</v>
      </c>
      <c r="C30" s="357">
        <v>17.3</v>
      </c>
      <c r="D30" s="375">
        <v>17.7</v>
      </c>
      <c r="E30" s="375">
        <v>17.7</v>
      </c>
      <c r="F30" s="375">
        <v>17.2</v>
      </c>
      <c r="G30" s="375">
        <v>17.399999999999999</v>
      </c>
      <c r="H30" s="551"/>
      <c r="I30" s="551"/>
      <c r="J30" s="551"/>
      <c r="K30" s="339">
        <v>-2.3290324262789652E-2</v>
      </c>
      <c r="L30" s="740">
        <v>-7.6188511563889394E-3</v>
      </c>
      <c r="M30" s="1074">
        <v>-1.2304929963558808E-2</v>
      </c>
      <c r="N30" s="505">
        <v>3.0017308369097329E-2</v>
      </c>
      <c r="O30" s="530">
        <v>17.3</v>
      </c>
      <c r="P30" s="1082">
        <v>17.399999999999999</v>
      </c>
      <c r="Q30" s="437">
        <v>-7.6188511563889394E-3</v>
      </c>
      <c r="R30" s="505">
        <v>3.0017308369097329E-2</v>
      </c>
      <c r="T30" s="819">
        <f t="shared" si="25"/>
        <v>6.9145420629255702E-4</v>
      </c>
      <c r="U30" s="819">
        <f t="shared" si="24"/>
        <v>1.8717247196074526E-3</v>
      </c>
      <c r="V30" s="819">
        <f t="shared" si="26"/>
        <v>1.8717247196074526E-3</v>
      </c>
      <c r="W30" s="819">
        <f t="shared" si="27"/>
        <v>0</v>
      </c>
      <c r="X30" s="919">
        <f t="shared" si="28"/>
        <v>0</v>
      </c>
      <c r="Y30" s="357">
        <v>17.3</v>
      </c>
      <c r="Z30" s="358">
        <v>17.7</v>
      </c>
      <c r="AA30" s="358">
        <v>17.7</v>
      </c>
      <c r="AB30" s="358">
        <v>17.2</v>
      </c>
      <c r="AC30" s="358">
        <v>17.399999999999999</v>
      </c>
      <c r="AD30" s="358"/>
      <c r="AE30" s="358"/>
      <c r="AF30" s="358"/>
      <c r="AG30" s="339">
        <v>-2.3290324262789652E-2</v>
      </c>
      <c r="AH30" s="740">
        <v>-7.6188511563889394E-3</v>
      </c>
      <c r="AI30" s="340">
        <v>-1.2304929963558808E-2</v>
      </c>
      <c r="AJ30" s="359">
        <v>3.0017308369097329E-2</v>
      </c>
      <c r="AK30" s="357">
        <v>17.3</v>
      </c>
      <c r="AL30" s="358">
        <v>17.399999999999999</v>
      </c>
      <c r="AM30" s="340">
        <v>-7.6188511563889394E-3</v>
      </c>
      <c r="AN30" s="351">
        <v>3.0017308369097329E-2</v>
      </c>
      <c r="AO30" s="802">
        <f t="shared" si="7"/>
        <v>0</v>
      </c>
      <c r="AP30" s="802">
        <f t="shared" si="8"/>
        <v>0</v>
      </c>
      <c r="AQ30" s="802">
        <f t="shared" si="9"/>
        <v>0</v>
      </c>
      <c r="AR30" s="802">
        <f t="shared" si="10"/>
        <v>0</v>
      </c>
      <c r="AS30" s="802">
        <f t="shared" si="11"/>
        <v>0</v>
      </c>
      <c r="AT30" s="802">
        <f t="shared" si="12"/>
        <v>0</v>
      </c>
      <c r="AU30" s="802">
        <f t="shared" si="13"/>
        <v>0</v>
      </c>
      <c r="AV30" s="802">
        <f t="shared" si="14"/>
        <v>0</v>
      </c>
      <c r="AW30" s="802">
        <f t="shared" si="15"/>
        <v>0</v>
      </c>
      <c r="AX30" s="802">
        <f t="shared" si="16"/>
        <v>0</v>
      </c>
      <c r="AY30" s="802">
        <f t="shared" si="17"/>
        <v>0</v>
      </c>
      <c r="AZ30" s="802">
        <f t="shared" si="18"/>
        <v>0</v>
      </c>
      <c r="BA30" s="802">
        <f t="shared" si="19"/>
        <v>0</v>
      </c>
      <c r="BB30" s="802">
        <f t="shared" si="20"/>
        <v>0</v>
      </c>
      <c r="BC30" s="802">
        <f t="shared" si="21"/>
        <v>0</v>
      </c>
      <c r="BD30" s="802">
        <f t="shared" si="22"/>
        <v>0</v>
      </c>
    </row>
    <row r="31" spans="1:56" s="210" customFormat="1" ht="12" customHeight="1">
      <c r="A31" s="216" t="str">
        <f>+"FXRetailTot"&amp;$A$1</f>
        <v>FXRetailTotGroup</v>
      </c>
      <c r="B31" s="1340" t="s">
        <v>155</v>
      </c>
      <c r="C31" s="1340"/>
      <c r="D31" s="1340"/>
      <c r="E31" s="1340"/>
      <c r="F31" s="1340"/>
      <c r="G31" s="1340"/>
      <c r="H31" s="1340"/>
      <c r="I31" s="1340"/>
      <c r="J31" s="1340"/>
      <c r="K31" s="1340"/>
      <c r="L31" s="1340"/>
      <c r="M31" s="1340"/>
      <c r="N31" s="1340"/>
      <c r="O31" s="1340"/>
      <c r="P31" s="417"/>
      <c r="Q31" s="417"/>
      <c r="R31" s="417"/>
      <c r="Y31" s="161"/>
    </row>
    <row r="32" spans="1:56" ht="12" customHeight="1">
      <c r="A32" s="206"/>
      <c r="B32" s="360"/>
      <c r="C32" s="296"/>
      <c r="D32" s="838"/>
      <c r="E32" s="296"/>
      <c r="F32" s="296"/>
      <c r="G32" s="296"/>
      <c r="H32" s="296"/>
      <c r="I32" s="296"/>
      <c r="J32" s="296"/>
      <c r="K32" s="296"/>
      <c r="L32" s="296"/>
      <c r="M32" s="220"/>
      <c r="N32" s="220"/>
      <c r="O32" s="220"/>
      <c r="P32" s="220"/>
      <c r="Q32" s="1"/>
      <c r="R32" s="1"/>
      <c r="S32" s="1"/>
      <c r="T32" s="1"/>
      <c r="U32" s="1"/>
      <c r="V32" s="1"/>
      <c r="W32" s="1"/>
      <c r="X32" s="153"/>
      <c r="Y32" s="153"/>
      <c r="Z32" s="153"/>
      <c r="AA32" s="153"/>
      <c r="AB32" s="153"/>
      <c r="AC32" s="153"/>
      <c r="AD32" s="153"/>
      <c r="AE32" s="153"/>
    </row>
    <row r="33" spans="1:16" ht="12" customHeight="1">
      <c r="A33" s="50"/>
    </row>
    <row r="34" spans="1:16">
      <c r="A34" s="181">
        <v>3</v>
      </c>
      <c r="B34" s="796" t="s">
        <v>100</v>
      </c>
      <c r="C34" s="797">
        <f>(C5+C6+C7+C8-C9)+(C9+C12-C13)+(C13+C14-C16)</f>
        <v>0</v>
      </c>
      <c r="D34" s="797">
        <f>(D5+D6+D7+D8-D9)+(D9+D12-D13)+(D13+D14-D16)</f>
        <v>0</v>
      </c>
      <c r="E34" s="797">
        <f t="shared" ref="E34:J34" si="29">(E5+E6+E7+E8-E9)+(E9+E12-E13)+(E13+E14-E16)</f>
        <v>0</v>
      </c>
      <c r="F34" s="797">
        <f t="shared" si="29"/>
        <v>0</v>
      </c>
      <c r="G34" s="797">
        <f t="shared" si="29"/>
        <v>0</v>
      </c>
      <c r="H34" s="797">
        <f t="shared" si="29"/>
        <v>0</v>
      </c>
      <c r="I34" s="797">
        <f t="shared" si="29"/>
        <v>0</v>
      </c>
      <c r="J34" s="797">
        <f t="shared" si="29"/>
        <v>0</v>
      </c>
      <c r="K34" s="796"/>
      <c r="L34" s="796"/>
      <c r="O34" s="797">
        <f>(O5+O6+O7+O8-O9)+(O9+O12-O13)+(O13+O14-O16)</f>
        <v>0</v>
      </c>
      <c r="P34" s="797">
        <f>(P5+P6+P7+P8-P9)+(P9+P12-P13)+(P13+P14-P16)</f>
        <v>0</v>
      </c>
    </row>
    <row r="35" spans="1:16">
      <c r="B35" s="796" t="s">
        <v>101</v>
      </c>
      <c r="C35" s="797">
        <f>C24+C25+C26-C27+C28+C29-C30</f>
        <v>0</v>
      </c>
      <c r="D35" s="797">
        <f t="shared" ref="D35:J35" si="30">D24+D25+D26-D27+D28+D29-D30</f>
        <v>0</v>
      </c>
      <c r="E35" s="797">
        <f t="shared" si="30"/>
        <v>0</v>
      </c>
      <c r="F35" s="797">
        <f t="shared" si="30"/>
        <v>0</v>
      </c>
      <c r="G35" s="797">
        <f t="shared" si="30"/>
        <v>0</v>
      </c>
      <c r="H35" s="797">
        <f t="shared" si="30"/>
        <v>0</v>
      </c>
      <c r="I35" s="797">
        <f t="shared" si="30"/>
        <v>0</v>
      </c>
      <c r="J35" s="797">
        <f t="shared" si="30"/>
        <v>0</v>
      </c>
      <c r="K35" s="796"/>
      <c r="L35" s="796"/>
      <c r="M35" s="798"/>
      <c r="N35" s="798"/>
      <c r="O35" s="797">
        <f>O24+O25+O26-O27+O28+O29-O30</f>
        <v>0</v>
      </c>
      <c r="P35" s="797">
        <f>P24+P25+P26-P27+P28+P29-P30</f>
        <v>0</v>
      </c>
    </row>
    <row r="36" spans="1:16">
      <c r="B36" s="796"/>
      <c r="C36" s="797"/>
      <c r="D36" s="797"/>
      <c r="E36" s="797"/>
      <c r="F36" s="797"/>
      <c r="G36" s="797"/>
      <c r="H36" s="797"/>
      <c r="I36" s="797"/>
      <c r="J36" s="797"/>
      <c r="K36" s="796"/>
      <c r="L36" s="796"/>
      <c r="M36" s="798"/>
      <c r="N36" s="798"/>
      <c r="O36" s="797"/>
      <c r="P36" s="797"/>
    </row>
    <row r="37" spans="1:16">
      <c r="B37" s="796" t="s">
        <v>104</v>
      </c>
      <c r="C37" s="849">
        <f>C24+C25+C26-C27</f>
        <v>0</v>
      </c>
      <c r="D37" s="849">
        <f>D24+D25+D26-D27</f>
        <v>0</v>
      </c>
      <c r="E37" s="849">
        <f>E24+E25+E26-E27</f>
        <v>0</v>
      </c>
      <c r="F37" s="849">
        <f>F24+F25+F26-F27</f>
        <v>0</v>
      </c>
      <c r="G37" s="849">
        <f>G24+G25+G26-G27</f>
        <v>0</v>
      </c>
      <c r="H37" s="797"/>
      <c r="I37" s="797"/>
      <c r="J37" s="797"/>
      <c r="K37" s="796"/>
      <c r="L37" s="796"/>
      <c r="M37" s="798"/>
      <c r="N37" s="798"/>
      <c r="O37" s="797"/>
      <c r="P37" s="797"/>
    </row>
    <row r="38" spans="1:16">
      <c r="B38" s="796" t="s">
        <v>105</v>
      </c>
      <c r="C38" s="849">
        <f>C28+C29-C30</f>
        <v>0</v>
      </c>
      <c r="D38" s="849">
        <f t="shared" ref="D38:J38" si="31">D28+D29-D30</f>
        <v>0</v>
      </c>
      <c r="E38" s="849">
        <f>E28+E29-E30</f>
        <v>0</v>
      </c>
      <c r="F38" s="849">
        <f t="shared" si="31"/>
        <v>0</v>
      </c>
      <c r="G38" s="849">
        <f t="shared" si="31"/>
        <v>0</v>
      </c>
      <c r="H38" s="797">
        <f t="shared" si="31"/>
        <v>0</v>
      </c>
      <c r="I38" s="797">
        <f t="shared" si="31"/>
        <v>0</v>
      </c>
      <c r="J38" s="797">
        <f t="shared" si="31"/>
        <v>0</v>
      </c>
      <c r="K38" s="796"/>
      <c r="L38" s="796"/>
      <c r="M38" s="798"/>
      <c r="N38" s="798"/>
      <c r="O38" s="797"/>
      <c r="P38" s="797"/>
    </row>
    <row r="39" spans="1:16">
      <c r="C39" s="799"/>
      <c r="D39" s="799"/>
      <c r="E39" s="799"/>
      <c r="F39" s="799"/>
      <c r="G39" s="799"/>
      <c r="H39" s="799"/>
      <c r="I39" s="799"/>
      <c r="J39" s="799"/>
      <c r="K39" s="798"/>
      <c r="L39" s="798"/>
      <c r="M39" s="798"/>
      <c r="N39" s="798"/>
      <c r="O39" s="799"/>
      <c r="P39" s="799"/>
    </row>
    <row r="41" spans="1:16" ht="12" hidden="1" customHeight="1"/>
    <row r="42" spans="1:16" ht="12" hidden="1" customHeight="1"/>
    <row r="43" spans="1:16" ht="12" hidden="1" customHeight="1"/>
    <row r="44" spans="1:16" ht="12" hidden="1" customHeight="1"/>
    <row r="45" spans="1:16" ht="12" hidden="1" customHeight="1"/>
    <row r="46" spans="1:16" ht="12" hidden="1" customHeight="1"/>
    <row r="47" spans="1:16" ht="12" hidden="1" customHeight="1"/>
    <row r="48" spans="1:16" ht="12" hidden="1" customHeight="1"/>
    <row r="49" spans="1:43" ht="12" hidden="1" customHeight="1"/>
    <row r="50" spans="1:43" ht="12" hidden="1" customHeight="1"/>
    <row r="51" spans="1:43" ht="12" hidden="1" customHeight="1"/>
    <row r="52" spans="1:43" ht="12" hidden="1" customHeight="1"/>
    <row r="53" spans="1:43" ht="12" hidden="1" customHeight="1"/>
    <row r="54" spans="1:43" ht="12" hidden="1" customHeight="1"/>
    <row r="55" spans="1:43" s="13" customFormat="1" ht="12" hidden="1" customHeight="1">
      <c r="A55" s="273"/>
    </row>
    <row r="56" spans="1:43" s="224" customFormat="1" ht="18.75" customHeight="1">
      <c r="A56" s="222"/>
      <c r="B56" s="223" t="s">
        <v>76</v>
      </c>
      <c r="C56" s="274"/>
      <c r="D56" s="274"/>
      <c r="E56" s="274"/>
      <c r="F56" s="274"/>
      <c r="G56" s="274"/>
      <c r="H56" s="274"/>
      <c r="I56" s="274"/>
      <c r="J56" s="274"/>
      <c r="K56" s="274"/>
      <c r="L56" s="274"/>
      <c r="M56" s="275"/>
      <c r="N56" s="276"/>
      <c r="T56" s="223" t="s">
        <v>88</v>
      </c>
      <c r="U56" s="223"/>
      <c r="V56" s="223"/>
      <c r="W56" s="223"/>
      <c r="X56" s="223"/>
      <c r="Y56" s="223"/>
      <c r="AE56" s="223"/>
    </row>
    <row r="57" spans="1:43" s="224" customFormat="1" ht="24" customHeight="1">
      <c r="B57" s="176" t="s">
        <v>2</v>
      </c>
      <c r="C57" s="177" t="e">
        <f>D4</f>
        <v>#REF!</v>
      </c>
      <c r="D57" s="178" t="e">
        <f t="shared" ref="D57:I57" si="32">E4</f>
        <v>#REF!</v>
      </c>
      <c r="E57" s="178" t="e">
        <f t="shared" si="32"/>
        <v>#REF!</v>
      </c>
      <c r="F57" s="178" t="e">
        <f t="shared" si="32"/>
        <v>#REF!</v>
      </c>
      <c r="G57" s="178" t="e">
        <f t="shared" si="32"/>
        <v>#REF!</v>
      </c>
      <c r="H57" s="178" t="e">
        <f t="shared" si="32"/>
        <v>#REF!</v>
      </c>
      <c r="I57" s="178" t="e">
        <f t="shared" si="32"/>
        <v>#REF!</v>
      </c>
      <c r="J57" s="178"/>
      <c r="K57" s="180"/>
      <c r="L57" s="179"/>
      <c r="M57" s="222"/>
      <c r="N57" s="222" t="s">
        <v>113</v>
      </c>
      <c r="T57" s="176" t="s">
        <v>2</v>
      </c>
      <c r="U57" s="177"/>
      <c r="V57" s="832"/>
      <c r="W57" s="832"/>
      <c r="X57" s="178" t="e">
        <f t="shared" ref="X57:AD57" si="33">+C57</f>
        <v>#REF!</v>
      </c>
      <c r="Y57" s="178" t="e">
        <f t="shared" si="33"/>
        <v>#REF!</v>
      </c>
      <c r="Z57" s="178" t="e">
        <f t="shared" si="33"/>
        <v>#REF!</v>
      </c>
      <c r="AA57" s="178" t="e">
        <f t="shared" si="33"/>
        <v>#REF!</v>
      </c>
      <c r="AB57" s="178" t="e">
        <f t="shared" si="33"/>
        <v>#REF!</v>
      </c>
      <c r="AC57" s="178" t="e">
        <f t="shared" si="33"/>
        <v>#REF!</v>
      </c>
      <c r="AD57" s="178" t="e">
        <f t="shared" si="33"/>
        <v>#REF!</v>
      </c>
      <c r="AE57" s="177"/>
      <c r="AF57" s="178"/>
      <c r="AG57" s="178"/>
      <c r="AH57" s="178"/>
      <c r="AI57" s="178"/>
      <c r="AJ57" s="178"/>
      <c r="AK57" s="178"/>
      <c r="AL57" s="180"/>
      <c r="AM57" s="179"/>
      <c r="AN57" s="254"/>
      <c r="AO57" s="254"/>
      <c r="AP57" s="254"/>
      <c r="AQ57" s="254"/>
    </row>
    <row r="58" spans="1:43" s="224" customFormat="1">
      <c r="B58" s="71" t="s">
        <v>8</v>
      </c>
      <c r="C58" s="211">
        <v>130</v>
      </c>
      <c r="D58" s="69">
        <v>129</v>
      </c>
      <c r="E58" s="69">
        <v>126</v>
      </c>
      <c r="F58" s="69">
        <v>126</v>
      </c>
      <c r="G58" s="69">
        <v>119</v>
      </c>
      <c r="H58" s="62">
        <v>116</v>
      </c>
      <c r="I58" s="62">
        <v>119</v>
      </c>
      <c r="J58" s="62"/>
      <c r="K58" s="16"/>
      <c r="L58" s="148"/>
      <c r="T58" s="71" t="s">
        <v>8</v>
      </c>
      <c r="U58" s="152"/>
      <c r="V58" s="170"/>
      <c r="W58" s="170"/>
      <c r="X58" s="116">
        <f t="shared" ref="X58:AD83" si="34">+D5-C58</f>
        <v>1</v>
      </c>
      <c r="Y58" s="69">
        <f t="shared" si="34"/>
        <v>1</v>
      </c>
      <c r="Z58" s="69">
        <f t="shared" si="34"/>
        <v>2</v>
      </c>
      <c r="AA58" s="69">
        <f t="shared" si="34"/>
        <v>2</v>
      </c>
      <c r="AB58" s="69">
        <f t="shared" si="34"/>
        <v>-119</v>
      </c>
      <c r="AC58" s="69">
        <f t="shared" si="34"/>
        <v>-116</v>
      </c>
      <c r="AD58" s="69">
        <f t="shared" si="34"/>
        <v>-119</v>
      </c>
      <c r="AE58" s="152"/>
      <c r="AF58" s="116"/>
      <c r="AG58" s="69"/>
      <c r="AH58" s="69"/>
      <c r="AI58" s="62"/>
      <c r="AJ58" s="62"/>
      <c r="AK58" s="62"/>
      <c r="AL58" s="16"/>
      <c r="AM58" s="148"/>
      <c r="AN58" s="239"/>
      <c r="AO58" s="239"/>
      <c r="AP58" s="239"/>
      <c r="AQ58" s="239"/>
    </row>
    <row r="59" spans="1:43" s="224" customFormat="1">
      <c r="B59" s="71" t="s">
        <v>3</v>
      </c>
      <c r="C59" s="71">
        <v>58</v>
      </c>
      <c r="D59" s="72">
        <v>54</v>
      </c>
      <c r="E59" s="72">
        <v>57</v>
      </c>
      <c r="F59" s="62">
        <v>56</v>
      </c>
      <c r="G59" s="62">
        <v>58</v>
      </c>
      <c r="H59" s="72">
        <v>48</v>
      </c>
      <c r="I59" s="72">
        <v>57</v>
      </c>
      <c r="J59" s="72"/>
      <c r="K59" s="20"/>
      <c r="L59" s="17"/>
      <c r="T59" s="71" t="s">
        <v>3</v>
      </c>
      <c r="U59" s="18"/>
      <c r="V59" s="19"/>
      <c r="W59" s="19"/>
      <c r="X59" s="116">
        <f t="shared" si="34"/>
        <v>2</v>
      </c>
      <c r="Y59" s="72">
        <f t="shared" si="34"/>
        <v>0</v>
      </c>
      <c r="Z59" s="62">
        <f t="shared" si="34"/>
        <v>3</v>
      </c>
      <c r="AA59" s="62">
        <f t="shared" si="34"/>
        <v>1</v>
      </c>
      <c r="AB59" s="62">
        <f t="shared" si="34"/>
        <v>-58</v>
      </c>
      <c r="AC59" s="62">
        <f t="shared" si="34"/>
        <v>-48</v>
      </c>
      <c r="AD59" s="62">
        <f t="shared" si="34"/>
        <v>-57</v>
      </c>
      <c r="AE59" s="14"/>
      <c r="AF59" s="60"/>
      <c r="AG59" s="62"/>
      <c r="AH59" s="62"/>
      <c r="AI59" s="62"/>
      <c r="AJ59" s="72"/>
      <c r="AK59" s="72"/>
      <c r="AL59" s="20"/>
      <c r="AM59" s="17"/>
      <c r="AN59" s="230"/>
      <c r="AO59" s="230"/>
      <c r="AP59" s="230"/>
      <c r="AQ59" s="230"/>
    </row>
    <row r="60" spans="1:43" s="224" customFormat="1">
      <c r="B60" s="71" t="s">
        <v>0</v>
      </c>
      <c r="C60" s="71">
        <v>38</v>
      </c>
      <c r="D60" s="72">
        <v>42</v>
      </c>
      <c r="E60" s="72">
        <v>53</v>
      </c>
      <c r="F60" s="62">
        <v>51</v>
      </c>
      <c r="G60" s="62">
        <v>53</v>
      </c>
      <c r="H60" s="72">
        <v>49</v>
      </c>
      <c r="I60" s="72">
        <v>57</v>
      </c>
      <c r="J60" s="72"/>
      <c r="K60" s="20"/>
      <c r="L60" s="17"/>
      <c r="T60" s="71" t="s">
        <v>0</v>
      </c>
      <c r="U60" s="18"/>
      <c r="V60" s="19"/>
      <c r="W60" s="19"/>
      <c r="X60" s="301">
        <f t="shared" si="34"/>
        <v>4</v>
      </c>
      <c r="Y60" s="72">
        <f t="shared" si="34"/>
        <v>2</v>
      </c>
      <c r="Z60" s="62">
        <f t="shared" si="34"/>
        <v>4</v>
      </c>
      <c r="AA60" s="62">
        <f t="shared" si="34"/>
        <v>4</v>
      </c>
      <c r="AB60" s="62">
        <f t="shared" si="34"/>
        <v>-53</v>
      </c>
      <c r="AC60" s="62">
        <f t="shared" si="34"/>
        <v>-49</v>
      </c>
      <c r="AD60" s="62">
        <f t="shared" si="34"/>
        <v>-57</v>
      </c>
      <c r="AE60" s="14"/>
      <c r="AF60" s="60"/>
      <c r="AG60" s="62"/>
      <c r="AH60" s="62"/>
      <c r="AI60" s="62"/>
      <c r="AJ60" s="72"/>
      <c r="AK60" s="72"/>
      <c r="AL60" s="20"/>
      <c r="AM60" s="17"/>
      <c r="AN60" s="230"/>
      <c r="AO60" s="230"/>
      <c r="AP60" s="230"/>
      <c r="AQ60" s="230"/>
    </row>
    <row r="61" spans="1:43" s="224" customFormat="1">
      <c r="B61" s="71" t="s">
        <v>19</v>
      </c>
      <c r="C61" s="71">
        <v>2</v>
      </c>
      <c r="D61" s="72">
        <v>2</v>
      </c>
      <c r="E61" s="72">
        <v>2</v>
      </c>
      <c r="F61" s="62">
        <v>15</v>
      </c>
      <c r="G61" s="62">
        <v>2</v>
      </c>
      <c r="H61" s="72">
        <v>1</v>
      </c>
      <c r="I61" s="72">
        <v>2</v>
      </c>
      <c r="J61" s="72"/>
      <c r="K61" s="20"/>
      <c r="L61" s="17"/>
      <c r="T61" s="71" t="s">
        <v>19</v>
      </c>
      <c r="U61" s="18"/>
      <c r="V61" s="19"/>
      <c r="W61" s="19"/>
      <c r="X61" s="301">
        <f t="shared" si="34"/>
        <v>0</v>
      </c>
      <c r="Y61" s="72">
        <f t="shared" si="34"/>
        <v>0</v>
      </c>
      <c r="Z61" s="62">
        <f t="shared" si="34"/>
        <v>0</v>
      </c>
      <c r="AA61" s="62">
        <f t="shared" si="34"/>
        <v>0</v>
      </c>
      <c r="AB61" s="62">
        <f t="shared" si="34"/>
        <v>-2</v>
      </c>
      <c r="AC61" s="62">
        <f t="shared" si="34"/>
        <v>-1</v>
      </c>
      <c r="AD61" s="62">
        <f t="shared" si="34"/>
        <v>-2</v>
      </c>
      <c r="AE61" s="14"/>
      <c r="AF61" s="60"/>
      <c r="AG61" s="62"/>
      <c r="AH61" s="62"/>
      <c r="AI61" s="62"/>
      <c r="AJ61" s="72"/>
      <c r="AK61" s="72"/>
      <c r="AL61" s="20"/>
      <c r="AM61" s="17"/>
      <c r="AN61" s="230"/>
      <c r="AO61" s="230"/>
      <c r="AP61" s="230"/>
      <c r="AQ61" s="230"/>
    </row>
    <row r="62" spans="1:43" s="224" customFormat="1">
      <c r="B62" s="82" t="s">
        <v>9</v>
      </c>
      <c r="C62" s="84">
        <v>228</v>
      </c>
      <c r="D62" s="81">
        <v>227</v>
      </c>
      <c r="E62" s="81">
        <v>238</v>
      </c>
      <c r="F62" s="81">
        <v>248</v>
      </c>
      <c r="G62" s="81">
        <v>232</v>
      </c>
      <c r="H62" s="81">
        <v>214</v>
      </c>
      <c r="I62" s="81">
        <v>235</v>
      </c>
      <c r="J62" s="81"/>
      <c r="K62" s="27"/>
      <c r="L62" s="28"/>
      <c r="T62" s="82" t="s">
        <v>9</v>
      </c>
      <c r="U62" s="175"/>
      <c r="V62" s="26"/>
      <c r="W62" s="26"/>
      <c r="X62" s="81">
        <f t="shared" si="34"/>
        <v>7</v>
      </c>
      <c r="Y62" s="81">
        <f t="shared" si="34"/>
        <v>3</v>
      </c>
      <c r="Z62" s="81">
        <f t="shared" si="34"/>
        <v>9</v>
      </c>
      <c r="AA62" s="81">
        <f t="shared" si="34"/>
        <v>7</v>
      </c>
      <c r="AB62" s="81">
        <f t="shared" si="34"/>
        <v>-232</v>
      </c>
      <c r="AC62" s="81">
        <f t="shared" si="34"/>
        <v>-214</v>
      </c>
      <c r="AD62" s="81">
        <f t="shared" si="34"/>
        <v>-235</v>
      </c>
      <c r="AE62" s="175"/>
      <c r="AF62" s="81"/>
      <c r="AG62" s="81"/>
      <c r="AH62" s="81"/>
      <c r="AI62" s="81"/>
      <c r="AJ62" s="81"/>
      <c r="AK62" s="81"/>
      <c r="AL62" s="27"/>
      <c r="AM62" s="28"/>
      <c r="AN62" s="249"/>
      <c r="AO62" s="249"/>
      <c r="AP62" s="249"/>
      <c r="AQ62" s="249"/>
    </row>
    <row r="63" spans="1:43" s="224" customFormat="1">
      <c r="B63" s="71" t="s">
        <v>4</v>
      </c>
      <c r="C63" s="18">
        <v>-23</v>
      </c>
      <c r="D63" s="301">
        <v>-24</v>
      </c>
      <c r="E63" s="72">
        <v>-24</v>
      </c>
      <c r="F63" s="62">
        <v>-26</v>
      </c>
      <c r="G63" s="62">
        <v>-27</v>
      </c>
      <c r="H63" s="72">
        <v>-27</v>
      </c>
      <c r="I63" s="72">
        <v>-27</v>
      </c>
      <c r="J63" s="72"/>
      <c r="K63" s="20"/>
      <c r="L63" s="17"/>
      <c r="T63" s="71" t="s">
        <v>4</v>
      </c>
      <c r="U63" s="18"/>
      <c r="V63" s="19"/>
      <c r="W63" s="19"/>
      <c r="X63" s="301">
        <f t="shared" si="34"/>
        <v>0</v>
      </c>
      <c r="Y63" s="72">
        <f t="shared" si="34"/>
        <v>0</v>
      </c>
      <c r="Z63" s="62">
        <f t="shared" si="34"/>
        <v>0</v>
      </c>
      <c r="AA63" s="62">
        <f t="shared" si="34"/>
        <v>0</v>
      </c>
      <c r="AB63" s="62">
        <f t="shared" si="34"/>
        <v>27</v>
      </c>
      <c r="AC63" s="62">
        <f t="shared" si="34"/>
        <v>27</v>
      </c>
      <c r="AD63" s="62">
        <f t="shared" si="34"/>
        <v>27</v>
      </c>
      <c r="AE63" s="14"/>
      <c r="AF63" s="60"/>
      <c r="AG63" s="62"/>
      <c r="AH63" s="62"/>
      <c r="AI63" s="62"/>
      <c r="AJ63" s="72"/>
      <c r="AK63" s="72"/>
      <c r="AL63" s="20"/>
      <c r="AM63" s="17"/>
      <c r="AN63" s="230"/>
      <c r="AO63" s="230"/>
      <c r="AP63" s="230"/>
      <c r="AQ63" s="230"/>
    </row>
    <row r="64" spans="1:43" s="224" customFormat="1">
      <c r="B64" s="71" t="s">
        <v>90</v>
      </c>
      <c r="C64" s="18">
        <v>-91</v>
      </c>
      <c r="D64" s="301">
        <v>-97</v>
      </c>
      <c r="E64" s="72">
        <v>-99</v>
      </c>
      <c r="F64" s="62">
        <v>-100</v>
      </c>
      <c r="G64" s="62">
        <v>-93</v>
      </c>
      <c r="H64" s="72">
        <v>-94</v>
      </c>
      <c r="I64" s="72">
        <v>-95</v>
      </c>
      <c r="J64" s="72"/>
      <c r="K64" s="20"/>
      <c r="L64" s="17"/>
      <c r="T64" s="71" t="s">
        <v>90</v>
      </c>
      <c r="U64" s="18"/>
      <c r="V64" s="19"/>
      <c r="W64" s="19"/>
      <c r="X64" s="301">
        <f t="shared" si="34"/>
        <v>-6</v>
      </c>
      <c r="Y64" s="72">
        <f t="shared" si="34"/>
        <v>-5</v>
      </c>
      <c r="Z64" s="62">
        <f t="shared" si="34"/>
        <v>-6</v>
      </c>
      <c r="AA64" s="62">
        <f t="shared" si="34"/>
        <v>-5</v>
      </c>
      <c r="AB64" s="62">
        <f t="shared" si="34"/>
        <v>93</v>
      </c>
      <c r="AC64" s="62">
        <f t="shared" si="34"/>
        <v>94</v>
      </c>
      <c r="AD64" s="62">
        <f t="shared" si="34"/>
        <v>95</v>
      </c>
      <c r="AE64" s="14"/>
      <c r="AF64" s="60"/>
      <c r="AG64" s="62"/>
      <c r="AH64" s="62"/>
      <c r="AI64" s="62"/>
      <c r="AJ64" s="72"/>
      <c r="AK64" s="72"/>
      <c r="AL64" s="20"/>
      <c r="AM64" s="17"/>
      <c r="AN64" s="230"/>
      <c r="AO64" s="230"/>
      <c r="AP64" s="230"/>
      <c r="AQ64" s="230"/>
    </row>
    <row r="65" spans="2:43" s="224" customFormat="1">
      <c r="B65" s="82" t="s">
        <v>25</v>
      </c>
      <c r="C65" s="23">
        <v>-115</v>
      </c>
      <c r="D65" s="103">
        <v>-122</v>
      </c>
      <c r="E65" s="83">
        <v>-123</v>
      </c>
      <c r="F65" s="81">
        <v>-126</v>
      </c>
      <c r="G65" s="81">
        <v>-120</v>
      </c>
      <c r="H65" s="83">
        <v>-122</v>
      </c>
      <c r="I65" s="83">
        <v>-124</v>
      </c>
      <c r="J65" s="83"/>
      <c r="K65" s="27"/>
      <c r="L65" s="28"/>
      <c r="T65" s="82" t="s">
        <v>25</v>
      </c>
      <c r="U65" s="23"/>
      <c r="V65" s="24"/>
      <c r="W65" s="24"/>
      <c r="X65" s="103">
        <f t="shared" si="34"/>
        <v>-6</v>
      </c>
      <c r="Y65" s="83">
        <f t="shared" si="34"/>
        <v>-5</v>
      </c>
      <c r="Z65" s="81">
        <f t="shared" si="34"/>
        <v>-6</v>
      </c>
      <c r="AA65" s="81">
        <f t="shared" si="34"/>
        <v>-6</v>
      </c>
      <c r="AB65" s="81">
        <f t="shared" si="34"/>
        <v>120</v>
      </c>
      <c r="AC65" s="81">
        <f t="shared" si="34"/>
        <v>122</v>
      </c>
      <c r="AD65" s="81">
        <f t="shared" si="34"/>
        <v>124</v>
      </c>
      <c r="AE65" s="45"/>
      <c r="AF65" s="64"/>
      <c r="AG65" s="81"/>
      <c r="AH65" s="81"/>
      <c r="AI65" s="81"/>
      <c r="AJ65" s="83"/>
      <c r="AK65" s="83"/>
      <c r="AL65" s="27"/>
      <c r="AM65" s="28"/>
      <c r="AN65" s="249"/>
      <c r="AO65" s="249"/>
      <c r="AP65" s="249"/>
      <c r="AQ65" s="249"/>
    </row>
    <row r="66" spans="2:43" s="224" customFormat="1">
      <c r="B66" s="82" t="s">
        <v>14</v>
      </c>
      <c r="C66" s="23">
        <v>113</v>
      </c>
      <c r="D66" s="103">
        <v>105</v>
      </c>
      <c r="E66" s="83">
        <v>115</v>
      </c>
      <c r="F66" s="83">
        <v>122</v>
      </c>
      <c r="G66" s="83">
        <v>112</v>
      </c>
      <c r="H66" s="83">
        <v>92</v>
      </c>
      <c r="I66" s="83">
        <v>111</v>
      </c>
      <c r="J66" s="83"/>
      <c r="K66" s="27"/>
      <c r="L66" s="28"/>
      <c r="T66" s="82" t="s">
        <v>14</v>
      </c>
      <c r="U66" s="23"/>
      <c r="V66" s="24"/>
      <c r="W66" s="24"/>
      <c r="X66" s="103">
        <f t="shared" si="34"/>
        <v>1</v>
      </c>
      <c r="Y66" s="83">
        <f t="shared" si="34"/>
        <v>-2</v>
      </c>
      <c r="Z66" s="83">
        <f t="shared" si="34"/>
        <v>3</v>
      </c>
      <c r="AA66" s="83">
        <f t="shared" si="34"/>
        <v>1</v>
      </c>
      <c r="AB66" s="83">
        <f t="shared" si="34"/>
        <v>-112</v>
      </c>
      <c r="AC66" s="83">
        <f t="shared" si="34"/>
        <v>-92</v>
      </c>
      <c r="AD66" s="83">
        <f t="shared" si="34"/>
        <v>-111</v>
      </c>
      <c r="AE66" s="45"/>
      <c r="AF66" s="64"/>
      <c r="AG66" s="83"/>
      <c r="AH66" s="83"/>
      <c r="AI66" s="83"/>
      <c r="AJ66" s="83"/>
      <c r="AK66" s="83"/>
      <c r="AL66" s="27"/>
      <c r="AM66" s="28"/>
      <c r="AN66" s="269"/>
      <c r="AO66" s="269"/>
      <c r="AP66" s="249"/>
      <c r="AQ66" s="249"/>
    </row>
    <row r="67" spans="2:43" s="224" customFormat="1">
      <c r="B67" s="71" t="s">
        <v>24</v>
      </c>
      <c r="C67" s="18">
        <v>-27</v>
      </c>
      <c r="D67" s="301">
        <v>-23</v>
      </c>
      <c r="E67" s="72">
        <v>-14</v>
      </c>
      <c r="F67" s="69">
        <v>-25</v>
      </c>
      <c r="G67" s="69">
        <v>-21</v>
      </c>
      <c r="H67" s="72">
        <v>-24</v>
      </c>
      <c r="I67" s="72">
        <v>-7</v>
      </c>
      <c r="J67" s="72"/>
      <c r="K67" s="20"/>
      <c r="L67" s="17"/>
      <c r="T67" s="71" t="s">
        <v>24</v>
      </c>
      <c r="U67" s="18"/>
      <c r="V67" s="19"/>
      <c r="W67" s="19"/>
      <c r="X67" s="301">
        <f t="shared" si="34"/>
        <v>0</v>
      </c>
      <c r="Y67" s="72">
        <f t="shared" si="34"/>
        <v>0</v>
      </c>
      <c r="Z67" s="69">
        <f t="shared" si="34"/>
        <v>0</v>
      </c>
      <c r="AA67" s="69">
        <f t="shared" si="34"/>
        <v>0</v>
      </c>
      <c r="AB67" s="69">
        <f t="shared" si="34"/>
        <v>21</v>
      </c>
      <c r="AC67" s="69">
        <f t="shared" si="34"/>
        <v>24</v>
      </c>
      <c r="AD67" s="69">
        <f t="shared" si="34"/>
        <v>7</v>
      </c>
      <c r="AE67" s="14"/>
      <c r="AF67" s="60"/>
      <c r="AG67" s="69"/>
      <c r="AH67" s="69"/>
      <c r="AI67" s="69"/>
      <c r="AJ67" s="72"/>
      <c r="AK67" s="72"/>
      <c r="AL67" s="20"/>
      <c r="AM67" s="17"/>
      <c r="AN67" s="239"/>
      <c r="AO67" s="239"/>
      <c r="AP67" s="239"/>
      <c r="AQ67" s="239"/>
    </row>
    <row r="68" spans="2:43" s="224" customFormat="1">
      <c r="B68" s="483" t="s">
        <v>128</v>
      </c>
      <c r="C68" s="18" t="e">
        <v>#N/A</v>
      </c>
      <c r="D68" s="301" t="e">
        <v>#N/A</v>
      </c>
      <c r="E68" s="72" t="e">
        <v>#N/A</v>
      </c>
      <c r="F68" s="69" t="e">
        <v>#N/A</v>
      </c>
      <c r="G68" s="69" t="e">
        <v>#N/A</v>
      </c>
      <c r="H68" s="72" t="e">
        <v>#N/A</v>
      </c>
      <c r="I68" s="72" t="e">
        <v>#N/A</v>
      </c>
      <c r="J68" s="72"/>
      <c r="K68" s="20"/>
      <c r="L68" s="17"/>
      <c r="T68" s="71" t="str">
        <f>B68</f>
        <v>Imp. of sec. fin. non-cur. ass.</v>
      </c>
      <c r="U68" s="18"/>
      <c r="V68" s="19"/>
      <c r="W68" s="19"/>
      <c r="X68" s="301"/>
      <c r="Y68" s="72"/>
      <c r="Z68" s="69"/>
      <c r="AA68" s="69"/>
      <c r="AB68" s="69"/>
      <c r="AC68" s="69"/>
      <c r="AD68" s="69"/>
      <c r="AE68" s="14"/>
      <c r="AF68" s="60"/>
      <c r="AG68" s="69"/>
      <c r="AH68" s="69"/>
      <c r="AI68" s="69"/>
      <c r="AJ68" s="72"/>
      <c r="AK68" s="72"/>
      <c r="AL68" s="20"/>
      <c r="AM68" s="17"/>
      <c r="AN68" s="239"/>
      <c r="AO68" s="239"/>
      <c r="AP68" s="239"/>
      <c r="AQ68" s="239"/>
    </row>
    <row r="69" spans="2:43" s="224" customFormat="1">
      <c r="B69" s="88" t="s">
        <v>5</v>
      </c>
      <c r="C69" s="31">
        <v>86</v>
      </c>
      <c r="D69" s="104">
        <v>82</v>
      </c>
      <c r="E69" s="89">
        <v>101</v>
      </c>
      <c r="F69" s="87">
        <v>97</v>
      </c>
      <c r="G69" s="87">
        <v>91</v>
      </c>
      <c r="H69" s="89">
        <v>68</v>
      </c>
      <c r="I69" s="89">
        <v>104</v>
      </c>
      <c r="J69" s="89"/>
      <c r="K69" s="36"/>
      <c r="L69" s="37"/>
      <c r="T69" s="88" t="s">
        <v>5</v>
      </c>
      <c r="U69" s="31"/>
      <c r="V69" s="32"/>
      <c r="W69" s="32"/>
      <c r="X69" s="104">
        <f t="shared" si="34"/>
        <v>1</v>
      </c>
      <c r="Y69" s="89">
        <f t="shared" si="34"/>
        <v>-2</v>
      </c>
      <c r="Z69" s="87">
        <f t="shared" si="34"/>
        <v>3</v>
      </c>
      <c r="AA69" s="87">
        <f t="shared" si="34"/>
        <v>1</v>
      </c>
      <c r="AB69" s="87">
        <f t="shared" si="34"/>
        <v>-91</v>
      </c>
      <c r="AC69" s="87">
        <f t="shared" si="34"/>
        <v>-68</v>
      </c>
      <c r="AD69" s="87">
        <f t="shared" si="34"/>
        <v>-104</v>
      </c>
      <c r="AE69" s="47"/>
      <c r="AF69" s="66"/>
      <c r="AG69" s="87"/>
      <c r="AH69" s="87"/>
      <c r="AI69" s="87"/>
      <c r="AJ69" s="89"/>
      <c r="AK69" s="89"/>
      <c r="AL69" s="36"/>
      <c r="AM69" s="37"/>
      <c r="AN69" s="271"/>
      <c r="AO69" s="271"/>
      <c r="AP69" s="271"/>
      <c r="AQ69" s="271"/>
    </row>
    <row r="70" spans="2:43" s="224" customFormat="1">
      <c r="B70" s="71" t="s">
        <v>10</v>
      </c>
      <c r="C70" s="91">
        <v>50.4</v>
      </c>
      <c r="D70" s="62">
        <v>53.7</v>
      </c>
      <c r="E70" s="62">
        <v>51.7</v>
      </c>
      <c r="F70" s="62">
        <v>50.8</v>
      </c>
      <c r="G70" s="62">
        <v>51.7</v>
      </c>
      <c r="H70" s="62">
        <v>57</v>
      </c>
      <c r="I70" s="62">
        <v>52.8</v>
      </c>
      <c r="J70" s="62"/>
      <c r="K70" s="164"/>
      <c r="L70" s="163"/>
      <c r="T70" s="71" t="s">
        <v>10</v>
      </c>
      <c r="U70" s="91"/>
      <c r="V70" s="22"/>
      <c r="W70" s="22"/>
      <c r="X70" s="62">
        <f t="shared" si="34"/>
        <v>1.1000000000000014</v>
      </c>
      <c r="Y70" s="62">
        <f t="shared" si="34"/>
        <v>1.5</v>
      </c>
      <c r="Z70" s="62">
        <f t="shared" si="34"/>
        <v>0.5</v>
      </c>
      <c r="AA70" s="62">
        <f t="shared" si="34"/>
        <v>1</v>
      </c>
      <c r="AB70" s="62">
        <f t="shared" si="34"/>
        <v>-51.7</v>
      </c>
      <c r="AC70" s="62">
        <f t="shared" si="34"/>
        <v>-57</v>
      </c>
      <c r="AD70" s="62">
        <f t="shared" si="34"/>
        <v>-52.8</v>
      </c>
      <c r="AE70" s="91"/>
      <c r="AF70" s="62"/>
      <c r="AG70" s="62"/>
      <c r="AH70" s="62"/>
      <c r="AI70" s="62"/>
      <c r="AJ70" s="62"/>
      <c r="AK70" s="62"/>
      <c r="AL70" s="164"/>
      <c r="AM70" s="163"/>
      <c r="AN70" s="230"/>
      <c r="AO70" s="230"/>
      <c r="AP70" s="230"/>
      <c r="AQ70" s="230"/>
    </row>
    <row r="71" spans="2:43" s="224" customFormat="1">
      <c r="B71" s="71" t="s">
        <v>108</v>
      </c>
      <c r="C71" s="91">
        <v>7.1095864901960955</v>
      </c>
      <c r="D71" s="62">
        <v>6.4760659522968149</v>
      </c>
      <c r="E71" s="62">
        <v>7.8872416086653203</v>
      </c>
      <c r="F71" s="62">
        <v>7.8434790996444193</v>
      </c>
      <c r="G71" s="62">
        <v>7.41493548845399</v>
      </c>
      <c r="H71" s="62">
        <v>5.3779901346074794</v>
      </c>
      <c r="I71" s="62">
        <v>8.267215366077874</v>
      </c>
      <c r="J71" s="62"/>
      <c r="K71" s="164"/>
      <c r="L71" s="163"/>
      <c r="T71" s="71" t="s">
        <v>6</v>
      </c>
      <c r="U71" s="91"/>
      <c r="V71" s="22"/>
      <c r="W71" s="22"/>
      <c r="X71" s="62">
        <f t="shared" si="34"/>
        <v>9.3269166711351659E-2</v>
      </c>
      <c r="Y71" s="62">
        <f t="shared" si="34"/>
        <v>-0.17486882204252741</v>
      </c>
      <c r="Z71" s="62">
        <f t="shared" si="34"/>
        <v>0.22036970213949836</v>
      </c>
      <c r="AA71" s="62">
        <f t="shared" si="34"/>
        <v>-8.1649252170846509E-2</v>
      </c>
      <c r="AB71" s="62">
        <f t="shared" si="34"/>
        <v>-7.41493548845399</v>
      </c>
      <c r="AC71" s="62">
        <f t="shared" si="34"/>
        <v>-5.3779901346074794</v>
      </c>
      <c r="AD71" s="62">
        <f t="shared" si="34"/>
        <v>-8.267215366077874</v>
      </c>
      <c r="AE71" s="91"/>
      <c r="AF71" s="62"/>
      <c r="AG71" s="62"/>
      <c r="AH71" s="62"/>
      <c r="AI71" s="62"/>
      <c r="AJ71" s="62"/>
      <c r="AK71" s="62"/>
      <c r="AL71" s="164"/>
      <c r="AM71" s="163"/>
      <c r="AN71" s="230"/>
      <c r="AO71" s="230"/>
      <c r="AP71" s="230"/>
      <c r="AQ71" s="230"/>
    </row>
    <row r="72" spans="2:43" s="224" customFormat="1">
      <c r="B72" s="71" t="s">
        <v>6</v>
      </c>
      <c r="C72" s="91">
        <v>0</v>
      </c>
      <c r="D72" s="62">
        <v>0</v>
      </c>
      <c r="E72" s="62">
        <v>0</v>
      </c>
      <c r="F72" s="62">
        <v>0</v>
      </c>
      <c r="G72" s="62">
        <v>0</v>
      </c>
      <c r="H72" s="62">
        <v>0</v>
      </c>
      <c r="I72" s="62">
        <v>0</v>
      </c>
      <c r="J72" s="62"/>
      <c r="K72" s="164"/>
      <c r="L72" s="163"/>
      <c r="T72" s="71" t="s">
        <v>6</v>
      </c>
      <c r="U72" s="91"/>
      <c r="V72" s="22"/>
      <c r="W72" s="22"/>
      <c r="X72" s="62">
        <f t="shared" si="34"/>
        <v>0</v>
      </c>
      <c r="Y72" s="62">
        <f t="shared" si="34"/>
        <v>0</v>
      </c>
      <c r="Z72" s="62">
        <f t="shared" si="34"/>
        <v>0</v>
      </c>
      <c r="AA72" s="62">
        <f t="shared" si="34"/>
        <v>0</v>
      </c>
      <c r="AB72" s="62">
        <f t="shared" si="34"/>
        <v>0</v>
      </c>
      <c r="AC72" s="62">
        <f t="shared" si="34"/>
        <v>0</v>
      </c>
      <c r="AD72" s="62">
        <f t="shared" si="34"/>
        <v>0</v>
      </c>
      <c r="AE72" s="91"/>
      <c r="AF72" s="62"/>
      <c r="AG72" s="62"/>
      <c r="AH72" s="62"/>
      <c r="AI72" s="62"/>
      <c r="AJ72" s="62"/>
      <c r="AK72" s="62"/>
      <c r="AL72" s="164"/>
      <c r="AM72" s="163"/>
      <c r="AN72" s="230"/>
      <c r="AO72" s="230"/>
      <c r="AP72" s="230"/>
      <c r="AQ72" s="230"/>
    </row>
    <row r="73" spans="2:43" s="224" customFormat="1">
      <c r="B73" s="71" t="s">
        <v>29</v>
      </c>
      <c r="C73" s="38">
        <v>3666</v>
      </c>
      <c r="D73" s="69">
        <v>3713</v>
      </c>
      <c r="E73" s="69">
        <v>3999</v>
      </c>
      <c r="F73" s="69">
        <v>3826</v>
      </c>
      <c r="G73" s="69">
        <v>3645</v>
      </c>
      <c r="H73" s="69">
        <v>3884</v>
      </c>
      <c r="I73" s="69">
        <v>3922</v>
      </c>
      <c r="J73" s="69"/>
      <c r="K73" s="190"/>
      <c r="L73" s="163"/>
      <c r="T73" s="71" t="s">
        <v>29</v>
      </c>
      <c r="U73" s="38"/>
      <c r="V73" s="30"/>
      <c r="W73" s="30"/>
      <c r="X73" s="69">
        <f t="shared" si="34"/>
        <v>1</v>
      </c>
      <c r="Y73" s="69">
        <f t="shared" si="34"/>
        <v>0</v>
      </c>
      <c r="Z73" s="69">
        <f t="shared" si="34"/>
        <v>0</v>
      </c>
      <c r="AA73" s="69">
        <f t="shared" si="34"/>
        <v>0</v>
      </c>
      <c r="AB73" s="69">
        <f t="shared" si="34"/>
        <v>-3645</v>
      </c>
      <c r="AC73" s="69">
        <f t="shared" si="34"/>
        <v>-3884</v>
      </c>
      <c r="AD73" s="69">
        <f t="shared" si="34"/>
        <v>-3922</v>
      </c>
      <c r="AE73" s="38"/>
      <c r="AF73" s="69"/>
      <c r="AG73" s="69"/>
      <c r="AH73" s="69"/>
      <c r="AI73" s="69"/>
      <c r="AJ73" s="69"/>
      <c r="AK73" s="69"/>
      <c r="AL73" s="190"/>
      <c r="AM73" s="163"/>
      <c r="AN73" s="239"/>
      <c r="AO73" s="239"/>
      <c r="AP73" s="239"/>
      <c r="AQ73" s="239"/>
    </row>
    <row r="74" spans="2:43" s="224" customFormat="1">
      <c r="B74" s="304" t="s">
        <v>92</v>
      </c>
      <c r="C74" s="38">
        <v>20818</v>
      </c>
      <c r="D74" s="69">
        <v>21322</v>
      </c>
      <c r="E74" s="69">
        <v>21396</v>
      </c>
      <c r="F74" s="69">
        <v>20971</v>
      </c>
      <c r="G74" s="69">
        <v>20510</v>
      </c>
      <c r="H74" s="69">
        <v>22223</v>
      </c>
      <c r="I74" s="69">
        <v>23278</v>
      </c>
      <c r="J74" s="69"/>
      <c r="K74" s="190"/>
      <c r="L74" s="163"/>
      <c r="T74" s="304" t="s">
        <v>92</v>
      </c>
      <c r="U74" s="38"/>
      <c r="V74" s="30"/>
      <c r="W74" s="30"/>
      <c r="X74" s="69">
        <f t="shared" si="34"/>
        <v>0</v>
      </c>
      <c r="Y74" s="69">
        <f t="shared" si="34"/>
        <v>0</v>
      </c>
      <c r="Z74" s="69">
        <f t="shared" si="34"/>
        <v>0</v>
      </c>
      <c r="AA74" s="69">
        <f t="shared" si="34"/>
        <v>0</v>
      </c>
      <c r="AB74" s="69">
        <f t="shared" si="34"/>
        <v>-20510</v>
      </c>
      <c r="AC74" s="69">
        <f t="shared" si="34"/>
        <v>-22223</v>
      </c>
      <c r="AD74" s="69">
        <f t="shared" si="34"/>
        <v>-23278</v>
      </c>
      <c r="AE74" s="38"/>
      <c r="AF74" s="69"/>
      <c r="AG74" s="69"/>
      <c r="AH74" s="69"/>
      <c r="AI74" s="69"/>
      <c r="AJ74" s="69"/>
      <c r="AK74" s="69"/>
      <c r="AL74" s="190"/>
      <c r="AM74" s="163"/>
      <c r="AN74" s="239"/>
      <c r="AO74" s="239"/>
      <c r="AP74" s="239"/>
      <c r="AQ74" s="239"/>
    </row>
    <row r="75" spans="2:43" s="224" customFormat="1">
      <c r="B75" s="149" t="s">
        <v>15</v>
      </c>
      <c r="C75" s="39">
        <v>833</v>
      </c>
      <c r="D75" s="70">
        <v>836</v>
      </c>
      <c r="E75" s="70">
        <v>833</v>
      </c>
      <c r="F75" s="70">
        <v>854</v>
      </c>
      <c r="G75" s="70">
        <v>925</v>
      </c>
      <c r="H75" s="70">
        <v>953</v>
      </c>
      <c r="I75" s="70">
        <v>971</v>
      </c>
      <c r="J75" s="70"/>
      <c r="K75" s="189"/>
      <c r="L75" s="185"/>
      <c r="T75" s="149" t="s">
        <v>15</v>
      </c>
      <c r="U75" s="39"/>
      <c r="V75" s="40"/>
      <c r="W75" s="40"/>
      <c r="X75" s="70">
        <f t="shared" si="34"/>
        <v>0</v>
      </c>
      <c r="Y75" s="70">
        <f t="shared" si="34"/>
        <v>0</v>
      </c>
      <c r="Z75" s="70">
        <f t="shared" si="34"/>
        <v>0</v>
      </c>
      <c r="AA75" s="70">
        <f t="shared" si="34"/>
        <v>0</v>
      </c>
      <c r="AB75" s="70">
        <f t="shared" si="34"/>
        <v>-925</v>
      </c>
      <c r="AC75" s="70">
        <f t="shared" si="34"/>
        <v>-953</v>
      </c>
      <c r="AD75" s="70">
        <f t="shared" si="34"/>
        <v>-971</v>
      </c>
      <c r="AE75" s="39"/>
      <c r="AF75" s="70"/>
      <c r="AG75" s="70"/>
      <c r="AH75" s="70"/>
      <c r="AI75" s="70"/>
      <c r="AJ75" s="70"/>
      <c r="AK75" s="70"/>
      <c r="AL75" s="189"/>
      <c r="AM75" s="185"/>
      <c r="AN75" s="240"/>
      <c r="AO75" s="240"/>
      <c r="AP75" s="240"/>
      <c r="AQ75" s="240"/>
    </row>
    <row r="76" spans="2:43" s="224" customFormat="1">
      <c r="B76" s="82" t="s">
        <v>23</v>
      </c>
      <c r="C76" s="118"/>
      <c r="D76" s="72"/>
      <c r="E76" s="72"/>
      <c r="F76" s="72"/>
      <c r="G76" s="72"/>
      <c r="H76" s="72"/>
      <c r="I76" s="72"/>
      <c r="J76" s="72"/>
      <c r="K76" s="164"/>
      <c r="L76" s="163"/>
      <c r="T76" s="82" t="s">
        <v>23</v>
      </c>
      <c r="U76" s="118"/>
      <c r="V76" s="21"/>
      <c r="W76" s="21"/>
      <c r="X76" s="72">
        <f t="shared" si="34"/>
        <v>0</v>
      </c>
      <c r="Y76" s="72">
        <f t="shared" si="34"/>
        <v>0</v>
      </c>
      <c r="Z76" s="72">
        <f t="shared" si="34"/>
        <v>0</v>
      </c>
      <c r="AA76" s="72">
        <f t="shared" si="34"/>
        <v>0</v>
      </c>
      <c r="AB76" s="72">
        <f t="shared" si="34"/>
        <v>0</v>
      </c>
      <c r="AC76" s="72">
        <f t="shared" si="34"/>
        <v>0</v>
      </c>
      <c r="AD76" s="72">
        <f t="shared" si="34"/>
        <v>0</v>
      </c>
      <c r="AE76" s="118"/>
      <c r="AF76" s="72"/>
      <c r="AG76" s="72"/>
      <c r="AH76" s="72"/>
      <c r="AI76" s="72"/>
      <c r="AJ76" s="72"/>
      <c r="AK76" s="72"/>
      <c r="AL76" s="164"/>
      <c r="AM76" s="163"/>
      <c r="AN76" s="255"/>
      <c r="AO76" s="255"/>
      <c r="AP76" s="255"/>
      <c r="AQ76" s="255"/>
    </row>
    <row r="77" spans="2:43" s="224" customFormat="1">
      <c r="B77" s="71" t="s">
        <v>20</v>
      </c>
      <c r="C77" s="92">
        <v>42.4</v>
      </c>
      <c r="D77" s="75">
        <v>42.8</v>
      </c>
      <c r="E77" s="75">
        <v>42.399999999999991</v>
      </c>
      <c r="F77" s="75">
        <v>42.099999999999994</v>
      </c>
      <c r="G77" s="75">
        <v>42.3</v>
      </c>
      <c r="H77" s="75">
        <v>42.9</v>
      </c>
      <c r="I77" s="75">
        <v>42.8</v>
      </c>
      <c r="J77" s="75"/>
      <c r="K77" s="164"/>
      <c r="L77" s="163"/>
      <c r="T77" s="71" t="s">
        <v>20</v>
      </c>
      <c r="U77" s="92"/>
      <c r="V77" s="93"/>
      <c r="W77" s="93"/>
      <c r="X77" s="75">
        <f t="shared" si="34"/>
        <v>0</v>
      </c>
      <c r="Y77" s="75">
        <f t="shared" si="34"/>
        <v>0.60000000000000142</v>
      </c>
      <c r="Z77" s="75">
        <f t="shared" si="34"/>
        <v>0.60000000000000142</v>
      </c>
      <c r="AA77" s="75">
        <f t="shared" si="34"/>
        <v>1</v>
      </c>
      <c r="AB77" s="75">
        <f t="shared" si="34"/>
        <v>-42.3</v>
      </c>
      <c r="AC77" s="75">
        <f t="shared" si="34"/>
        <v>-42.9</v>
      </c>
      <c r="AD77" s="75">
        <f t="shared" si="34"/>
        <v>-42.8</v>
      </c>
      <c r="AE77" s="279"/>
      <c r="AF77" s="280"/>
      <c r="AG77" s="280"/>
      <c r="AH77" s="280"/>
      <c r="AI77" s="280"/>
      <c r="AJ77" s="280"/>
      <c r="AK77" s="280"/>
      <c r="AL77" s="164"/>
      <c r="AM77" s="163"/>
      <c r="AN77" s="253"/>
      <c r="AO77" s="253"/>
      <c r="AP77" s="253"/>
      <c r="AQ77" s="253"/>
    </row>
    <row r="78" spans="2:43" s="224" customFormat="1">
      <c r="B78" s="71" t="s">
        <v>21</v>
      </c>
      <c r="C78" s="92">
        <v>0.2</v>
      </c>
      <c r="D78" s="75">
        <v>0.2</v>
      </c>
      <c r="E78" s="75">
        <v>0.2</v>
      </c>
      <c r="F78" s="75">
        <v>0.2</v>
      </c>
      <c r="G78" s="75">
        <v>0.2</v>
      </c>
      <c r="H78" s="75">
        <v>0.2</v>
      </c>
      <c r="I78" s="75">
        <v>0.2</v>
      </c>
      <c r="J78" s="75"/>
      <c r="K78" s="164"/>
      <c r="L78" s="163"/>
      <c r="T78" s="71" t="s">
        <v>21</v>
      </c>
      <c r="U78" s="92"/>
      <c r="V78" s="93"/>
      <c r="W78" s="93"/>
      <c r="X78" s="75">
        <f t="shared" si="34"/>
        <v>0</v>
      </c>
      <c r="Y78" s="75">
        <f t="shared" si="34"/>
        <v>0</v>
      </c>
      <c r="Z78" s="75">
        <f t="shared" si="34"/>
        <v>0</v>
      </c>
      <c r="AA78" s="75">
        <f t="shared" si="34"/>
        <v>0</v>
      </c>
      <c r="AB78" s="75">
        <f t="shared" si="34"/>
        <v>-0.2</v>
      </c>
      <c r="AC78" s="75">
        <f t="shared" si="34"/>
        <v>-0.2</v>
      </c>
      <c r="AD78" s="75">
        <f t="shared" si="34"/>
        <v>-0.2</v>
      </c>
      <c r="AE78" s="279"/>
      <c r="AF78" s="280"/>
      <c r="AG78" s="280"/>
      <c r="AH78" s="280"/>
      <c r="AI78" s="280"/>
      <c r="AJ78" s="280"/>
      <c r="AK78" s="280"/>
      <c r="AL78" s="164"/>
      <c r="AM78" s="163"/>
      <c r="AN78" s="253"/>
      <c r="AO78" s="253"/>
      <c r="AP78" s="253"/>
      <c r="AQ78" s="253"/>
    </row>
    <row r="79" spans="2:43" s="224" customFormat="1">
      <c r="B79" s="71" t="s">
        <v>22</v>
      </c>
      <c r="C79" s="92">
        <v>0.6</v>
      </c>
      <c r="D79" s="75">
        <v>0.6</v>
      </c>
      <c r="E79" s="75">
        <v>0.7</v>
      </c>
      <c r="F79" s="75">
        <v>0.7</v>
      </c>
      <c r="G79" s="75">
        <v>0.7</v>
      </c>
      <c r="H79" s="75">
        <v>0.6</v>
      </c>
      <c r="I79" s="75">
        <v>0.6</v>
      </c>
      <c r="J79" s="75"/>
      <c r="K79" s="164"/>
      <c r="L79" s="163"/>
      <c r="T79" s="71" t="s">
        <v>22</v>
      </c>
      <c r="U79" s="92"/>
      <c r="V79" s="93"/>
      <c r="W79" s="93"/>
      <c r="X79" s="75">
        <f t="shared" si="34"/>
        <v>0</v>
      </c>
      <c r="Y79" s="75">
        <f t="shared" si="34"/>
        <v>0</v>
      </c>
      <c r="Z79" s="75">
        <f t="shared" si="34"/>
        <v>0</v>
      </c>
      <c r="AA79" s="75">
        <f t="shared" si="34"/>
        <v>0</v>
      </c>
      <c r="AB79" s="75">
        <f t="shared" si="34"/>
        <v>-0.7</v>
      </c>
      <c r="AC79" s="75">
        <f t="shared" si="34"/>
        <v>-0.6</v>
      </c>
      <c r="AD79" s="75">
        <f t="shared" si="34"/>
        <v>-0.6</v>
      </c>
      <c r="AE79" s="279"/>
      <c r="AF79" s="280"/>
      <c r="AG79" s="280"/>
      <c r="AH79" s="280"/>
      <c r="AI79" s="280"/>
      <c r="AJ79" s="280"/>
      <c r="AK79" s="280"/>
      <c r="AL79" s="164"/>
      <c r="AM79" s="163"/>
      <c r="AN79" s="253"/>
      <c r="AO79" s="253"/>
      <c r="AP79" s="253"/>
      <c r="AQ79" s="253"/>
    </row>
    <row r="80" spans="2:43" s="224" customFormat="1">
      <c r="B80" s="82" t="s">
        <v>26</v>
      </c>
      <c r="C80" s="119">
        <v>43.2</v>
      </c>
      <c r="D80" s="76">
        <v>43.6</v>
      </c>
      <c r="E80" s="76">
        <v>43.3</v>
      </c>
      <c r="F80" s="76">
        <v>43</v>
      </c>
      <c r="G80" s="76">
        <v>43.2</v>
      </c>
      <c r="H80" s="76">
        <v>43.7</v>
      </c>
      <c r="I80" s="76">
        <v>43.6</v>
      </c>
      <c r="J80" s="76"/>
      <c r="K80" s="187"/>
      <c r="L80" s="184"/>
      <c r="T80" s="82" t="s">
        <v>26</v>
      </c>
      <c r="U80" s="119"/>
      <c r="V80" s="143"/>
      <c r="W80" s="143"/>
      <c r="X80" s="76">
        <f t="shared" si="34"/>
        <v>0</v>
      </c>
      <c r="Y80" s="76">
        <f t="shared" si="34"/>
        <v>0.60000000000000142</v>
      </c>
      <c r="Z80" s="76">
        <f t="shared" si="34"/>
        <v>0.60000000000000142</v>
      </c>
      <c r="AA80" s="76">
        <f t="shared" si="34"/>
        <v>1</v>
      </c>
      <c r="AB80" s="76">
        <f t="shared" si="34"/>
        <v>-43.2</v>
      </c>
      <c r="AC80" s="76">
        <f t="shared" si="34"/>
        <v>-43.7</v>
      </c>
      <c r="AD80" s="76">
        <f t="shared" si="34"/>
        <v>-43.6</v>
      </c>
      <c r="AE80" s="281"/>
      <c r="AF80" s="282"/>
      <c r="AG80" s="282"/>
      <c r="AH80" s="282"/>
      <c r="AI80" s="282"/>
      <c r="AJ80" s="282"/>
      <c r="AK80" s="282"/>
      <c r="AL80" s="187"/>
      <c r="AM80" s="184"/>
      <c r="AN80" s="258"/>
      <c r="AO80" s="258"/>
      <c r="AP80" s="258"/>
      <c r="AQ80" s="258"/>
    </row>
    <row r="81" spans="2:43" s="224" customFormat="1">
      <c r="B81" s="71" t="s">
        <v>18</v>
      </c>
      <c r="C81" s="92">
        <v>16.8</v>
      </c>
      <c r="D81" s="75">
        <v>16.7</v>
      </c>
      <c r="E81" s="75">
        <v>16</v>
      </c>
      <c r="F81" s="75">
        <v>16.399999999999999</v>
      </c>
      <c r="G81" s="75">
        <v>17</v>
      </c>
      <c r="H81" s="75">
        <v>16.600000000000001</v>
      </c>
      <c r="I81" s="75">
        <v>17.8</v>
      </c>
      <c r="J81" s="75"/>
      <c r="K81" s="164"/>
      <c r="L81" s="163"/>
      <c r="T81" s="71" t="s">
        <v>18</v>
      </c>
      <c r="U81" s="92"/>
      <c r="V81" s="93"/>
      <c r="W81" s="93"/>
      <c r="X81" s="75">
        <f t="shared" si="34"/>
        <v>0.69999999999999929</v>
      </c>
      <c r="Y81" s="75">
        <f t="shared" si="34"/>
        <v>0.89999999999999858</v>
      </c>
      <c r="Z81" s="75">
        <f t="shared" si="34"/>
        <v>1</v>
      </c>
      <c r="AA81" s="75">
        <f t="shared" si="34"/>
        <v>0.89999999999999858</v>
      </c>
      <c r="AB81" s="75">
        <f t="shared" si="34"/>
        <v>-17</v>
      </c>
      <c r="AC81" s="75">
        <f t="shared" si="34"/>
        <v>-16.600000000000001</v>
      </c>
      <c r="AD81" s="75">
        <f t="shared" si="34"/>
        <v>-17.8</v>
      </c>
      <c r="AE81" s="279"/>
      <c r="AF81" s="280"/>
      <c r="AG81" s="280"/>
      <c r="AH81" s="280"/>
      <c r="AI81" s="280"/>
      <c r="AJ81" s="280"/>
      <c r="AK81" s="280"/>
      <c r="AL81" s="164"/>
      <c r="AM81" s="163"/>
      <c r="AN81" s="253"/>
      <c r="AO81" s="253"/>
      <c r="AP81" s="253"/>
      <c r="AQ81" s="253"/>
    </row>
    <row r="82" spans="2:43" s="224" customFormat="1">
      <c r="B82" s="71" t="s">
        <v>17</v>
      </c>
      <c r="C82" s="92">
        <v>0.2</v>
      </c>
      <c r="D82" s="75">
        <v>0.1</v>
      </c>
      <c r="E82" s="75">
        <v>0.2</v>
      </c>
      <c r="F82" s="75">
        <v>0.1</v>
      </c>
      <c r="G82" s="75">
        <v>0.2</v>
      </c>
      <c r="H82" s="75">
        <v>0.2</v>
      </c>
      <c r="I82" s="75">
        <v>0.2</v>
      </c>
      <c r="J82" s="75"/>
      <c r="K82" s="164"/>
      <c r="L82" s="163"/>
      <c r="T82" s="71" t="s">
        <v>17</v>
      </c>
      <c r="U82" s="92"/>
      <c r="V82" s="93"/>
      <c r="W82" s="93"/>
      <c r="X82" s="75">
        <f t="shared" si="34"/>
        <v>0</v>
      </c>
      <c r="Y82" s="75">
        <f t="shared" si="34"/>
        <v>0</v>
      </c>
      <c r="Z82" s="75">
        <f t="shared" si="34"/>
        <v>0</v>
      </c>
      <c r="AA82" s="75">
        <f t="shared" si="34"/>
        <v>0</v>
      </c>
      <c r="AB82" s="75">
        <f t="shared" si="34"/>
        <v>-0.2</v>
      </c>
      <c r="AC82" s="75">
        <f t="shared" si="34"/>
        <v>-0.2</v>
      </c>
      <c r="AD82" s="75">
        <f t="shared" si="34"/>
        <v>-0.2</v>
      </c>
      <c r="AE82" s="279"/>
      <c r="AF82" s="280"/>
      <c r="AG82" s="280"/>
      <c r="AH82" s="280"/>
      <c r="AI82" s="280"/>
      <c r="AJ82" s="280"/>
      <c r="AK82" s="280"/>
      <c r="AL82" s="164"/>
      <c r="AM82" s="163"/>
      <c r="AN82" s="253"/>
      <c r="AO82" s="253"/>
      <c r="AP82" s="253"/>
      <c r="AQ82" s="253"/>
    </row>
    <row r="83" spans="2:43" s="224" customFormat="1">
      <c r="B83" s="88" t="s">
        <v>16</v>
      </c>
      <c r="C83" s="120">
        <v>17</v>
      </c>
      <c r="D83" s="77">
        <v>16.8</v>
      </c>
      <c r="E83" s="77">
        <v>16.2</v>
      </c>
      <c r="F83" s="77">
        <v>16.5</v>
      </c>
      <c r="G83" s="77">
        <v>17.2</v>
      </c>
      <c r="H83" s="77">
        <v>16.8</v>
      </c>
      <c r="I83" s="77">
        <v>18</v>
      </c>
      <c r="J83" s="77"/>
      <c r="K83" s="188"/>
      <c r="L83" s="186"/>
      <c r="T83" s="88" t="s">
        <v>16</v>
      </c>
      <c r="U83" s="120"/>
      <c r="V83" s="154"/>
      <c r="W83" s="154"/>
      <c r="X83" s="77">
        <f t="shared" si="34"/>
        <v>0.69999999999999929</v>
      </c>
      <c r="Y83" s="77">
        <f t="shared" si="34"/>
        <v>0.89999999999999858</v>
      </c>
      <c r="Z83" s="77">
        <f t="shared" si="34"/>
        <v>1</v>
      </c>
      <c r="AA83" s="77">
        <f t="shared" si="34"/>
        <v>0.89999999999999858</v>
      </c>
      <c r="AB83" s="77">
        <f t="shared" si="34"/>
        <v>-17.2</v>
      </c>
      <c r="AC83" s="77">
        <f t="shared" si="34"/>
        <v>-16.8</v>
      </c>
      <c r="AD83" s="77">
        <f t="shared" si="34"/>
        <v>-18</v>
      </c>
      <c r="AE83" s="283"/>
      <c r="AF83" s="284"/>
      <c r="AG83" s="284"/>
      <c r="AH83" s="284"/>
      <c r="AI83" s="284"/>
      <c r="AJ83" s="284"/>
      <c r="AK83" s="284"/>
      <c r="AL83" s="188"/>
      <c r="AM83" s="186"/>
      <c r="AN83" s="261"/>
      <c r="AO83" s="261"/>
      <c r="AP83" s="261"/>
      <c r="AQ83" s="261"/>
    </row>
    <row r="84" spans="2:43" s="224" customFormat="1"/>
    <row r="85" spans="2:43" s="224" customFormat="1"/>
    <row r="86" spans="2:43" s="224" customFormat="1">
      <c r="L86" s="272"/>
    </row>
    <row r="87" spans="2:43" s="224" customFormat="1"/>
    <row r="88" spans="2:43" s="224" customFormat="1"/>
    <row r="89" spans="2:43" s="224" customFormat="1"/>
    <row r="90" spans="2:43" s="224" customFormat="1"/>
    <row r="91" spans="2:43" s="224" customFormat="1"/>
    <row r="92" spans="2:43" s="224" customFormat="1"/>
    <row r="93" spans="2:43" s="224" customFormat="1"/>
    <row r="94" spans="2:43" s="224" customFormat="1"/>
    <row r="95" spans="2:43" s="224" customFormat="1"/>
    <row r="96" spans="2:43"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sheetData>
  <mergeCells count="6">
    <mergeCell ref="AL3:AL4"/>
    <mergeCell ref="B31:O31"/>
    <mergeCell ref="M3:N3"/>
    <mergeCell ref="O3:O4"/>
    <mergeCell ref="P3:P4"/>
    <mergeCell ref="AK3:AK4"/>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2" tint="0.79998168889431442"/>
    <pageSetUpPr fitToPage="1"/>
  </sheetPr>
  <dimension ref="A1:BD108"/>
  <sheetViews>
    <sheetView zoomScaleNormal="100" workbookViewId="0">
      <selection activeCell="R57" sqref="R57"/>
    </sheetView>
  </sheetViews>
  <sheetFormatPr defaultColWidth="9.33203125" defaultRowHeight="12" outlineLevelRow="1" outlineLevelCol="1"/>
  <cols>
    <col min="1" max="1" width="23.33203125" style="181" customWidth="1"/>
    <col min="2" max="2" width="29.109375" style="53" customWidth="1"/>
    <col min="3" max="3" width="7.33203125" style="13" customWidth="1"/>
    <col min="4" max="7" width="7.33203125" style="53" customWidth="1"/>
    <col min="8" max="8" width="7.109375" style="53" customWidth="1" outlineLevel="1"/>
    <col min="9" max="10" width="7.33203125" style="53" customWidth="1" outlineLevel="1"/>
    <col min="11" max="14" width="7" style="53" customWidth="1"/>
    <col min="15" max="15" width="7.44140625" style="53" customWidth="1" outlineLevel="1"/>
    <col min="16" max="17" width="7.77734375" style="53" customWidth="1" outlineLevel="1"/>
    <col min="18" max="18" width="7" style="53" customWidth="1" outlineLevel="1"/>
    <col min="19" max="20" width="9.33203125" style="53" customWidth="1"/>
    <col min="21" max="23" width="7.6640625" style="53" customWidth="1"/>
    <col min="24" max="24" width="7.109375" style="53" customWidth="1"/>
    <col min="25" max="25" width="7.33203125" style="53" customWidth="1"/>
    <col min="26" max="26" width="8.77734375" style="53" customWidth="1"/>
    <col min="27" max="31" width="9.33203125" style="53" customWidth="1"/>
    <col min="32" max="32" width="9" style="53" bestFit="1" customWidth="1"/>
    <col min="33" max="33" width="9.33203125" style="53" customWidth="1"/>
    <col min="34" max="16384" width="9.33203125" style="53"/>
  </cols>
  <sheetData>
    <row r="1" spans="1:56" s="101" customFormat="1" ht="10.5" customHeight="1">
      <c r="A1" s="199" t="s">
        <v>84</v>
      </c>
      <c r="B1" s="200">
        <v>2</v>
      </c>
      <c r="C1" s="200">
        <f>+B1+1</f>
        <v>3</v>
      </c>
      <c r="D1" s="200">
        <f t="shared" ref="D1:L1" si="0">+C1+1</f>
        <v>4</v>
      </c>
      <c r="E1" s="200">
        <f t="shared" si="0"/>
        <v>5</v>
      </c>
      <c r="F1" s="200">
        <f t="shared" si="0"/>
        <v>6</v>
      </c>
      <c r="G1" s="200">
        <f t="shared" si="0"/>
        <v>7</v>
      </c>
      <c r="H1" s="200">
        <f t="shared" si="0"/>
        <v>8</v>
      </c>
      <c r="I1" s="200">
        <f t="shared" si="0"/>
        <v>9</v>
      </c>
      <c r="J1" s="200">
        <f t="shared" si="0"/>
        <v>10</v>
      </c>
      <c r="K1" s="200">
        <f t="shared" si="0"/>
        <v>11</v>
      </c>
      <c r="L1" s="200">
        <f t="shared" si="0"/>
        <v>12</v>
      </c>
      <c r="M1" s="200">
        <f>+L1+1</f>
        <v>13</v>
      </c>
      <c r="N1" s="200">
        <f>+M1+1</f>
        <v>14</v>
      </c>
      <c r="O1" s="200">
        <f>+N1+1</f>
        <v>15</v>
      </c>
      <c r="P1" s="200">
        <f>+O1+1</f>
        <v>16</v>
      </c>
    </row>
    <row r="2" spans="1:56" s="101" customFormat="1" ht="10.5" customHeight="1">
      <c r="A2" s="199"/>
      <c r="B2" s="334" t="s">
        <v>136</v>
      </c>
      <c r="C2" s="378"/>
      <c r="D2" s="323"/>
      <c r="E2" s="323"/>
      <c r="F2" s="323"/>
      <c r="G2" s="323"/>
      <c r="H2" s="323"/>
      <c r="I2" s="323"/>
      <c r="J2" s="323"/>
      <c r="K2" s="323"/>
      <c r="L2" s="323"/>
      <c r="M2" s="308"/>
      <c r="N2" s="309"/>
      <c r="O2" s="309"/>
      <c r="P2" s="309"/>
      <c r="Q2" s="309"/>
      <c r="R2" s="309"/>
      <c r="Y2" s="101" t="s">
        <v>137</v>
      </c>
    </row>
    <row r="3" spans="1:56" s="101" customFormat="1" ht="10.5" customHeight="1">
      <c r="A3" s="199"/>
      <c r="B3" s="447"/>
      <c r="C3" s="445"/>
      <c r="D3" s="444"/>
      <c r="E3" s="444"/>
      <c r="F3" s="444"/>
      <c r="G3" s="444"/>
      <c r="H3" s="444"/>
      <c r="I3" s="444"/>
      <c r="J3" s="446"/>
      <c r="K3" s="444"/>
      <c r="L3" s="446"/>
      <c r="M3" s="1333" t="s">
        <v>110</v>
      </c>
      <c r="N3" s="1334"/>
      <c r="O3" s="1335" t="e">
        <f>+VLOOKUP($A4,#REF!,M$1+1,FALSE)</f>
        <v>#REF!</v>
      </c>
      <c r="P3" s="1337" t="e">
        <f>+VLOOKUP($A4,#REF!,N$1+1,FALSE)</f>
        <v>#REF!</v>
      </c>
      <c r="Q3" s="1047" t="s">
        <v>157</v>
      </c>
      <c r="R3" s="843" t="s">
        <v>154</v>
      </c>
      <c r="AI3" s="101" t="s">
        <v>110</v>
      </c>
      <c r="AK3" s="1328" t="e">
        <f>O3</f>
        <v>#REF!</v>
      </c>
      <c r="AL3" s="1330" t="e">
        <f>P3</f>
        <v>#REF!</v>
      </c>
      <c r="AM3" s="828" t="str">
        <f>Q3</f>
        <v>Jan-Dec</v>
      </c>
      <c r="AN3" s="828" t="str">
        <f>R3</f>
        <v>17/16</v>
      </c>
    </row>
    <row r="4" spans="1:56" s="101" customFormat="1" ht="13.5" customHeight="1">
      <c r="A4" s="182" t="str">
        <f>+"headingqy"&amp;$A$1</f>
        <v>headingqyGroup</v>
      </c>
      <c r="B4" s="453" t="e">
        <f>+VLOOKUP($A4,#REF!,B$1+1,FALSE)</f>
        <v>#REF!</v>
      </c>
      <c r="C4" s="985" t="e">
        <f>+VLOOKUP($A4,#REF!,C$1+1,FALSE)</f>
        <v>#REF!</v>
      </c>
      <c r="D4" s="986" t="e">
        <f>+VLOOKUP($A4,#REF!,D$1+1,FALSE)</f>
        <v>#REF!</v>
      </c>
      <c r="E4" s="986" t="e">
        <f>+VLOOKUP($A4,#REF!,E$1+1,FALSE)</f>
        <v>#REF!</v>
      </c>
      <c r="F4" s="986" t="e">
        <f>+VLOOKUP($A4,#REF!,F$1+1,FALSE)</f>
        <v>#REF!</v>
      </c>
      <c r="G4" s="986" t="e">
        <f>+VLOOKUP($A4,#REF!,G$1+1,FALSE)</f>
        <v>#REF!</v>
      </c>
      <c r="H4" s="986" t="e">
        <f>+VLOOKUP($A4,#REF!,H$1+1,FALSE)</f>
        <v>#REF!</v>
      </c>
      <c r="I4" s="986" t="e">
        <f>+VLOOKUP($A4,#REF!,I$1+1,FALSE)</f>
        <v>#REF!</v>
      </c>
      <c r="J4" s="987" t="e">
        <f>+VLOOKUP($A4,#REF!,J$1+1,FALSE)</f>
        <v>#REF!</v>
      </c>
      <c r="K4" s="463" t="e">
        <f>+VLOOKUP($A4,#REF!,K$1+1,FALSE)</f>
        <v>#REF!</v>
      </c>
      <c r="L4" s="984" t="e">
        <f>+VLOOKUP($A4,#REF!,L$1+1,FALSE)</f>
        <v>#REF!</v>
      </c>
      <c r="M4" s="983" t="e">
        <f>+K4</f>
        <v>#REF!</v>
      </c>
      <c r="N4" s="984" t="e">
        <f>L4</f>
        <v>#REF!</v>
      </c>
      <c r="O4" s="1336"/>
      <c r="P4" s="1338"/>
      <c r="Q4" s="983" t="str">
        <f>"14 vs
"&amp;"EUR"</f>
        <v>14 vs
EUR</v>
      </c>
      <c r="R4" s="984" t="str">
        <f>"13
"&amp;"Local"</f>
        <v>13
Local</v>
      </c>
      <c r="Y4" s="986" t="e">
        <f>C4</f>
        <v>#REF!</v>
      </c>
      <c r="Z4" s="986" t="e">
        <f t="shared" ref="Z4:AF4" si="1">D4</f>
        <v>#REF!</v>
      </c>
      <c r="AA4" s="986" t="e">
        <f t="shared" si="1"/>
        <v>#REF!</v>
      </c>
      <c r="AB4" s="986" t="e">
        <f t="shared" si="1"/>
        <v>#REF!</v>
      </c>
      <c r="AC4" s="986" t="e">
        <f t="shared" si="1"/>
        <v>#REF!</v>
      </c>
      <c r="AD4" s="986" t="e">
        <f t="shared" si="1"/>
        <v>#REF!</v>
      </c>
      <c r="AE4" s="986" t="e">
        <f t="shared" si="1"/>
        <v>#REF!</v>
      </c>
      <c r="AF4" s="986" t="e">
        <f t="shared" si="1"/>
        <v>#REF!</v>
      </c>
      <c r="AG4" s="983" t="e">
        <f>K4</f>
        <v>#REF!</v>
      </c>
      <c r="AH4" s="983" t="e">
        <f>L4</f>
        <v>#REF!</v>
      </c>
      <c r="AI4" s="983" t="e">
        <f>M4</f>
        <v>#REF!</v>
      </c>
      <c r="AJ4" s="983" t="e">
        <f>N4</f>
        <v>#REF!</v>
      </c>
      <c r="AK4" s="1329"/>
      <c r="AL4" s="1331"/>
      <c r="AM4" s="983" t="s">
        <v>94</v>
      </c>
      <c r="AN4" s="984" t="s">
        <v>95</v>
      </c>
    </row>
    <row r="5" spans="1:56" s="101" customFormat="1" ht="10.5" customHeight="1">
      <c r="A5" s="213" t="s">
        <v>8</v>
      </c>
      <c r="B5" s="483" t="s">
        <v>8</v>
      </c>
      <c r="C5" s="345">
        <v>145</v>
      </c>
      <c r="D5" s="371">
        <v>149</v>
      </c>
      <c r="E5" s="371">
        <v>153</v>
      </c>
      <c r="F5" s="371">
        <v>155</v>
      </c>
      <c r="G5" s="371">
        <v>150</v>
      </c>
      <c r="H5" s="538"/>
      <c r="I5" s="538"/>
      <c r="J5" s="538"/>
      <c r="K5" s="712">
        <v>-2.5166821570654863E-2</v>
      </c>
      <c r="L5" s="728">
        <v>-3.442320699192214E-2</v>
      </c>
      <c r="M5" s="473">
        <v>-2.1618016358371572E-2</v>
      </c>
      <c r="N5" s="585">
        <v>-1.1211313252523891E-2</v>
      </c>
      <c r="O5" s="475">
        <v>145</v>
      </c>
      <c r="P5" s="554">
        <v>150</v>
      </c>
      <c r="Q5" s="1071">
        <v>-3.442320699192214E-2</v>
      </c>
      <c r="R5" s="487">
        <v>-1.1211313252523891E-2</v>
      </c>
      <c r="T5" s="819">
        <f>((C5-D5)/D5)-K5</f>
        <v>-1.6788160132377543E-3</v>
      </c>
      <c r="U5" s="879">
        <f>((C5-G5)/G5)-L5</f>
        <v>1.0898736585888066E-3</v>
      </c>
      <c r="V5" s="819">
        <f t="shared" ref="V5:V16" si="2">((O5-P5)/P5)-Q5</f>
        <v>1.0898736585888066E-3</v>
      </c>
      <c r="W5" s="819">
        <f>C5-O5</f>
        <v>0</v>
      </c>
      <c r="X5" s="819">
        <f>H5+G5+I5+J5-P5</f>
        <v>0</v>
      </c>
      <c r="Y5" s="749">
        <v>145</v>
      </c>
      <c r="Z5" s="936">
        <v>149</v>
      </c>
      <c r="AA5" s="937">
        <v>153</v>
      </c>
      <c r="AB5" s="937">
        <v>155</v>
      </c>
      <c r="AC5" s="937">
        <v>150</v>
      </c>
      <c r="AD5" s="937"/>
      <c r="AE5" s="938"/>
      <c r="AF5" s="938"/>
      <c r="AG5" s="712">
        <v>-2.5166821570654863E-2</v>
      </c>
      <c r="AH5" s="728">
        <v>-3.442320699192214E-2</v>
      </c>
      <c r="AI5" s="743">
        <v>-2.1618016358371572E-2</v>
      </c>
      <c r="AJ5" s="713">
        <v>-1.1211313252523891E-2</v>
      </c>
      <c r="AK5" s="749">
        <v>145</v>
      </c>
      <c r="AL5" s="936">
        <v>150</v>
      </c>
      <c r="AM5" s="743">
        <v>-3.442320699192214E-2</v>
      </c>
      <c r="AN5" s="713">
        <v>-1.1211313252523891E-2</v>
      </c>
      <c r="AO5" s="802">
        <f t="shared" ref="AO5:BD5" si="3">C5-Y5</f>
        <v>0</v>
      </c>
      <c r="AP5" s="802">
        <f t="shared" si="3"/>
        <v>0</v>
      </c>
      <c r="AQ5" s="802">
        <f t="shared" si="3"/>
        <v>0</v>
      </c>
      <c r="AR5" s="802">
        <f t="shared" si="3"/>
        <v>0</v>
      </c>
      <c r="AS5" s="802">
        <f t="shared" si="3"/>
        <v>0</v>
      </c>
      <c r="AT5" s="802">
        <f t="shared" si="3"/>
        <v>0</v>
      </c>
      <c r="AU5" s="802">
        <f t="shared" si="3"/>
        <v>0</v>
      </c>
      <c r="AV5" s="802">
        <f t="shared" si="3"/>
        <v>0</v>
      </c>
      <c r="AW5" s="802">
        <f t="shared" si="3"/>
        <v>0</v>
      </c>
      <c r="AX5" s="802">
        <f t="shared" si="3"/>
        <v>0</v>
      </c>
      <c r="AY5" s="802">
        <f t="shared" si="3"/>
        <v>0</v>
      </c>
      <c r="AZ5" s="802">
        <f t="shared" si="3"/>
        <v>0</v>
      </c>
      <c r="BA5" s="802">
        <f t="shared" si="3"/>
        <v>0</v>
      </c>
      <c r="BB5" s="802">
        <f t="shared" si="3"/>
        <v>0</v>
      </c>
      <c r="BC5" s="802">
        <f t="shared" si="3"/>
        <v>0</v>
      </c>
      <c r="BD5" s="802">
        <f t="shared" si="3"/>
        <v>0</v>
      </c>
    </row>
    <row r="6" spans="1:56" s="101" customFormat="1" ht="10.5" customHeight="1">
      <c r="A6" s="213" t="s">
        <v>3</v>
      </c>
      <c r="B6" s="483" t="s">
        <v>3</v>
      </c>
      <c r="C6" s="377">
        <v>72</v>
      </c>
      <c r="D6" s="378">
        <v>79</v>
      </c>
      <c r="E6" s="378">
        <v>70</v>
      </c>
      <c r="F6" s="721">
        <v>73</v>
      </c>
      <c r="G6" s="721">
        <v>72</v>
      </c>
      <c r="H6" s="556"/>
      <c r="I6" s="556"/>
      <c r="J6" s="556"/>
      <c r="K6" s="324">
        <v>-7.9684983216721905E-2</v>
      </c>
      <c r="L6" s="325">
        <v>6.0266531339998597E-3</v>
      </c>
      <c r="M6" s="473">
        <v>-7.4230718593239042E-2</v>
      </c>
      <c r="N6" s="474">
        <v>3.0861586839154853E-2</v>
      </c>
      <c r="O6" s="475">
        <v>72</v>
      </c>
      <c r="P6" s="554">
        <v>72</v>
      </c>
      <c r="Q6" s="381">
        <v>6.0266531339998597E-3</v>
      </c>
      <c r="R6" s="474">
        <v>3.0861586839154853E-2</v>
      </c>
      <c r="T6" s="819">
        <f>((C6-D6)/D6)-K6</f>
        <v>-8.9226117199869559E-3</v>
      </c>
      <c r="U6" s="819">
        <f>((C6-G6)/G6)-L6</f>
        <v>-6.0266531339998597E-3</v>
      </c>
      <c r="V6" s="819">
        <f t="shared" si="2"/>
        <v>-6.0266531339998597E-3</v>
      </c>
      <c r="W6" s="819">
        <f t="shared" ref="W6:W16" si="4">C6-O6</f>
        <v>0</v>
      </c>
      <c r="X6" s="819">
        <f t="shared" ref="X6:X16" si="5">H6+G6+I6+J6-P6</f>
        <v>0</v>
      </c>
      <c r="Y6" s="321">
        <v>72</v>
      </c>
      <c r="Z6" s="322">
        <v>79</v>
      </c>
      <c r="AA6" s="323">
        <v>70</v>
      </c>
      <c r="AB6" s="317">
        <v>73</v>
      </c>
      <c r="AC6" s="317">
        <v>72</v>
      </c>
      <c r="AD6" s="317"/>
      <c r="AE6" s="323"/>
      <c r="AF6" s="323"/>
      <c r="AG6" s="324">
        <v>-7.9684983216721905E-2</v>
      </c>
      <c r="AH6" s="325">
        <v>6.0266531339998597E-3</v>
      </c>
      <c r="AI6" s="318">
        <v>-7.4230718593239042E-2</v>
      </c>
      <c r="AJ6" s="320">
        <v>3.0861586839154853E-2</v>
      </c>
      <c r="AK6" s="431">
        <v>72</v>
      </c>
      <c r="AL6" s="315">
        <v>72</v>
      </c>
      <c r="AM6" s="318">
        <v>6.0266531339998597E-3</v>
      </c>
      <c r="AN6" s="320">
        <v>3.0861586839154853E-2</v>
      </c>
      <c r="AO6" s="802">
        <f t="shared" ref="AO6:AO30" si="6">C6-Y6</f>
        <v>0</v>
      </c>
      <c r="AP6" s="802">
        <f t="shared" ref="AP6:AP30" si="7">D6-Z6</f>
        <v>0</v>
      </c>
      <c r="AQ6" s="802">
        <f t="shared" ref="AQ6:AQ30" si="8">E6-AA6</f>
        <v>0</v>
      </c>
      <c r="AR6" s="802">
        <f t="shared" ref="AR6:AR30" si="9">F6-AB6</f>
        <v>0</v>
      </c>
      <c r="AS6" s="802">
        <f t="shared" ref="AS6:AS30" si="10">G6-AC6</f>
        <v>0</v>
      </c>
      <c r="AT6" s="802">
        <f t="shared" ref="AT6:AT30" si="11">H6-AD6</f>
        <v>0</v>
      </c>
      <c r="AU6" s="802">
        <f t="shared" ref="AU6:AU30" si="12">I6-AE6</f>
        <v>0</v>
      </c>
      <c r="AV6" s="802">
        <f t="shared" ref="AV6:AV30" si="13">J6-AF6</f>
        <v>0</v>
      </c>
      <c r="AW6" s="802">
        <f t="shared" ref="AW6:AW30" si="14">K6-AG6</f>
        <v>0</v>
      </c>
      <c r="AX6" s="802">
        <f t="shared" ref="AX6:AX30" si="15">L6-AH6</f>
        <v>0</v>
      </c>
      <c r="AY6" s="802">
        <f t="shared" ref="AY6:AY30" si="16">M6-AI6</f>
        <v>0</v>
      </c>
      <c r="AZ6" s="802">
        <f t="shared" ref="AZ6:AZ30" si="17">N6-AJ6</f>
        <v>0</v>
      </c>
      <c r="BA6" s="802">
        <f t="shared" ref="BA6:BA30" si="18">O6-AK6</f>
        <v>0</v>
      </c>
      <c r="BB6" s="802">
        <f t="shared" ref="BB6:BB30" si="19">P6-AL6</f>
        <v>0</v>
      </c>
      <c r="BC6" s="802">
        <f t="shared" ref="BC6:BC30" si="20">Q6-AM6</f>
        <v>0</v>
      </c>
      <c r="BD6" s="802">
        <f t="shared" ref="BD6:BD30" si="21">R6-AN6</f>
        <v>0</v>
      </c>
    </row>
    <row r="7" spans="1:56" s="101" customFormat="1" ht="10.5" customHeight="1">
      <c r="A7" s="213" t="s">
        <v>0</v>
      </c>
      <c r="B7" s="483" t="s">
        <v>0</v>
      </c>
      <c r="C7" s="377">
        <v>49</v>
      </c>
      <c r="D7" s="378">
        <v>19</v>
      </c>
      <c r="E7" s="378">
        <v>21</v>
      </c>
      <c r="F7" s="721">
        <v>21</v>
      </c>
      <c r="G7" s="721">
        <v>16</v>
      </c>
      <c r="H7" s="556"/>
      <c r="I7" s="556"/>
      <c r="J7" s="556"/>
      <c r="K7" s="324"/>
      <c r="L7" s="325"/>
      <c r="M7" s="473"/>
      <c r="N7" s="474"/>
      <c r="O7" s="475">
        <v>49</v>
      </c>
      <c r="P7" s="554">
        <v>16</v>
      </c>
      <c r="Q7" s="381"/>
      <c r="R7" s="474"/>
      <c r="T7" s="819">
        <f t="shared" ref="T7:T16" si="22">((C7-D7)/D7)-K7</f>
        <v>1.5789473684210527</v>
      </c>
      <c r="U7" s="819">
        <f t="shared" ref="U7:U16" si="23">((C7-G7)/G7)-L7</f>
        <v>2.0625</v>
      </c>
      <c r="V7" s="819">
        <f t="shared" si="2"/>
        <v>2.0625</v>
      </c>
      <c r="W7" s="819">
        <f t="shared" si="4"/>
        <v>0</v>
      </c>
      <c r="X7" s="819">
        <f t="shared" si="5"/>
        <v>0</v>
      </c>
      <c r="Y7" s="321">
        <v>49</v>
      </c>
      <c r="Z7" s="322">
        <v>19</v>
      </c>
      <c r="AA7" s="323">
        <v>21</v>
      </c>
      <c r="AB7" s="317">
        <v>21</v>
      </c>
      <c r="AC7" s="317">
        <v>16</v>
      </c>
      <c r="AD7" s="317"/>
      <c r="AE7" s="323"/>
      <c r="AF7" s="323"/>
      <c r="AG7" s="324"/>
      <c r="AH7" s="325"/>
      <c r="AI7" s="318"/>
      <c r="AJ7" s="320"/>
      <c r="AK7" s="431">
        <v>49</v>
      </c>
      <c r="AL7" s="315">
        <v>16</v>
      </c>
      <c r="AM7" s="318"/>
      <c r="AN7" s="320"/>
      <c r="AO7" s="802">
        <f t="shared" si="6"/>
        <v>0</v>
      </c>
      <c r="AP7" s="802">
        <f t="shared" si="7"/>
        <v>0</v>
      </c>
      <c r="AQ7" s="802">
        <f t="shared" si="8"/>
        <v>0</v>
      </c>
      <c r="AR7" s="802">
        <f t="shared" si="9"/>
        <v>0</v>
      </c>
      <c r="AS7" s="802">
        <f t="shared" si="10"/>
        <v>0</v>
      </c>
      <c r="AT7" s="802">
        <f t="shared" si="11"/>
        <v>0</v>
      </c>
      <c r="AU7" s="802">
        <f t="shared" si="12"/>
        <v>0</v>
      </c>
      <c r="AV7" s="802">
        <f t="shared" si="13"/>
        <v>0</v>
      </c>
      <c r="AW7" s="802">
        <f t="shared" si="14"/>
        <v>0</v>
      </c>
      <c r="AX7" s="802">
        <f t="shared" si="15"/>
        <v>0</v>
      </c>
      <c r="AY7" s="802">
        <f t="shared" si="16"/>
        <v>0</v>
      </c>
      <c r="AZ7" s="802">
        <f t="shared" si="17"/>
        <v>0</v>
      </c>
      <c r="BA7" s="802">
        <f t="shared" si="18"/>
        <v>0</v>
      </c>
      <c r="BB7" s="802">
        <f t="shared" si="19"/>
        <v>0</v>
      </c>
      <c r="BC7" s="802">
        <f t="shared" si="20"/>
        <v>0</v>
      </c>
      <c r="BD7" s="802">
        <f t="shared" si="21"/>
        <v>0</v>
      </c>
    </row>
    <row r="8" spans="1:56" s="101" customFormat="1" ht="10.5" customHeight="1">
      <c r="A8" s="213" t="s">
        <v>19</v>
      </c>
      <c r="B8" s="483" t="s">
        <v>19</v>
      </c>
      <c r="C8" s="377">
        <v>0</v>
      </c>
      <c r="D8" s="378">
        <v>0</v>
      </c>
      <c r="E8" s="378">
        <v>0</v>
      </c>
      <c r="F8" s="721">
        <v>0</v>
      </c>
      <c r="G8" s="721">
        <v>0</v>
      </c>
      <c r="H8" s="556"/>
      <c r="I8" s="556"/>
      <c r="J8" s="556"/>
      <c r="K8" s="324">
        <v>-0.76943558659360956</v>
      </c>
      <c r="L8" s="325">
        <v>-0.84863153806534863</v>
      </c>
      <c r="M8" s="473">
        <v>-0.77395815021235115</v>
      </c>
      <c r="N8" s="474">
        <v>-0.84616785509163039</v>
      </c>
      <c r="O8" s="475">
        <v>0</v>
      </c>
      <c r="P8" s="554">
        <v>0</v>
      </c>
      <c r="Q8" s="381">
        <v>-0.84863153806534863</v>
      </c>
      <c r="R8" s="474">
        <v>-0.84616785509163039</v>
      </c>
      <c r="T8" s="819" t="e">
        <f t="shared" si="22"/>
        <v>#DIV/0!</v>
      </c>
      <c r="U8" s="819" t="e">
        <f t="shared" si="23"/>
        <v>#DIV/0!</v>
      </c>
      <c r="V8" s="819" t="e">
        <f t="shared" si="2"/>
        <v>#DIV/0!</v>
      </c>
      <c r="W8" s="819">
        <f t="shared" si="4"/>
        <v>0</v>
      </c>
      <c r="X8" s="819">
        <f t="shared" si="5"/>
        <v>0</v>
      </c>
      <c r="Y8" s="321">
        <v>0</v>
      </c>
      <c r="Z8" s="322">
        <v>0</v>
      </c>
      <c r="AA8" s="323">
        <v>0</v>
      </c>
      <c r="AB8" s="317">
        <v>0</v>
      </c>
      <c r="AC8" s="317">
        <v>0</v>
      </c>
      <c r="AD8" s="317"/>
      <c r="AE8" s="323"/>
      <c r="AF8" s="323"/>
      <c r="AG8" s="324">
        <v>-0.76943558659360956</v>
      </c>
      <c r="AH8" s="325">
        <v>-0.84863153806534863</v>
      </c>
      <c r="AI8" s="318">
        <v>-0.77395815021235115</v>
      </c>
      <c r="AJ8" s="320">
        <v>-0.84616785509163039</v>
      </c>
      <c r="AK8" s="431">
        <v>0</v>
      </c>
      <c r="AL8" s="315">
        <v>0</v>
      </c>
      <c r="AM8" s="318">
        <v>-0.84863153806534863</v>
      </c>
      <c r="AN8" s="320">
        <v>-0.84616785509163039</v>
      </c>
      <c r="AO8" s="802">
        <f t="shared" si="6"/>
        <v>0</v>
      </c>
      <c r="AP8" s="802">
        <f t="shared" si="7"/>
        <v>0</v>
      </c>
      <c r="AQ8" s="802">
        <f t="shared" si="8"/>
        <v>0</v>
      </c>
      <c r="AR8" s="802">
        <f t="shared" si="9"/>
        <v>0</v>
      </c>
      <c r="AS8" s="802">
        <f t="shared" si="10"/>
        <v>0</v>
      </c>
      <c r="AT8" s="802">
        <f t="shared" si="11"/>
        <v>0</v>
      </c>
      <c r="AU8" s="802">
        <f t="shared" si="12"/>
        <v>0</v>
      </c>
      <c r="AV8" s="802">
        <f t="shared" si="13"/>
        <v>0</v>
      </c>
      <c r="AW8" s="802">
        <f t="shared" si="14"/>
        <v>0</v>
      </c>
      <c r="AX8" s="802">
        <f t="shared" si="15"/>
        <v>0</v>
      </c>
      <c r="AY8" s="802">
        <f t="shared" si="16"/>
        <v>0</v>
      </c>
      <c r="AZ8" s="802">
        <f t="shared" si="17"/>
        <v>0</v>
      </c>
      <c r="BA8" s="802">
        <f t="shared" si="18"/>
        <v>0</v>
      </c>
      <c r="BB8" s="802">
        <f t="shared" si="19"/>
        <v>0</v>
      </c>
      <c r="BC8" s="802">
        <f t="shared" si="20"/>
        <v>0</v>
      </c>
      <c r="BD8" s="802">
        <f t="shared" si="21"/>
        <v>0</v>
      </c>
    </row>
    <row r="9" spans="1:56" s="101" customFormat="1" ht="10.5" customHeight="1">
      <c r="A9" s="214" t="s">
        <v>9</v>
      </c>
      <c r="B9" s="493" t="s">
        <v>9</v>
      </c>
      <c r="C9" s="432">
        <v>266</v>
      </c>
      <c r="D9" s="771">
        <v>247</v>
      </c>
      <c r="E9" s="771">
        <v>244</v>
      </c>
      <c r="F9" s="771">
        <v>249</v>
      </c>
      <c r="G9" s="771">
        <v>238</v>
      </c>
      <c r="H9" s="560"/>
      <c r="I9" s="560"/>
      <c r="J9" s="560"/>
      <c r="K9" s="327">
        <v>8.0132019498568186E-2</v>
      </c>
      <c r="L9" s="328">
        <v>0.11719954761406881</v>
      </c>
      <c r="M9" s="1072">
        <v>8.5473186954450053E-2</v>
      </c>
      <c r="N9" s="494">
        <v>0.14588967925778817</v>
      </c>
      <c r="O9" s="477">
        <v>266</v>
      </c>
      <c r="P9" s="560">
        <v>238</v>
      </c>
      <c r="Q9" s="435">
        <v>0.11719954761406881</v>
      </c>
      <c r="R9" s="494">
        <v>0.14588967925778817</v>
      </c>
      <c r="T9" s="819">
        <f t="shared" si="22"/>
        <v>-3.2089425754912582E-3</v>
      </c>
      <c r="U9" s="819">
        <f t="shared" si="23"/>
        <v>4.475112094605993E-4</v>
      </c>
      <c r="V9" s="819">
        <f t="shared" si="2"/>
        <v>4.475112094605993E-4</v>
      </c>
      <c r="W9" s="819">
        <f t="shared" si="4"/>
        <v>0</v>
      </c>
      <c r="X9" s="819">
        <f t="shared" si="5"/>
        <v>0</v>
      </c>
      <c r="Y9" s="432">
        <v>266</v>
      </c>
      <c r="Z9" s="326">
        <v>247</v>
      </c>
      <c r="AA9" s="326">
        <v>244</v>
      </c>
      <c r="AB9" s="326">
        <v>249</v>
      </c>
      <c r="AC9" s="326">
        <v>238</v>
      </c>
      <c r="AD9" s="326"/>
      <c r="AE9" s="326"/>
      <c r="AF9" s="326"/>
      <c r="AG9" s="327">
        <v>8.0132019498568186E-2</v>
      </c>
      <c r="AH9" s="328">
        <v>0.11719954761406881</v>
      </c>
      <c r="AI9" s="329">
        <v>8.5473186954450053E-2</v>
      </c>
      <c r="AJ9" s="330">
        <v>0.14588967925778817</v>
      </c>
      <c r="AK9" s="432">
        <v>266</v>
      </c>
      <c r="AL9" s="326">
        <v>238</v>
      </c>
      <c r="AM9" s="329">
        <v>0.11719954761406881</v>
      </c>
      <c r="AN9" s="330">
        <v>0.14588967925778817</v>
      </c>
      <c r="AO9" s="802">
        <f t="shared" si="6"/>
        <v>0</v>
      </c>
      <c r="AP9" s="802">
        <f t="shared" si="7"/>
        <v>0</v>
      </c>
      <c r="AQ9" s="802">
        <f t="shared" si="8"/>
        <v>0</v>
      </c>
      <c r="AR9" s="802">
        <f t="shared" si="9"/>
        <v>0</v>
      </c>
      <c r="AS9" s="802">
        <f t="shared" si="10"/>
        <v>0</v>
      </c>
      <c r="AT9" s="802">
        <f t="shared" si="11"/>
        <v>0</v>
      </c>
      <c r="AU9" s="802">
        <f t="shared" si="12"/>
        <v>0</v>
      </c>
      <c r="AV9" s="802">
        <f t="shared" si="13"/>
        <v>0</v>
      </c>
      <c r="AW9" s="802">
        <f t="shared" si="14"/>
        <v>0</v>
      </c>
      <c r="AX9" s="802">
        <f t="shared" si="15"/>
        <v>0</v>
      </c>
      <c r="AY9" s="802">
        <f t="shared" si="16"/>
        <v>0</v>
      </c>
      <c r="AZ9" s="802">
        <f t="shared" si="17"/>
        <v>0</v>
      </c>
      <c r="BA9" s="802">
        <f t="shared" si="18"/>
        <v>0</v>
      </c>
      <c r="BB9" s="802">
        <f t="shared" si="19"/>
        <v>0</v>
      </c>
      <c r="BC9" s="802">
        <f t="shared" si="20"/>
        <v>0</v>
      </c>
      <c r="BD9" s="802">
        <f t="shared" si="21"/>
        <v>0</v>
      </c>
    </row>
    <row r="10" spans="1:56" s="101" customFormat="1" ht="10.5" customHeight="1">
      <c r="A10" s="213" t="s">
        <v>4</v>
      </c>
      <c r="B10" s="483" t="s">
        <v>4</v>
      </c>
      <c r="C10" s="321">
        <v>-38</v>
      </c>
      <c r="D10" s="376">
        <v>-38</v>
      </c>
      <c r="E10" s="378">
        <v>-39</v>
      </c>
      <c r="F10" s="721">
        <v>-39</v>
      </c>
      <c r="G10" s="721">
        <v>-39</v>
      </c>
      <c r="H10" s="556"/>
      <c r="I10" s="556"/>
      <c r="J10" s="556"/>
      <c r="K10" s="324">
        <v>-1.3987793592935449E-2</v>
      </c>
      <c r="L10" s="325">
        <v>-4.5517734713379165E-2</v>
      </c>
      <c r="M10" s="473">
        <v>-8.7380544313248043E-3</v>
      </c>
      <c r="N10" s="474">
        <v>-2.378092018108835E-2</v>
      </c>
      <c r="O10" s="475">
        <v>-38</v>
      </c>
      <c r="P10" s="554">
        <v>-39</v>
      </c>
      <c r="Q10" s="381">
        <v>-4.5517734713379165E-2</v>
      </c>
      <c r="R10" s="474">
        <v>-2.378092018108835E-2</v>
      </c>
      <c r="T10" s="819">
        <f t="shared" si="22"/>
        <v>1.3987793592935449E-2</v>
      </c>
      <c r="U10" s="819">
        <f t="shared" si="23"/>
        <v>1.9876709072353525E-2</v>
      </c>
      <c r="V10" s="819">
        <f t="shared" si="2"/>
        <v>1.9876709072353525E-2</v>
      </c>
      <c r="W10" s="819">
        <f t="shared" si="4"/>
        <v>0</v>
      </c>
      <c r="X10" s="819">
        <f t="shared" si="5"/>
        <v>0</v>
      </c>
      <c r="Y10" s="321">
        <v>-38</v>
      </c>
      <c r="Z10" s="322">
        <v>-38</v>
      </c>
      <c r="AA10" s="323">
        <v>-39</v>
      </c>
      <c r="AB10" s="317">
        <v>-39</v>
      </c>
      <c r="AC10" s="317">
        <v>-39</v>
      </c>
      <c r="AD10" s="317"/>
      <c r="AE10" s="323"/>
      <c r="AF10" s="323"/>
      <c r="AG10" s="324">
        <v>-1.3987793592935449E-2</v>
      </c>
      <c r="AH10" s="325">
        <v>-4.5517734713379165E-2</v>
      </c>
      <c r="AI10" s="318">
        <v>-8.7380544313248043E-3</v>
      </c>
      <c r="AJ10" s="320">
        <v>-2.378092018108835E-2</v>
      </c>
      <c r="AK10" s="431">
        <v>-38</v>
      </c>
      <c r="AL10" s="315">
        <v>-39</v>
      </c>
      <c r="AM10" s="318">
        <v>-4.5517734713379165E-2</v>
      </c>
      <c r="AN10" s="320">
        <v>-2.378092018108835E-2</v>
      </c>
      <c r="AO10" s="802">
        <f t="shared" si="6"/>
        <v>0</v>
      </c>
      <c r="AP10" s="802">
        <f t="shared" si="7"/>
        <v>0</v>
      </c>
      <c r="AQ10" s="802">
        <f t="shared" si="8"/>
        <v>0</v>
      </c>
      <c r="AR10" s="802">
        <f t="shared" si="9"/>
        <v>0</v>
      </c>
      <c r="AS10" s="802">
        <f t="shared" si="10"/>
        <v>0</v>
      </c>
      <c r="AT10" s="802">
        <f t="shared" si="11"/>
        <v>0</v>
      </c>
      <c r="AU10" s="802">
        <f t="shared" si="12"/>
        <v>0</v>
      </c>
      <c r="AV10" s="802">
        <f t="shared" si="13"/>
        <v>0</v>
      </c>
      <c r="AW10" s="802">
        <f t="shared" si="14"/>
        <v>0</v>
      </c>
      <c r="AX10" s="802">
        <f t="shared" si="15"/>
        <v>0</v>
      </c>
      <c r="AY10" s="802">
        <f t="shared" si="16"/>
        <v>0</v>
      </c>
      <c r="AZ10" s="802">
        <f t="shared" si="17"/>
        <v>0</v>
      </c>
      <c r="BA10" s="802">
        <f t="shared" si="18"/>
        <v>0</v>
      </c>
      <c r="BB10" s="802">
        <f t="shared" si="19"/>
        <v>0</v>
      </c>
      <c r="BC10" s="802">
        <f t="shared" si="20"/>
        <v>0</v>
      </c>
      <c r="BD10" s="802">
        <f t="shared" si="21"/>
        <v>0</v>
      </c>
    </row>
    <row r="11" spans="1:56" s="101" customFormat="1" ht="10.5" customHeight="1">
      <c r="A11" s="213" t="s">
        <v>86</v>
      </c>
      <c r="B11" s="483" t="s">
        <v>90</v>
      </c>
      <c r="C11" s="321">
        <v>-106</v>
      </c>
      <c r="D11" s="376">
        <v>-107</v>
      </c>
      <c r="E11" s="378">
        <v>-111</v>
      </c>
      <c r="F11" s="721">
        <v>-114</v>
      </c>
      <c r="G11" s="721">
        <v>-116</v>
      </c>
      <c r="H11" s="556"/>
      <c r="I11" s="556"/>
      <c r="J11" s="556"/>
      <c r="K11" s="324">
        <v>-9.8968966685631932E-3</v>
      </c>
      <c r="L11" s="325">
        <v>-7.9215647790732535E-2</v>
      </c>
      <c r="M11" s="473">
        <v>-4.8011613692819921E-3</v>
      </c>
      <c r="N11" s="474">
        <v>-5.5335504898592958E-2</v>
      </c>
      <c r="O11" s="475">
        <v>-106</v>
      </c>
      <c r="P11" s="554">
        <v>-116</v>
      </c>
      <c r="Q11" s="381">
        <v>-7.9215647790732535E-2</v>
      </c>
      <c r="R11" s="474">
        <v>-5.5335504898592958E-2</v>
      </c>
      <c r="T11" s="819">
        <f t="shared" si="22"/>
        <v>5.5110227603982938E-4</v>
      </c>
      <c r="U11" s="819">
        <f t="shared" si="23"/>
        <v>-6.9912487609916085E-3</v>
      </c>
      <c r="V11" s="819">
        <f t="shared" si="2"/>
        <v>-6.9912487609916085E-3</v>
      </c>
      <c r="W11" s="819">
        <f t="shared" si="4"/>
        <v>0</v>
      </c>
      <c r="X11" s="819">
        <f t="shared" si="5"/>
        <v>0</v>
      </c>
      <c r="Y11" s="321">
        <v>-106</v>
      </c>
      <c r="Z11" s="322">
        <v>-107</v>
      </c>
      <c r="AA11" s="323">
        <v>-111</v>
      </c>
      <c r="AB11" s="317">
        <v>-114</v>
      </c>
      <c r="AC11" s="317">
        <v>-116</v>
      </c>
      <c r="AD11" s="317"/>
      <c r="AE11" s="323"/>
      <c r="AF11" s="323"/>
      <c r="AG11" s="324">
        <v>-9.8968966685631932E-3</v>
      </c>
      <c r="AH11" s="325">
        <v>-7.9215647790732535E-2</v>
      </c>
      <c r="AI11" s="318">
        <v>-4.8011613692819921E-3</v>
      </c>
      <c r="AJ11" s="320">
        <v>-5.5335504898592958E-2</v>
      </c>
      <c r="AK11" s="431">
        <v>-106</v>
      </c>
      <c r="AL11" s="315">
        <v>-116</v>
      </c>
      <c r="AM11" s="318">
        <v>-7.9215647790732535E-2</v>
      </c>
      <c r="AN11" s="320">
        <v>-5.5335504898592958E-2</v>
      </c>
      <c r="AO11" s="802">
        <f t="shared" si="6"/>
        <v>0</v>
      </c>
      <c r="AP11" s="802">
        <f t="shared" si="7"/>
        <v>0</v>
      </c>
      <c r="AQ11" s="802">
        <f t="shared" si="8"/>
        <v>0</v>
      </c>
      <c r="AR11" s="802">
        <f t="shared" si="9"/>
        <v>0</v>
      </c>
      <c r="AS11" s="802">
        <f t="shared" si="10"/>
        <v>0</v>
      </c>
      <c r="AT11" s="802">
        <f t="shared" si="11"/>
        <v>0</v>
      </c>
      <c r="AU11" s="802">
        <f t="shared" si="12"/>
        <v>0</v>
      </c>
      <c r="AV11" s="802">
        <f t="shared" si="13"/>
        <v>0</v>
      </c>
      <c r="AW11" s="802">
        <f t="shared" si="14"/>
        <v>0</v>
      </c>
      <c r="AX11" s="802">
        <f t="shared" si="15"/>
        <v>0</v>
      </c>
      <c r="AY11" s="802">
        <f t="shared" si="16"/>
        <v>0</v>
      </c>
      <c r="AZ11" s="802">
        <f t="shared" si="17"/>
        <v>0</v>
      </c>
      <c r="BA11" s="802">
        <f t="shared" si="18"/>
        <v>0</v>
      </c>
      <c r="BB11" s="802">
        <f t="shared" si="19"/>
        <v>0</v>
      </c>
      <c r="BC11" s="802">
        <f t="shared" si="20"/>
        <v>0</v>
      </c>
      <c r="BD11" s="802">
        <f t="shared" si="21"/>
        <v>0</v>
      </c>
    </row>
    <row r="12" spans="1:56" s="101" customFormat="1" ht="10.5" customHeight="1">
      <c r="A12" s="214" t="s">
        <v>25</v>
      </c>
      <c r="B12" s="493" t="s">
        <v>25</v>
      </c>
      <c r="C12" s="332">
        <v>-145</v>
      </c>
      <c r="D12" s="770">
        <v>-147</v>
      </c>
      <c r="E12" s="742">
        <v>-152</v>
      </c>
      <c r="F12" s="771">
        <v>-154</v>
      </c>
      <c r="G12" s="771">
        <v>-156</v>
      </c>
      <c r="H12" s="559"/>
      <c r="I12" s="559"/>
      <c r="J12" s="559"/>
      <c r="K12" s="327">
        <v>-1.0767270504417503E-2</v>
      </c>
      <c r="L12" s="328">
        <v>-6.9812283877728643E-2</v>
      </c>
      <c r="M12" s="1072">
        <v>-5.6545121226403428E-3</v>
      </c>
      <c r="N12" s="494">
        <v>-4.654106084750731E-2</v>
      </c>
      <c r="O12" s="478">
        <v>-145</v>
      </c>
      <c r="P12" s="1073">
        <v>-156</v>
      </c>
      <c r="Q12" s="435">
        <v>-6.9812283877728643E-2</v>
      </c>
      <c r="R12" s="494">
        <v>-4.654106084750731E-2</v>
      </c>
      <c r="T12" s="819">
        <f t="shared" si="22"/>
        <v>-2.8381716724532446E-3</v>
      </c>
      <c r="U12" s="819">
        <f t="shared" si="23"/>
        <v>-7.0053663509186959E-4</v>
      </c>
      <c r="V12" s="819">
        <f t="shared" si="2"/>
        <v>-7.0053663509186959E-4</v>
      </c>
      <c r="W12" s="819">
        <f t="shared" si="4"/>
        <v>0</v>
      </c>
      <c r="X12" s="819">
        <f t="shared" si="5"/>
        <v>0</v>
      </c>
      <c r="Y12" s="332">
        <v>-145</v>
      </c>
      <c r="Z12" s="333">
        <v>-147</v>
      </c>
      <c r="AA12" s="334">
        <v>-152</v>
      </c>
      <c r="AB12" s="326">
        <v>-154</v>
      </c>
      <c r="AC12" s="326">
        <v>-156</v>
      </c>
      <c r="AD12" s="326"/>
      <c r="AE12" s="334"/>
      <c r="AF12" s="334"/>
      <c r="AG12" s="327">
        <v>-1.0767270504417503E-2</v>
      </c>
      <c r="AH12" s="328">
        <v>-6.9812283877728643E-2</v>
      </c>
      <c r="AI12" s="329">
        <v>-5.6545121226403428E-3</v>
      </c>
      <c r="AJ12" s="330">
        <v>-4.654106084750731E-2</v>
      </c>
      <c r="AK12" s="744">
        <v>-145</v>
      </c>
      <c r="AL12" s="745">
        <v>-156</v>
      </c>
      <c r="AM12" s="329">
        <v>-6.9812283877728643E-2</v>
      </c>
      <c r="AN12" s="330">
        <v>-4.654106084750731E-2</v>
      </c>
      <c r="AO12" s="802">
        <f t="shared" si="6"/>
        <v>0</v>
      </c>
      <c r="AP12" s="802">
        <f t="shared" si="7"/>
        <v>0</v>
      </c>
      <c r="AQ12" s="802">
        <f t="shared" si="8"/>
        <v>0</v>
      </c>
      <c r="AR12" s="802">
        <f t="shared" si="9"/>
        <v>0</v>
      </c>
      <c r="AS12" s="802">
        <f t="shared" si="10"/>
        <v>0</v>
      </c>
      <c r="AT12" s="802">
        <f t="shared" si="11"/>
        <v>0</v>
      </c>
      <c r="AU12" s="802">
        <f t="shared" si="12"/>
        <v>0</v>
      </c>
      <c r="AV12" s="802">
        <f t="shared" si="13"/>
        <v>0</v>
      </c>
      <c r="AW12" s="802">
        <f t="shared" si="14"/>
        <v>0</v>
      </c>
      <c r="AX12" s="802">
        <f t="shared" si="15"/>
        <v>0</v>
      </c>
      <c r="AY12" s="802">
        <f t="shared" si="16"/>
        <v>0</v>
      </c>
      <c r="AZ12" s="802">
        <f t="shared" si="17"/>
        <v>0</v>
      </c>
      <c r="BA12" s="802">
        <f t="shared" si="18"/>
        <v>0</v>
      </c>
      <c r="BB12" s="802">
        <f t="shared" si="19"/>
        <v>0</v>
      </c>
      <c r="BC12" s="802">
        <f t="shared" si="20"/>
        <v>0</v>
      </c>
      <c r="BD12" s="802">
        <f t="shared" si="21"/>
        <v>0</v>
      </c>
    </row>
    <row r="13" spans="1:56" s="101" customFormat="1" ht="10.5" customHeight="1">
      <c r="A13" s="214" t="s">
        <v>14</v>
      </c>
      <c r="B13" s="493" t="s">
        <v>14</v>
      </c>
      <c r="C13" s="332">
        <v>121</v>
      </c>
      <c r="D13" s="770">
        <v>100</v>
      </c>
      <c r="E13" s="742">
        <v>92</v>
      </c>
      <c r="F13" s="742">
        <v>95</v>
      </c>
      <c r="G13" s="742">
        <v>82</v>
      </c>
      <c r="H13" s="559"/>
      <c r="I13" s="559"/>
      <c r="J13" s="559"/>
      <c r="K13" s="327">
        <v>0.2135990565842516</v>
      </c>
      <c r="L13" s="328">
        <v>0.47120338955606766</v>
      </c>
      <c r="M13" s="1072">
        <v>0.21940621922326153</v>
      </c>
      <c r="N13" s="494">
        <v>0.51148707288218009</v>
      </c>
      <c r="O13" s="478">
        <v>121</v>
      </c>
      <c r="P13" s="1073">
        <v>82</v>
      </c>
      <c r="Q13" s="435">
        <v>0.47120338955606766</v>
      </c>
      <c r="R13" s="494">
        <v>0.51148707288218009</v>
      </c>
      <c r="T13" s="819">
        <f t="shared" si="22"/>
        <v>-3.5990565842516087E-3</v>
      </c>
      <c r="U13" s="819">
        <f t="shared" si="23"/>
        <v>4.4063665414932895E-3</v>
      </c>
      <c r="V13" s="819">
        <f t="shared" si="2"/>
        <v>4.4063665414932895E-3</v>
      </c>
      <c r="W13" s="819">
        <f t="shared" si="4"/>
        <v>0</v>
      </c>
      <c r="X13" s="819">
        <f t="shared" si="5"/>
        <v>0</v>
      </c>
      <c r="Y13" s="332">
        <v>121</v>
      </c>
      <c r="Z13" s="333">
        <v>100</v>
      </c>
      <c r="AA13" s="334">
        <v>92</v>
      </c>
      <c r="AB13" s="334">
        <v>95</v>
      </c>
      <c r="AC13" s="334">
        <v>82</v>
      </c>
      <c r="AD13" s="334"/>
      <c r="AE13" s="334"/>
      <c r="AF13" s="334"/>
      <c r="AG13" s="327">
        <v>0.2135990565842516</v>
      </c>
      <c r="AH13" s="328">
        <v>0.47120338955606766</v>
      </c>
      <c r="AI13" s="329">
        <v>0.21940621922326153</v>
      </c>
      <c r="AJ13" s="330">
        <v>0.51148707288218009</v>
      </c>
      <c r="AK13" s="744">
        <v>121</v>
      </c>
      <c r="AL13" s="745">
        <v>82</v>
      </c>
      <c r="AM13" s="329">
        <v>0.47120338955606766</v>
      </c>
      <c r="AN13" s="330">
        <v>0.51148707288218009</v>
      </c>
      <c r="AO13" s="802">
        <f t="shared" si="6"/>
        <v>0</v>
      </c>
      <c r="AP13" s="802">
        <f t="shared" si="7"/>
        <v>0</v>
      </c>
      <c r="AQ13" s="802">
        <f t="shared" si="8"/>
        <v>0</v>
      </c>
      <c r="AR13" s="802">
        <f t="shared" si="9"/>
        <v>0</v>
      </c>
      <c r="AS13" s="802">
        <f t="shared" si="10"/>
        <v>0</v>
      </c>
      <c r="AT13" s="802">
        <f t="shared" si="11"/>
        <v>0</v>
      </c>
      <c r="AU13" s="802">
        <f t="shared" si="12"/>
        <v>0</v>
      </c>
      <c r="AV13" s="802">
        <f t="shared" si="13"/>
        <v>0</v>
      </c>
      <c r="AW13" s="802">
        <f t="shared" si="14"/>
        <v>0</v>
      </c>
      <c r="AX13" s="802">
        <f t="shared" si="15"/>
        <v>0</v>
      </c>
      <c r="AY13" s="802">
        <f t="shared" si="16"/>
        <v>0</v>
      </c>
      <c r="AZ13" s="802">
        <f t="shared" si="17"/>
        <v>0</v>
      </c>
      <c r="BA13" s="802">
        <f t="shared" si="18"/>
        <v>0</v>
      </c>
      <c r="BB13" s="802">
        <f t="shared" si="19"/>
        <v>0</v>
      </c>
      <c r="BC13" s="802">
        <f t="shared" si="20"/>
        <v>0</v>
      </c>
      <c r="BD13" s="802">
        <f t="shared" si="21"/>
        <v>0</v>
      </c>
    </row>
    <row r="14" spans="1:56" s="101" customFormat="1" ht="10.5" customHeight="1">
      <c r="A14" s="213" t="s">
        <v>24</v>
      </c>
      <c r="B14" s="483" t="s">
        <v>24</v>
      </c>
      <c r="C14" s="321">
        <v>-9</v>
      </c>
      <c r="D14" s="376">
        <v>0</v>
      </c>
      <c r="E14" s="378">
        <v>-1</v>
      </c>
      <c r="F14" s="371">
        <v>-2</v>
      </c>
      <c r="G14" s="371">
        <v>11</v>
      </c>
      <c r="H14" s="556"/>
      <c r="I14" s="556"/>
      <c r="J14" s="556"/>
      <c r="K14" s="324"/>
      <c r="L14" s="325"/>
      <c r="M14" s="708"/>
      <c r="N14" s="474"/>
      <c r="O14" s="475">
        <v>-9</v>
      </c>
      <c r="P14" s="554">
        <v>11</v>
      </c>
      <c r="Q14" s="381"/>
      <c r="R14" s="474"/>
      <c r="T14" s="819" t="e">
        <f t="shared" si="22"/>
        <v>#DIV/0!</v>
      </c>
      <c r="U14" s="819">
        <f t="shared" si="23"/>
        <v>-1.8181818181818181</v>
      </c>
      <c r="V14" s="819">
        <f t="shared" si="2"/>
        <v>-1.8181818181818181</v>
      </c>
      <c r="W14" s="819">
        <f t="shared" si="4"/>
        <v>0</v>
      </c>
      <c r="X14" s="819">
        <f t="shared" si="5"/>
        <v>0</v>
      </c>
      <c r="Y14" s="321">
        <v>-9</v>
      </c>
      <c r="Z14" s="322">
        <v>0</v>
      </c>
      <c r="AA14" s="323">
        <v>-1</v>
      </c>
      <c r="AB14" s="316">
        <v>-2</v>
      </c>
      <c r="AC14" s="316">
        <v>11</v>
      </c>
      <c r="AD14" s="316"/>
      <c r="AE14" s="323"/>
      <c r="AF14" s="323"/>
      <c r="AG14" s="324"/>
      <c r="AH14" s="325"/>
      <c r="AI14" s="335"/>
      <c r="AJ14" s="320"/>
      <c r="AK14" s="431">
        <v>-9</v>
      </c>
      <c r="AL14" s="315">
        <v>11</v>
      </c>
      <c r="AM14" s="318"/>
      <c r="AN14" s="320"/>
      <c r="AO14" s="802">
        <f t="shared" si="6"/>
        <v>0</v>
      </c>
      <c r="AP14" s="802">
        <f t="shared" si="7"/>
        <v>0</v>
      </c>
      <c r="AQ14" s="802">
        <f t="shared" si="8"/>
        <v>0</v>
      </c>
      <c r="AR14" s="802">
        <f t="shared" si="9"/>
        <v>0</v>
      </c>
      <c r="AS14" s="802">
        <f t="shared" si="10"/>
        <v>0</v>
      </c>
      <c r="AT14" s="802">
        <f t="shared" si="11"/>
        <v>0</v>
      </c>
      <c r="AU14" s="802">
        <f t="shared" si="12"/>
        <v>0</v>
      </c>
      <c r="AV14" s="802">
        <f t="shared" si="13"/>
        <v>0</v>
      </c>
      <c r="AW14" s="802">
        <f t="shared" si="14"/>
        <v>0</v>
      </c>
      <c r="AX14" s="802">
        <f t="shared" si="15"/>
        <v>0</v>
      </c>
      <c r="AY14" s="802">
        <f t="shared" si="16"/>
        <v>0</v>
      </c>
      <c r="AZ14" s="802">
        <f t="shared" si="17"/>
        <v>0</v>
      </c>
      <c r="BA14" s="802">
        <f t="shared" si="18"/>
        <v>0</v>
      </c>
      <c r="BB14" s="802">
        <f t="shared" si="19"/>
        <v>0</v>
      </c>
      <c r="BC14" s="802">
        <f t="shared" si="20"/>
        <v>0</v>
      </c>
      <c r="BD14" s="802">
        <f t="shared" si="21"/>
        <v>0</v>
      </c>
    </row>
    <row r="15" spans="1:56" s="101" customFormat="1" ht="10.5" hidden="1" customHeight="1" outlineLevel="1">
      <c r="A15" s="213" t="s">
        <v>128</v>
      </c>
      <c r="B15" s="483" t="s">
        <v>128</v>
      </c>
      <c r="C15" s="321" t="e">
        <v>#N/A</v>
      </c>
      <c r="D15" s="376" t="e">
        <v>#N/A</v>
      </c>
      <c r="E15" s="378" t="e">
        <v>#N/A</v>
      </c>
      <c r="F15" s="371" t="e">
        <v>#N/A</v>
      </c>
      <c r="G15" s="371" t="e">
        <v>#N/A</v>
      </c>
      <c r="H15" s="556"/>
      <c r="I15" s="556"/>
      <c r="J15" s="556"/>
      <c r="K15" s="324" t="e">
        <v>#N/A</v>
      </c>
      <c r="L15" s="325" t="e">
        <v>#N/A</v>
      </c>
      <c r="M15" s="708" t="e">
        <v>#N/A</v>
      </c>
      <c r="N15" s="474" t="e">
        <v>#N/A</v>
      </c>
      <c r="O15" s="475" t="e">
        <v>#N/A</v>
      </c>
      <c r="P15" s="554" t="e">
        <v>#N/A</v>
      </c>
      <c r="Q15" s="381" t="e">
        <v>#N/A</v>
      </c>
      <c r="R15" s="474" t="e">
        <v>#N/A</v>
      </c>
      <c r="T15" s="819" t="e">
        <f t="shared" si="22"/>
        <v>#N/A</v>
      </c>
      <c r="U15" s="819" t="e">
        <f t="shared" si="23"/>
        <v>#N/A</v>
      </c>
      <c r="V15" s="819" t="e">
        <f t="shared" si="2"/>
        <v>#N/A</v>
      </c>
      <c r="W15" s="819" t="e">
        <f t="shared" si="4"/>
        <v>#N/A</v>
      </c>
      <c r="X15" s="819" t="e">
        <f t="shared" si="5"/>
        <v>#N/A</v>
      </c>
      <c r="Y15" s="321" t="e">
        <v>#N/A</v>
      </c>
      <c r="Z15" s="322" t="e">
        <v>#N/A</v>
      </c>
      <c r="AA15" s="323" t="e">
        <v>#N/A</v>
      </c>
      <c r="AB15" s="316" t="e">
        <v>#N/A</v>
      </c>
      <c r="AC15" s="316" t="e">
        <v>#N/A</v>
      </c>
      <c r="AD15" s="316"/>
      <c r="AE15" s="323"/>
      <c r="AF15" s="323"/>
      <c r="AG15" s="324" t="e">
        <v>#N/A</v>
      </c>
      <c r="AH15" s="325" t="e">
        <v>#N/A</v>
      </c>
      <c r="AI15" s="335" t="e">
        <v>#N/A</v>
      </c>
      <c r="AJ15" s="320" t="e">
        <v>#N/A</v>
      </c>
      <c r="AK15" s="431" t="e">
        <v>#N/A</v>
      </c>
      <c r="AL15" s="315" t="e">
        <v>#N/A</v>
      </c>
      <c r="AM15" s="318" t="e">
        <v>#N/A</v>
      </c>
      <c r="AN15" s="320" t="e">
        <v>#N/A</v>
      </c>
      <c r="AO15" s="802" t="e">
        <f t="shared" si="6"/>
        <v>#N/A</v>
      </c>
      <c r="AP15" s="802" t="e">
        <f t="shared" si="7"/>
        <v>#N/A</v>
      </c>
      <c r="AQ15" s="802" t="e">
        <f t="shared" si="8"/>
        <v>#N/A</v>
      </c>
      <c r="AR15" s="802" t="e">
        <f t="shared" si="9"/>
        <v>#N/A</v>
      </c>
      <c r="AS15" s="802" t="e">
        <f t="shared" si="10"/>
        <v>#N/A</v>
      </c>
      <c r="AT15" s="802">
        <f t="shared" si="11"/>
        <v>0</v>
      </c>
      <c r="AU15" s="802">
        <f t="shared" si="12"/>
        <v>0</v>
      </c>
      <c r="AV15" s="802">
        <f t="shared" si="13"/>
        <v>0</v>
      </c>
      <c r="AW15" s="802" t="e">
        <f t="shared" si="14"/>
        <v>#N/A</v>
      </c>
      <c r="AX15" s="802" t="e">
        <f t="shared" si="15"/>
        <v>#N/A</v>
      </c>
      <c r="AY15" s="802" t="e">
        <f t="shared" si="16"/>
        <v>#N/A</v>
      </c>
      <c r="AZ15" s="802" t="e">
        <f t="shared" si="17"/>
        <v>#N/A</v>
      </c>
      <c r="BA15" s="802" t="e">
        <f t="shared" si="18"/>
        <v>#N/A</v>
      </c>
      <c r="BB15" s="802" t="e">
        <f t="shared" si="19"/>
        <v>#N/A</v>
      </c>
      <c r="BC15" s="802" t="e">
        <f t="shared" si="20"/>
        <v>#N/A</v>
      </c>
      <c r="BD15" s="802" t="e">
        <f t="shared" si="21"/>
        <v>#N/A</v>
      </c>
    </row>
    <row r="16" spans="1:56" s="101" customFormat="1" ht="10.5" customHeight="1" collapsed="1">
      <c r="A16" s="214" t="s">
        <v>5</v>
      </c>
      <c r="B16" s="500" t="s">
        <v>5</v>
      </c>
      <c r="C16" s="336">
        <v>112</v>
      </c>
      <c r="D16" s="772">
        <v>100</v>
      </c>
      <c r="E16" s="773">
        <v>91</v>
      </c>
      <c r="F16" s="774">
        <v>93</v>
      </c>
      <c r="G16" s="774">
        <v>93</v>
      </c>
      <c r="H16" s="563"/>
      <c r="I16" s="563"/>
      <c r="J16" s="563"/>
      <c r="K16" s="339">
        <v>0.12588309890739735</v>
      </c>
      <c r="L16" s="740">
        <v>0.19529855545585861</v>
      </c>
      <c r="M16" s="1074">
        <v>0.12890405296892915</v>
      </c>
      <c r="N16" s="586">
        <v>0.22318486292406448</v>
      </c>
      <c r="O16" s="501">
        <v>112</v>
      </c>
      <c r="P16" s="1075">
        <v>93</v>
      </c>
      <c r="Q16" s="437">
        <v>0.19529855545585861</v>
      </c>
      <c r="R16" s="505">
        <v>0.22318486292406448</v>
      </c>
      <c r="T16" s="819">
        <f t="shared" si="22"/>
        <v>-5.883098907397355E-3</v>
      </c>
      <c r="U16" s="819">
        <f t="shared" si="23"/>
        <v>9.0025198129586037E-3</v>
      </c>
      <c r="V16" s="819">
        <f t="shared" si="2"/>
        <v>9.0025198129586037E-3</v>
      </c>
      <c r="W16" s="819">
        <f t="shared" si="4"/>
        <v>0</v>
      </c>
      <c r="X16" s="819">
        <f t="shared" si="5"/>
        <v>0</v>
      </c>
      <c r="Y16" s="336">
        <v>112</v>
      </c>
      <c r="Z16" s="337">
        <v>100</v>
      </c>
      <c r="AA16" s="305">
        <v>91</v>
      </c>
      <c r="AB16" s="338">
        <v>93</v>
      </c>
      <c r="AC16" s="338">
        <v>93</v>
      </c>
      <c r="AD16" s="338"/>
      <c r="AE16" s="305"/>
      <c r="AF16" s="305"/>
      <c r="AG16" s="339">
        <v>0.12588309890739735</v>
      </c>
      <c r="AH16" s="740">
        <v>0.19529855545585861</v>
      </c>
      <c r="AI16" s="340">
        <v>0.12890405296892915</v>
      </c>
      <c r="AJ16" s="341">
        <v>0.22318486292406448</v>
      </c>
      <c r="AK16" s="746">
        <v>112</v>
      </c>
      <c r="AL16" s="747">
        <v>93</v>
      </c>
      <c r="AM16" s="340">
        <v>0.19529855545585861</v>
      </c>
      <c r="AN16" s="359">
        <v>0.22318486292406448</v>
      </c>
      <c r="AO16" s="802">
        <f t="shared" si="6"/>
        <v>0</v>
      </c>
      <c r="AP16" s="802">
        <f t="shared" si="7"/>
        <v>0</v>
      </c>
      <c r="AQ16" s="802">
        <f t="shared" si="8"/>
        <v>0</v>
      </c>
      <c r="AR16" s="802">
        <f t="shared" si="9"/>
        <v>0</v>
      </c>
      <c r="AS16" s="802">
        <f t="shared" si="10"/>
        <v>0</v>
      </c>
      <c r="AT16" s="802">
        <f t="shared" si="11"/>
        <v>0</v>
      </c>
      <c r="AU16" s="802">
        <f t="shared" si="12"/>
        <v>0</v>
      </c>
      <c r="AV16" s="802">
        <f t="shared" si="13"/>
        <v>0</v>
      </c>
      <c r="AW16" s="802">
        <f t="shared" si="14"/>
        <v>0</v>
      </c>
      <c r="AX16" s="802">
        <f t="shared" si="15"/>
        <v>0</v>
      </c>
      <c r="AY16" s="802">
        <f t="shared" si="16"/>
        <v>0</v>
      </c>
      <c r="AZ16" s="802">
        <f t="shared" si="17"/>
        <v>0</v>
      </c>
      <c r="BA16" s="802">
        <f t="shared" si="18"/>
        <v>0</v>
      </c>
      <c r="BB16" s="802">
        <f t="shared" si="19"/>
        <v>0</v>
      </c>
      <c r="BC16" s="802">
        <f t="shared" si="20"/>
        <v>0</v>
      </c>
      <c r="BD16" s="802">
        <f t="shared" si="21"/>
        <v>0</v>
      </c>
    </row>
    <row r="17" spans="1:56" s="101" customFormat="1" ht="10.5" customHeight="1">
      <c r="A17" s="213" t="s">
        <v>10</v>
      </c>
      <c r="B17" s="483" t="s">
        <v>10</v>
      </c>
      <c r="C17" s="343">
        <v>54.5</v>
      </c>
      <c r="D17" s="721">
        <v>59.5</v>
      </c>
      <c r="E17" s="721">
        <v>62.3</v>
      </c>
      <c r="F17" s="721">
        <v>61.8</v>
      </c>
      <c r="G17" s="721">
        <v>65.5</v>
      </c>
      <c r="H17" s="538"/>
      <c r="I17" s="538"/>
      <c r="J17" s="538"/>
      <c r="K17" s="381">
        <v>0</v>
      </c>
      <c r="L17" s="382">
        <v>0</v>
      </c>
      <c r="M17" s="473">
        <v>0</v>
      </c>
      <c r="N17" s="474">
        <v>0</v>
      </c>
      <c r="O17" s="476">
        <v>54.5</v>
      </c>
      <c r="P17" s="539">
        <v>65.5</v>
      </c>
      <c r="Q17" s="381">
        <v>0</v>
      </c>
      <c r="R17" s="594">
        <v>0</v>
      </c>
      <c r="T17" s="819"/>
      <c r="U17" s="819"/>
      <c r="V17" s="819"/>
      <c r="W17" s="819"/>
      <c r="X17" s="209"/>
      <c r="Y17" s="343">
        <v>54.5</v>
      </c>
      <c r="Z17" s="317">
        <v>59.5</v>
      </c>
      <c r="AA17" s="317">
        <v>62.3</v>
      </c>
      <c r="AB17" s="317">
        <v>61.8</v>
      </c>
      <c r="AC17" s="317">
        <v>65.5</v>
      </c>
      <c r="AD17" s="317"/>
      <c r="AE17" s="317"/>
      <c r="AF17" s="317"/>
      <c r="AG17" s="318">
        <v>0</v>
      </c>
      <c r="AH17" s="320">
        <v>0</v>
      </c>
      <c r="AI17" s="318">
        <v>0</v>
      </c>
      <c r="AJ17" s="320">
        <v>0</v>
      </c>
      <c r="AK17" s="343">
        <v>54.5</v>
      </c>
      <c r="AL17" s="317">
        <v>65.5</v>
      </c>
      <c r="AM17" s="318">
        <v>0</v>
      </c>
      <c r="AN17" s="346">
        <v>0</v>
      </c>
      <c r="AO17" s="802">
        <f t="shared" si="6"/>
        <v>0</v>
      </c>
      <c r="AP17" s="802">
        <f t="shared" si="7"/>
        <v>0</v>
      </c>
      <c r="AQ17" s="802">
        <f t="shared" si="8"/>
        <v>0</v>
      </c>
      <c r="AR17" s="802">
        <f t="shared" si="9"/>
        <v>0</v>
      </c>
      <c r="AS17" s="802">
        <f t="shared" si="10"/>
        <v>0</v>
      </c>
      <c r="AT17" s="802">
        <f t="shared" si="11"/>
        <v>0</v>
      </c>
      <c r="AU17" s="802">
        <f t="shared" si="12"/>
        <v>0</v>
      </c>
      <c r="AV17" s="802">
        <f t="shared" si="13"/>
        <v>0</v>
      </c>
      <c r="AW17" s="802">
        <f t="shared" si="14"/>
        <v>0</v>
      </c>
      <c r="AX17" s="802">
        <f t="shared" si="15"/>
        <v>0</v>
      </c>
      <c r="AY17" s="802">
        <f t="shared" si="16"/>
        <v>0</v>
      </c>
      <c r="AZ17" s="802">
        <f t="shared" si="17"/>
        <v>0</v>
      </c>
      <c r="BA17" s="802">
        <f t="shared" si="18"/>
        <v>0</v>
      </c>
      <c r="BB17" s="802">
        <f t="shared" si="19"/>
        <v>0</v>
      </c>
      <c r="BC17" s="802">
        <f t="shared" si="20"/>
        <v>0</v>
      </c>
      <c r="BD17" s="802">
        <f t="shared" si="21"/>
        <v>0</v>
      </c>
    </row>
    <row r="18" spans="1:56" s="101" customFormat="1" ht="10.5" customHeight="1">
      <c r="A18" s="213" t="s">
        <v>6</v>
      </c>
      <c r="B18" s="483" t="s">
        <v>108</v>
      </c>
      <c r="C18" s="343">
        <v>14.166295764699303</v>
      </c>
      <c r="D18" s="721">
        <v>12.899339916216658</v>
      </c>
      <c r="E18" s="721">
        <v>11.581051648019736</v>
      </c>
      <c r="F18" s="721">
        <v>11.541253205333589</v>
      </c>
      <c r="G18" s="721">
        <v>11.577656177120563</v>
      </c>
      <c r="H18" s="538"/>
      <c r="I18" s="538"/>
      <c r="J18" s="538"/>
      <c r="K18" s="381">
        <v>0</v>
      </c>
      <c r="L18" s="382">
        <v>0</v>
      </c>
      <c r="M18" s="1076">
        <v>0</v>
      </c>
      <c r="N18" s="1077">
        <v>0</v>
      </c>
      <c r="O18" s="476">
        <v>13.833916166699629</v>
      </c>
      <c r="P18" s="373">
        <v>11.60972990806302</v>
      </c>
      <c r="Q18" s="381">
        <v>0</v>
      </c>
      <c r="R18" s="594">
        <v>0</v>
      </c>
      <c r="T18" s="819"/>
      <c r="U18" s="819"/>
      <c r="V18" s="819"/>
      <c r="W18" s="819"/>
      <c r="X18" s="209"/>
      <c r="Y18" s="353"/>
      <c r="Z18" s="354"/>
      <c r="AA18" s="354"/>
      <c r="AB18" s="354"/>
      <c r="AC18" s="354"/>
      <c r="AD18" s="354"/>
      <c r="AE18" s="317"/>
      <c r="AF18" s="317"/>
      <c r="AG18" s="318"/>
      <c r="AH18" s="320"/>
      <c r="AI18" s="318"/>
      <c r="AJ18" s="320"/>
      <c r="AK18" s="353"/>
      <c r="AL18" s="354"/>
      <c r="AM18" s="318"/>
      <c r="AN18" s="346"/>
      <c r="AO18" s="802">
        <f t="shared" si="6"/>
        <v>14.166295764699303</v>
      </c>
      <c r="AP18" s="802">
        <f t="shared" si="7"/>
        <v>12.899339916216658</v>
      </c>
      <c r="AQ18" s="802">
        <f t="shared" si="8"/>
        <v>11.581051648019736</v>
      </c>
      <c r="AR18" s="802">
        <f t="shared" si="9"/>
        <v>11.541253205333589</v>
      </c>
      <c r="AS18" s="802">
        <f t="shared" si="10"/>
        <v>11.577656177120563</v>
      </c>
      <c r="AT18" s="802">
        <f t="shared" si="11"/>
        <v>0</v>
      </c>
      <c r="AU18" s="802">
        <f t="shared" si="12"/>
        <v>0</v>
      </c>
      <c r="AV18" s="802">
        <f t="shared" si="13"/>
        <v>0</v>
      </c>
      <c r="AW18" s="802">
        <f t="shared" si="14"/>
        <v>0</v>
      </c>
      <c r="AX18" s="802">
        <f t="shared" si="15"/>
        <v>0</v>
      </c>
      <c r="AY18" s="802">
        <f t="shared" si="16"/>
        <v>0</v>
      </c>
      <c r="AZ18" s="802">
        <f t="shared" si="17"/>
        <v>0</v>
      </c>
      <c r="BA18" s="802">
        <f t="shared" si="18"/>
        <v>13.833916166699629</v>
      </c>
      <c r="BB18" s="802">
        <f t="shared" si="19"/>
        <v>11.60972990806302</v>
      </c>
      <c r="BC18" s="802">
        <f t="shared" si="20"/>
        <v>0</v>
      </c>
      <c r="BD18" s="802">
        <f t="shared" si="21"/>
        <v>0</v>
      </c>
    </row>
    <row r="19" spans="1:56" s="101" customFormat="1" ht="10.5" hidden="1" customHeight="1" outlineLevel="1">
      <c r="A19" s="213" t="s">
        <v>6</v>
      </c>
      <c r="B19" s="483" t="s">
        <v>6</v>
      </c>
      <c r="C19" s="343">
        <v>0</v>
      </c>
      <c r="D19" s="721">
        <v>0</v>
      </c>
      <c r="E19" s="721">
        <v>0</v>
      </c>
      <c r="F19" s="721">
        <v>0</v>
      </c>
      <c r="G19" s="721">
        <v>0</v>
      </c>
      <c r="H19" s="538"/>
      <c r="I19" s="538"/>
      <c r="J19" s="538"/>
      <c r="K19" s="381">
        <v>0</v>
      </c>
      <c r="L19" s="382">
        <v>0</v>
      </c>
      <c r="M19" s="1076">
        <v>0</v>
      </c>
      <c r="N19" s="1077">
        <v>0</v>
      </c>
      <c r="O19" s="476">
        <v>0</v>
      </c>
      <c r="P19" s="539">
        <v>0</v>
      </c>
      <c r="Q19" s="381">
        <v>0</v>
      </c>
      <c r="R19" s="594">
        <v>0</v>
      </c>
      <c r="T19" s="819"/>
      <c r="U19" s="819"/>
      <c r="V19" s="819"/>
      <c r="W19" s="819"/>
      <c r="X19" s="209"/>
      <c r="Y19" s="353"/>
      <c r="Z19" s="354"/>
      <c r="AA19" s="354"/>
      <c r="AB19" s="354"/>
      <c r="AC19" s="354"/>
      <c r="AD19" s="354"/>
      <c r="AE19" s="317"/>
      <c r="AF19" s="317"/>
      <c r="AG19" s="318"/>
      <c r="AH19" s="320"/>
      <c r="AI19" s="318"/>
      <c r="AJ19" s="320"/>
      <c r="AK19" s="353"/>
      <c r="AL19" s="354"/>
      <c r="AM19" s="318"/>
      <c r="AN19" s="346"/>
      <c r="AO19" s="802">
        <f t="shared" si="6"/>
        <v>0</v>
      </c>
      <c r="AP19" s="802">
        <f t="shared" si="7"/>
        <v>0</v>
      </c>
      <c r="AQ19" s="802">
        <f t="shared" si="8"/>
        <v>0</v>
      </c>
      <c r="AR19" s="802">
        <f t="shared" si="9"/>
        <v>0</v>
      </c>
      <c r="AS19" s="802">
        <f t="shared" si="10"/>
        <v>0</v>
      </c>
      <c r="AT19" s="802">
        <f t="shared" si="11"/>
        <v>0</v>
      </c>
      <c r="AU19" s="802">
        <f t="shared" si="12"/>
        <v>0</v>
      </c>
      <c r="AV19" s="802">
        <f t="shared" si="13"/>
        <v>0</v>
      </c>
      <c r="AW19" s="802">
        <f t="shared" si="14"/>
        <v>0</v>
      </c>
      <c r="AX19" s="802">
        <f t="shared" si="15"/>
        <v>0</v>
      </c>
      <c r="AY19" s="802">
        <f t="shared" si="16"/>
        <v>0</v>
      </c>
      <c r="AZ19" s="802">
        <f t="shared" si="17"/>
        <v>0</v>
      </c>
      <c r="BA19" s="802">
        <f t="shared" si="18"/>
        <v>0</v>
      </c>
      <c r="BB19" s="802">
        <f t="shared" si="19"/>
        <v>0</v>
      </c>
      <c r="BC19" s="802">
        <f t="shared" si="20"/>
        <v>0</v>
      </c>
      <c r="BD19" s="802">
        <f t="shared" si="21"/>
        <v>0</v>
      </c>
    </row>
    <row r="20" spans="1:56" s="101" customFormat="1" ht="10.5" customHeight="1" collapsed="1">
      <c r="A20" s="213" t="s">
        <v>29</v>
      </c>
      <c r="B20" s="483" t="s">
        <v>29</v>
      </c>
      <c r="C20" s="345">
        <v>2464</v>
      </c>
      <c r="D20" s="371">
        <v>2349</v>
      </c>
      <c r="E20" s="371">
        <v>2346</v>
      </c>
      <c r="F20" s="371">
        <v>2445</v>
      </c>
      <c r="G20" s="371">
        <v>2457</v>
      </c>
      <c r="H20" s="539"/>
      <c r="I20" s="539"/>
      <c r="J20" s="539"/>
      <c r="K20" s="324">
        <v>4.9235817909824675E-2</v>
      </c>
      <c r="L20" s="325">
        <v>3.1211134374742322E-3</v>
      </c>
      <c r="M20" s="473">
        <v>5.3458349139428707E-2</v>
      </c>
      <c r="N20" s="474">
        <v>-2.0078993776917353E-2</v>
      </c>
      <c r="O20" s="476">
        <v>2464</v>
      </c>
      <c r="P20" s="539">
        <v>2457</v>
      </c>
      <c r="Q20" s="381">
        <v>3.1211134374742322E-3</v>
      </c>
      <c r="R20" s="474">
        <v>-2.0078993776917353E-2</v>
      </c>
      <c r="T20" s="819">
        <f>((C20-D20)/D20)-K20</f>
        <v>-2.7881492983319184E-4</v>
      </c>
      <c r="U20" s="819">
        <f>((C20-G20)/G20)-L20</f>
        <v>-2.7211058847138305E-4</v>
      </c>
      <c r="V20" s="819">
        <f>((O20-P20)/P20)-Q20</f>
        <v>-2.7211058847138305E-4</v>
      </c>
      <c r="W20" s="819">
        <f>C20-O20</f>
        <v>0</v>
      </c>
      <c r="X20" s="919">
        <f>G20-P20</f>
        <v>0</v>
      </c>
      <c r="Y20" s="345"/>
      <c r="Z20" s="316"/>
      <c r="AA20" s="316"/>
      <c r="AB20" s="316"/>
      <c r="AC20" s="316"/>
      <c r="AD20" s="316"/>
      <c r="AE20" s="316"/>
      <c r="AF20" s="316"/>
      <c r="AG20" s="324"/>
      <c r="AH20" s="325"/>
      <c r="AI20" s="318"/>
      <c r="AJ20" s="320"/>
      <c r="AK20" s="345"/>
      <c r="AL20" s="316"/>
      <c r="AM20" s="318"/>
      <c r="AN20" s="320"/>
      <c r="AO20" s="802">
        <f t="shared" si="6"/>
        <v>2464</v>
      </c>
      <c r="AP20" s="802">
        <f t="shared" si="7"/>
        <v>2349</v>
      </c>
      <c r="AQ20" s="802">
        <f t="shared" si="8"/>
        <v>2346</v>
      </c>
      <c r="AR20" s="802">
        <f t="shared" si="9"/>
        <v>2445</v>
      </c>
      <c r="AS20" s="802">
        <f t="shared" si="10"/>
        <v>2457</v>
      </c>
      <c r="AT20" s="802">
        <f t="shared" si="11"/>
        <v>0</v>
      </c>
      <c r="AU20" s="802">
        <f t="shared" si="12"/>
        <v>0</v>
      </c>
      <c r="AV20" s="802">
        <f t="shared" si="13"/>
        <v>0</v>
      </c>
      <c r="AW20" s="802">
        <f t="shared" si="14"/>
        <v>4.9235817909824675E-2</v>
      </c>
      <c r="AX20" s="802">
        <f t="shared" si="15"/>
        <v>3.1211134374742322E-3</v>
      </c>
      <c r="AY20" s="802">
        <f t="shared" si="16"/>
        <v>5.3458349139428707E-2</v>
      </c>
      <c r="AZ20" s="802">
        <f t="shared" si="17"/>
        <v>-2.0078993776917353E-2</v>
      </c>
      <c r="BA20" s="802">
        <f t="shared" si="18"/>
        <v>2464</v>
      </c>
      <c r="BB20" s="802">
        <f t="shared" si="19"/>
        <v>2457</v>
      </c>
      <c r="BC20" s="802">
        <f t="shared" si="20"/>
        <v>3.1211134374742322E-3</v>
      </c>
      <c r="BD20" s="802">
        <f t="shared" si="21"/>
        <v>-2.0078993776917353E-2</v>
      </c>
    </row>
    <row r="21" spans="1:56" s="101" customFormat="1" ht="10.5" customHeight="1">
      <c r="A21" s="213" t="s">
        <v>28</v>
      </c>
      <c r="B21" s="481" t="s">
        <v>92</v>
      </c>
      <c r="C21" s="345">
        <v>13703</v>
      </c>
      <c r="D21" s="371">
        <v>13273</v>
      </c>
      <c r="E21" s="371">
        <v>13534</v>
      </c>
      <c r="F21" s="371">
        <v>13490</v>
      </c>
      <c r="G21" s="371">
        <v>13601</v>
      </c>
      <c r="H21" s="539"/>
      <c r="I21" s="539"/>
      <c r="J21" s="539"/>
      <c r="K21" s="324">
        <v>3.2353076764141564E-2</v>
      </c>
      <c r="L21" s="325">
        <v>7.4896702844022833E-3</v>
      </c>
      <c r="M21" s="473">
        <v>3.5906645250062708E-2</v>
      </c>
      <c r="N21" s="474">
        <v>2.7517671937064447E-2</v>
      </c>
      <c r="O21" s="476">
        <v>13703</v>
      </c>
      <c r="P21" s="539">
        <v>13601</v>
      </c>
      <c r="Q21" s="381">
        <v>7.4896702844022833E-3</v>
      </c>
      <c r="R21" s="474">
        <v>2.7517671937064447E-2</v>
      </c>
      <c r="T21" s="819">
        <f>((C21-D21)/D21)-K21</f>
        <v>4.3517826380547187E-5</v>
      </c>
      <c r="U21" s="819">
        <f t="shared" ref="U21:U30" si="24">((C21-G21)/G21)-L21</f>
        <v>9.7782855558083831E-6</v>
      </c>
      <c r="V21" s="819">
        <f>((O21-P21)/P21)-Q21</f>
        <v>9.7782855558083831E-6</v>
      </c>
      <c r="W21" s="819">
        <f>C21-O21</f>
        <v>0</v>
      </c>
      <c r="X21" s="919">
        <f>G21-P21</f>
        <v>0</v>
      </c>
      <c r="Y21" s="345"/>
      <c r="Z21" s="316"/>
      <c r="AA21" s="316"/>
      <c r="AB21" s="316"/>
      <c r="AC21" s="316"/>
      <c r="AD21" s="316"/>
      <c r="AE21" s="316"/>
      <c r="AF21" s="316"/>
      <c r="AG21" s="324"/>
      <c r="AH21" s="325"/>
      <c r="AI21" s="318"/>
      <c r="AJ21" s="320"/>
      <c r="AK21" s="345"/>
      <c r="AL21" s="316"/>
      <c r="AM21" s="318"/>
      <c r="AN21" s="320"/>
      <c r="AO21" s="802">
        <f t="shared" si="6"/>
        <v>13703</v>
      </c>
      <c r="AP21" s="802">
        <f t="shared" si="7"/>
        <v>13273</v>
      </c>
      <c r="AQ21" s="802">
        <f t="shared" si="8"/>
        <v>13534</v>
      </c>
      <c r="AR21" s="802">
        <f t="shared" si="9"/>
        <v>13490</v>
      </c>
      <c r="AS21" s="802">
        <f t="shared" si="10"/>
        <v>13601</v>
      </c>
      <c r="AT21" s="802">
        <f t="shared" si="11"/>
        <v>0</v>
      </c>
      <c r="AU21" s="802">
        <f t="shared" si="12"/>
        <v>0</v>
      </c>
      <c r="AV21" s="802">
        <f t="shared" si="13"/>
        <v>0</v>
      </c>
      <c r="AW21" s="802">
        <f t="shared" si="14"/>
        <v>3.2353076764141564E-2</v>
      </c>
      <c r="AX21" s="802">
        <f t="shared" si="15"/>
        <v>7.4896702844022833E-3</v>
      </c>
      <c r="AY21" s="802">
        <f t="shared" si="16"/>
        <v>3.5906645250062708E-2</v>
      </c>
      <c r="AZ21" s="802">
        <f t="shared" si="17"/>
        <v>2.7517671937064447E-2</v>
      </c>
      <c r="BA21" s="802">
        <f t="shared" si="18"/>
        <v>13703</v>
      </c>
      <c r="BB21" s="802">
        <f t="shared" si="19"/>
        <v>13601</v>
      </c>
      <c r="BC21" s="802">
        <f t="shared" si="20"/>
        <v>7.4896702844022833E-3</v>
      </c>
      <c r="BD21" s="802">
        <f t="shared" si="21"/>
        <v>2.7517671937064447E-2</v>
      </c>
    </row>
    <row r="22" spans="1:56" s="101" customFormat="1" ht="10.5" customHeight="1">
      <c r="A22" s="213" t="s">
        <v>15</v>
      </c>
      <c r="B22" s="513" t="s">
        <v>15</v>
      </c>
      <c r="C22" s="348">
        <v>1720</v>
      </c>
      <c r="D22" s="372">
        <v>1804</v>
      </c>
      <c r="E22" s="372">
        <v>1822</v>
      </c>
      <c r="F22" s="372">
        <v>1776</v>
      </c>
      <c r="G22" s="372">
        <v>1796</v>
      </c>
      <c r="H22" s="540"/>
      <c r="I22" s="540"/>
      <c r="J22" s="540"/>
      <c r="K22" s="736">
        <v>-4.6837239208034953E-2</v>
      </c>
      <c r="L22" s="737">
        <v>-4.237321171013142E-2</v>
      </c>
      <c r="M22" s="1078">
        <v>-4.6837239208034953E-2</v>
      </c>
      <c r="N22" s="1079">
        <v>-4.237321171013142E-2</v>
      </c>
      <c r="O22" s="476">
        <v>1720</v>
      </c>
      <c r="P22" s="580">
        <v>1796</v>
      </c>
      <c r="Q22" s="1080">
        <v>-4.237321171013142E-2</v>
      </c>
      <c r="R22" s="1079">
        <v>-4.237321171013142E-2</v>
      </c>
      <c r="T22" s="819">
        <f t="shared" ref="T22:T30" si="25">((C22-D22)/D22)-K22</f>
        <v>2.7404630337863473E-4</v>
      </c>
      <c r="U22" s="819">
        <f t="shared" si="24"/>
        <v>5.6953358238326368E-5</v>
      </c>
      <c r="V22" s="819">
        <f>((O22-P22)/P22)-Q22</f>
        <v>5.6953358238326368E-5</v>
      </c>
      <c r="W22" s="819">
        <f>C22-O22</f>
        <v>0</v>
      </c>
      <c r="X22" s="919">
        <f>G22-P22</f>
        <v>0</v>
      </c>
      <c r="Y22" s="348">
        <v>1720</v>
      </c>
      <c r="Z22" s="349">
        <v>1804</v>
      </c>
      <c r="AA22" s="349">
        <v>1822</v>
      </c>
      <c r="AB22" s="349">
        <v>1776</v>
      </c>
      <c r="AC22" s="349">
        <v>1796</v>
      </c>
      <c r="AD22" s="349"/>
      <c r="AE22" s="349"/>
      <c r="AF22" s="349"/>
      <c r="AG22" s="736">
        <v>-4.6837239208034953E-2</v>
      </c>
      <c r="AH22" s="737">
        <v>-4.237321171013142E-2</v>
      </c>
      <c r="AI22" s="350">
        <v>-4.6837239208034953E-2</v>
      </c>
      <c r="AJ22" s="351">
        <v>-4.237321171013142E-2</v>
      </c>
      <c r="AK22" s="348">
        <v>1720</v>
      </c>
      <c r="AL22" s="349">
        <v>1796</v>
      </c>
      <c r="AM22" s="350">
        <v>-4.237321171013142E-2</v>
      </c>
      <c r="AN22" s="748">
        <v>-4.237321171013142E-2</v>
      </c>
      <c r="AO22" s="802">
        <f t="shared" si="6"/>
        <v>0</v>
      </c>
      <c r="AP22" s="802">
        <f t="shared" si="7"/>
        <v>0</v>
      </c>
      <c r="AQ22" s="802">
        <f t="shared" si="8"/>
        <v>0</v>
      </c>
      <c r="AR22" s="802">
        <f t="shared" si="9"/>
        <v>0</v>
      </c>
      <c r="AS22" s="802">
        <f t="shared" si="10"/>
        <v>0</v>
      </c>
      <c r="AT22" s="802">
        <f t="shared" si="11"/>
        <v>0</v>
      </c>
      <c r="AU22" s="802">
        <f t="shared" si="12"/>
        <v>0</v>
      </c>
      <c r="AV22" s="802">
        <f t="shared" si="13"/>
        <v>0</v>
      </c>
      <c r="AW22" s="802">
        <f t="shared" si="14"/>
        <v>0</v>
      </c>
      <c r="AX22" s="802">
        <f t="shared" si="15"/>
        <v>0</v>
      </c>
      <c r="AY22" s="802">
        <f t="shared" si="16"/>
        <v>0</v>
      </c>
      <c r="AZ22" s="802">
        <f t="shared" si="17"/>
        <v>0</v>
      </c>
      <c r="BA22" s="802">
        <f t="shared" si="18"/>
        <v>0</v>
      </c>
      <c r="BB22" s="802">
        <f t="shared" si="19"/>
        <v>0</v>
      </c>
      <c r="BC22" s="802">
        <f t="shared" si="20"/>
        <v>0</v>
      </c>
      <c r="BD22" s="802">
        <f t="shared" si="21"/>
        <v>0</v>
      </c>
    </row>
    <row r="23" spans="1:56" s="101" customFormat="1" ht="10.5" customHeight="1">
      <c r="A23" s="214" t="s">
        <v>23</v>
      </c>
      <c r="B23" s="493" t="s">
        <v>23</v>
      </c>
      <c r="C23" s="352"/>
      <c r="D23" s="378"/>
      <c r="E23" s="378"/>
      <c r="F23" s="378"/>
      <c r="G23" s="378"/>
      <c r="H23" s="556"/>
      <c r="I23" s="556"/>
      <c r="J23" s="556"/>
      <c r="K23" s="381"/>
      <c r="L23" s="382"/>
      <c r="M23" s="473"/>
      <c r="N23" s="474"/>
      <c r="O23" s="926"/>
      <c r="P23" s="539"/>
      <c r="Q23" s="377"/>
      <c r="R23" s="594"/>
      <c r="T23" s="819"/>
      <c r="U23" s="819"/>
      <c r="V23" s="819"/>
      <c r="W23" s="819"/>
      <c r="X23" s="209"/>
      <c r="Y23" s="445"/>
      <c r="Z23" s="323"/>
      <c r="AA23" s="323"/>
      <c r="AB23" s="323"/>
      <c r="AC23" s="323"/>
      <c r="AD23" s="323"/>
      <c r="AE23" s="323"/>
      <c r="AF23" s="323"/>
      <c r="AG23" s="318"/>
      <c r="AH23" s="320"/>
      <c r="AI23" s="318"/>
      <c r="AJ23" s="320"/>
      <c r="AK23" s="445"/>
      <c r="AL23" s="323"/>
      <c r="AM23" s="314"/>
      <c r="AN23" s="346"/>
      <c r="AO23" s="802">
        <f t="shared" si="6"/>
        <v>0</v>
      </c>
      <c r="AP23" s="802">
        <f t="shared" si="7"/>
        <v>0</v>
      </c>
      <c r="AQ23" s="802">
        <f t="shared" si="8"/>
        <v>0</v>
      </c>
      <c r="AR23" s="802">
        <f t="shared" si="9"/>
        <v>0</v>
      </c>
      <c r="AS23" s="802">
        <f t="shared" si="10"/>
        <v>0</v>
      </c>
      <c r="AT23" s="802">
        <f t="shared" si="11"/>
        <v>0</v>
      </c>
      <c r="AU23" s="802">
        <f t="shared" si="12"/>
        <v>0</v>
      </c>
      <c r="AV23" s="802">
        <f t="shared" si="13"/>
        <v>0</v>
      </c>
      <c r="AW23" s="802">
        <f t="shared" si="14"/>
        <v>0</v>
      </c>
      <c r="AX23" s="802">
        <f t="shared" si="15"/>
        <v>0</v>
      </c>
      <c r="AY23" s="802">
        <f t="shared" si="16"/>
        <v>0</v>
      </c>
      <c r="AZ23" s="802">
        <f t="shared" si="17"/>
        <v>0</v>
      </c>
      <c r="BA23" s="802">
        <f t="shared" si="18"/>
        <v>0</v>
      </c>
      <c r="BB23" s="802">
        <f t="shared" si="19"/>
        <v>0</v>
      </c>
      <c r="BC23" s="802">
        <f t="shared" si="20"/>
        <v>0</v>
      </c>
      <c r="BD23" s="802">
        <f t="shared" si="21"/>
        <v>0</v>
      </c>
    </row>
    <row r="24" spans="1:56" s="101" customFormat="1" ht="10.5" customHeight="1">
      <c r="A24" s="213" t="s">
        <v>20</v>
      </c>
      <c r="B24" s="483" t="s">
        <v>20</v>
      </c>
      <c r="C24" s="353">
        <v>28.6</v>
      </c>
      <c r="D24" s="373">
        <v>28.1</v>
      </c>
      <c r="E24" s="373">
        <v>28.4</v>
      </c>
      <c r="F24" s="373">
        <v>28</v>
      </c>
      <c r="G24" s="373">
        <v>26.699999999999996</v>
      </c>
      <c r="H24" s="546"/>
      <c r="I24" s="546"/>
      <c r="J24" s="546"/>
      <c r="K24" s="324">
        <v>1.9998554136062108E-2</v>
      </c>
      <c r="L24" s="325">
        <v>7.0415379167124925E-2</v>
      </c>
      <c r="M24" s="473">
        <v>3.0920150040538052E-2</v>
      </c>
      <c r="N24" s="474">
        <v>0.10289302611370488</v>
      </c>
      <c r="O24" s="794">
        <v>28.6</v>
      </c>
      <c r="P24" s="581">
        <v>26.699999999999996</v>
      </c>
      <c r="Q24" s="381">
        <v>7.0415379167124925E-2</v>
      </c>
      <c r="R24" s="474">
        <v>0.10289302611370488</v>
      </c>
      <c r="T24" s="819">
        <f>((C24-D24)/D24)-K24</f>
        <v>-2.2049598300122875E-3</v>
      </c>
      <c r="U24" s="819">
        <f>((C24-G24)/G24)-L24</f>
        <v>7.4566952201388093E-4</v>
      </c>
      <c r="V24" s="819">
        <f>((O24-P24)/P24)-Q24</f>
        <v>7.4566952201388093E-4</v>
      </c>
      <c r="W24" s="819">
        <f>C24-O24</f>
        <v>0</v>
      </c>
      <c r="X24" s="919">
        <f>G24-P24</f>
        <v>0</v>
      </c>
      <c r="Y24" s="353">
        <v>28.6</v>
      </c>
      <c r="Z24" s="354">
        <v>28.1</v>
      </c>
      <c r="AA24" s="354">
        <v>28.4</v>
      </c>
      <c r="AB24" s="354">
        <v>28</v>
      </c>
      <c r="AC24" s="354">
        <v>26.699999999999996</v>
      </c>
      <c r="AD24" s="354"/>
      <c r="AE24" s="354"/>
      <c r="AF24" s="354"/>
      <c r="AG24" s="324">
        <v>1.9998554136062108E-2</v>
      </c>
      <c r="AH24" s="325">
        <v>7.0415379167124925E-2</v>
      </c>
      <c r="AI24" s="318">
        <v>3.0920150040538052E-2</v>
      </c>
      <c r="AJ24" s="320">
        <v>0.10289302611370488</v>
      </c>
      <c r="AK24" s="353">
        <v>28.6</v>
      </c>
      <c r="AL24" s="354">
        <v>26.699999999999996</v>
      </c>
      <c r="AM24" s="318">
        <v>7.0415379167124925E-2</v>
      </c>
      <c r="AN24" s="320">
        <v>0.10289302611370488</v>
      </c>
      <c r="AO24" s="802">
        <f t="shared" si="6"/>
        <v>0</v>
      </c>
      <c r="AP24" s="802">
        <f t="shared" si="7"/>
        <v>0</v>
      </c>
      <c r="AQ24" s="802">
        <f t="shared" si="8"/>
        <v>0</v>
      </c>
      <c r="AR24" s="802">
        <f t="shared" si="9"/>
        <v>0</v>
      </c>
      <c r="AS24" s="802">
        <f t="shared" si="10"/>
        <v>0</v>
      </c>
      <c r="AT24" s="802">
        <f t="shared" si="11"/>
        <v>0</v>
      </c>
      <c r="AU24" s="802">
        <f t="shared" si="12"/>
        <v>0</v>
      </c>
      <c r="AV24" s="802">
        <f t="shared" si="13"/>
        <v>0</v>
      </c>
      <c r="AW24" s="802">
        <f t="shared" si="14"/>
        <v>0</v>
      </c>
      <c r="AX24" s="802">
        <f t="shared" si="15"/>
        <v>0</v>
      </c>
      <c r="AY24" s="802">
        <f t="shared" si="16"/>
        <v>0</v>
      </c>
      <c r="AZ24" s="802">
        <f t="shared" si="17"/>
        <v>0</v>
      </c>
      <c r="BA24" s="802">
        <f t="shared" si="18"/>
        <v>0</v>
      </c>
      <c r="BB24" s="802">
        <f t="shared" si="19"/>
        <v>0</v>
      </c>
      <c r="BC24" s="802">
        <f t="shared" si="20"/>
        <v>0</v>
      </c>
      <c r="BD24" s="802">
        <f t="shared" si="21"/>
        <v>0</v>
      </c>
    </row>
    <row r="25" spans="1:56" s="101" customFormat="1" ht="10.5" customHeight="1">
      <c r="A25" s="213" t="s">
        <v>21</v>
      </c>
      <c r="B25" s="483" t="s">
        <v>21</v>
      </c>
      <c r="C25" s="353">
        <v>6.9</v>
      </c>
      <c r="D25" s="373">
        <v>6.9</v>
      </c>
      <c r="E25" s="373">
        <v>6.9</v>
      </c>
      <c r="F25" s="373">
        <v>7</v>
      </c>
      <c r="G25" s="373">
        <v>7.1</v>
      </c>
      <c r="H25" s="546"/>
      <c r="I25" s="546"/>
      <c r="J25" s="546"/>
      <c r="K25" s="324">
        <v>-9.5320546514436888E-3</v>
      </c>
      <c r="L25" s="325">
        <v>-3.0803216682901868E-2</v>
      </c>
      <c r="M25" s="473">
        <v>5.9696982879664517E-5</v>
      </c>
      <c r="N25" s="474">
        <v>-1.4072247971327223E-2</v>
      </c>
      <c r="O25" s="794">
        <v>6.9</v>
      </c>
      <c r="P25" s="581">
        <v>7.1</v>
      </c>
      <c r="Q25" s="381">
        <v>-3.0803216682901868E-2</v>
      </c>
      <c r="R25" s="474">
        <v>-1.4072247971327223E-2</v>
      </c>
      <c r="S25" s="101" t="s">
        <v>82</v>
      </c>
      <c r="T25" s="819">
        <f t="shared" si="25"/>
        <v>9.5320546514436888E-3</v>
      </c>
      <c r="U25" s="819">
        <f t="shared" si="24"/>
        <v>2.634202598394926E-3</v>
      </c>
      <c r="V25" s="819">
        <f t="shared" ref="V25:V30" si="26">((O25-P25)/P25)-Q25</f>
        <v>2.634202598394926E-3</v>
      </c>
      <c r="W25" s="819">
        <f t="shared" ref="W25:W30" si="27">C25-O25</f>
        <v>0</v>
      </c>
      <c r="X25" s="919">
        <f t="shared" ref="X25:X30" si="28">G25-P25</f>
        <v>0</v>
      </c>
      <c r="Y25" s="353">
        <v>6.9</v>
      </c>
      <c r="Z25" s="354">
        <v>6.9</v>
      </c>
      <c r="AA25" s="354">
        <v>6.9</v>
      </c>
      <c r="AB25" s="354">
        <v>7</v>
      </c>
      <c r="AC25" s="354">
        <v>7.1</v>
      </c>
      <c r="AD25" s="354"/>
      <c r="AE25" s="354"/>
      <c r="AF25" s="354"/>
      <c r="AG25" s="324">
        <v>-9.5320546514436888E-3</v>
      </c>
      <c r="AH25" s="325">
        <v>-3.0803216682901868E-2</v>
      </c>
      <c r="AI25" s="318">
        <v>5.9696982879664517E-5</v>
      </c>
      <c r="AJ25" s="320">
        <v>-1.4072247971327223E-2</v>
      </c>
      <c r="AK25" s="353">
        <v>6.9</v>
      </c>
      <c r="AL25" s="354">
        <v>7.1</v>
      </c>
      <c r="AM25" s="318">
        <v>-3.0803216682901868E-2</v>
      </c>
      <c r="AN25" s="320">
        <v>-1.4072247971327223E-2</v>
      </c>
      <c r="AO25" s="802">
        <f t="shared" si="6"/>
        <v>0</v>
      </c>
      <c r="AP25" s="802">
        <f t="shared" si="7"/>
        <v>0</v>
      </c>
      <c r="AQ25" s="802">
        <f t="shared" si="8"/>
        <v>0</v>
      </c>
      <c r="AR25" s="802">
        <f t="shared" si="9"/>
        <v>0</v>
      </c>
      <c r="AS25" s="802">
        <f t="shared" si="10"/>
        <v>0</v>
      </c>
      <c r="AT25" s="802">
        <f t="shared" si="11"/>
        <v>0</v>
      </c>
      <c r="AU25" s="802">
        <f t="shared" si="12"/>
        <v>0</v>
      </c>
      <c r="AV25" s="802">
        <f t="shared" si="13"/>
        <v>0</v>
      </c>
      <c r="AW25" s="802">
        <f t="shared" si="14"/>
        <v>0</v>
      </c>
      <c r="AX25" s="802">
        <f t="shared" si="15"/>
        <v>0</v>
      </c>
      <c r="AY25" s="802">
        <f t="shared" si="16"/>
        <v>0</v>
      </c>
      <c r="AZ25" s="802">
        <f t="shared" si="17"/>
        <v>0</v>
      </c>
      <c r="BA25" s="802">
        <f t="shared" si="18"/>
        <v>0</v>
      </c>
      <c r="BB25" s="802">
        <f t="shared" si="19"/>
        <v>0</v>
      </c>
      <c r="BC25" s="802">
        <f t="shared" si="20"/>
        <v>0</v>
      </c>
      <c r="BD25" s="802">
        <f t="shared" si="21"/>
        <v>0</v>
      </c>
    </row>
    <row r="26" spans="1:56" s="101" customFormat="1" ht="10.5" customHeight="1">
      <c r="A26" s="213" t="s">
        <v>22</v>
      </c>
      <c r="B26" s="483" t="s">
        <v>22</v>
      </c>
      <c r="C26" s="353">
        <v>1.5</v>
      </c>
      <c r="D26" s="373">
        <v>1.6</v>
      </c>
      <c r="E26" s="373">
        <v>1.6</v>
      </c>
      <c r="F26" s="373">
        <v>1.6</v>
      </c>
      <c r="G26" s="373">
        <v>1.7</v>
      </c>
      <c r="H26" s="546"/>
      <c r="I26" s="546"/>
      <c r="J26" s="546"/>
      <c r="K26" s="324">
        <v>-2.1796368003777156E-2</v>
      </c>
      <c r="L26" s="325">
        <v>-8.3225437483875897E-2</v>
      </c>
      <c r="M26" s="473">
        <v>-1.6186471560590832E-2</v>
      </c>
      <c r="N26" s="474">
        <v>-7.3677967873543415E-2</v>
      </c>
      <c r="O26" s="794">
        <v>1.5</v>
      </c>
      <c r="P26" s="581">
        <v>1.7</v>
      </c>
      <c r="Q26" s="381">
        <v>-8.3225437483875897E-2</v>
      </c>
      <c r="R26" s="474">
        <v>-7.3677967873543415E-2</v>
      </c>
      <c r="T26" s="819">
        <f t="shared" si="25"/>
        <v>-4.07036319962229E-2</v>
      </c>
      <c r="U26" s="819">
        <f t="shared" si="24"/>
        <v>-3.4421621339653485E-2</v>
      </c>
      <c r="V26" s="819">
        <f t="shared" si="26"/>
        <v>-3.4421621339653485E-2</v>
      </c>
      <c r="W26" s="819">
        <f t="shared" si="27"/>
        <v>0</v>
      </c>
      <c r="X26" s="919">
        <f t="shared" si="28"/>
        <v>0</v>
      </c>
      <c r="Y26" s="353">
        <v>1.5</v>
      </c>
      <c r="Z26" s="354">
        <v>1.6</v>
      </c>
      <c r="AA26" s="354">
        <v>1.6</v>
      </c>
      <c r="AB26" s="354">
        <v>1.6</v>
      </c>
      <c r="AC26" s="354">
        <v>1.7</v>
      </c>
      <c r="AD26" s="354"/>
      <c r="AE26" s="354"/>
      <c r="AF26" s="354"/>
      <c r="AG26" s="324">
        <v>-2.1796368003777156E-2</v>
      </c>
      <c r="AH26" s="325">
        <v>-8.3225437483875897E-2</v>
      </c>
      <c r="AI26" s="318">
        <v>-1.6186471560590832E-2</v>
      </c>
      <c r="AJ26" s="320">
        <v>-7.3677967873543415E-2</v>
      </c>
      <c r="AK26" s="353">
        <v>1.5</v>
      </c>
      <c r="AL26" s="354">
        <v>1.7</v>
      </c>
      <c r="AM26" s="318">
        <v>-8.3225437483875897E-2</v>
      </c>
      <c r="AN26" s="320">
        <v>-7.3677967873543415E-2</v>
      </c>
      <c r="AO26" s="802">
        <f t="shared" si="6"/>
        <v>0</v>
      </c>
      <c r="AP26" s="802">
        <f t="shared" si="7"/>
        <v>0</v>
      </c>
      <c r="AQ26" s="802">
        <f t="shared" si="8"/>
        <v>0</v>
      </c>
      <c r="AR26" s="802">
        <f t="shared" si="9"/>
        <v>0</v>
      </c>
      <c r="AS26" s="802">
        <f t="shared" si="10"/>
        <v>0</v>
      </c>
      <c r="AT26" s="802">
        <f t="shared" si="11"/>
        <v>0</v>
      </c>
      <c r="AU26" s="802">
        <f t="shared" si="12"/>
        <v>0</v>
      </c>
      <c r="AV26" s="802">
        <f t="shared" si="13"/>
        <v>0</v>
      </c>
      <c r="AW26" s="802">
        <f t="shared" si="14"/>
        <v>0</v>
      </c>
      <c r="AX26" s="802">
        <f t="shared" si="15"/>
        <v>0</v>
      </c>
      <c r="AY26" s="802">
        <f t="shared" si="16"/>
        <v>0</v>
      </c>
      <c r="AZ26" s="802">
        <f t="shared" si="17"/>
        <v>0</v>
      </c>
      <c r="BA26" s="802">
        <f t="shared" si="18"/>
        <v>0</v>
      </c>
      <c r="BB26" s="802">
        <f t="shared" si="19"/>
        <v>0</v>
      </c>
      <c r="BC26" s="802">
        <f t="shared" si="20"/>
        <v>0</v>
      </c>
      <c r="BD26" s="802">
        <f t="shared" si="21"/>
        <v>0</v>
      </c>
    </row>
    <row r="27" spans="1:56" s="101" customFormat="1" ht="10.5" customHeight="1">
      <c r="A27" s="214" t="s">
        <v>26</v>
      </c>
      <c r="B27" s="493" t="s">
        <v>26</v>
      </c>
      <c r="C27" s="355">
        <v>37</v>
      </c>
      <c r="D27" s="374">
        <v>36.6</v>
      </c>
      <c r="E27" s="374">
        <v>36.9</v>
      </c>
      <c r="F27" s="374">
        <v>36.6</v>
      </c>
      <c r="G27" s="374">
        <v>35.5</v>
      </c>
      <c r="H27" s="549"/>
      <c r="I27" s="549"/>
      <c r="J27" s="549"/>
      <c r="K27" s="327">
        <v>1.2626405118592032E-2</v>
      </c>
      <c r="L27" s="328">
        <v>4.3044082829188479E-2</v>
      </c>
      <c r="M27" s="1072">
        <v>2.3066885638375556E-2</v>
      </c>
      <c r="N27" s="494">
        <v>7.0998770366421216E-2</v>
      </c>
      <c r="O27" s="529">
        <v>37</v>
      </c>
      <c r="P27" s="1023">
        <v>35.5</v>
      </c>
      <c r="Q27" s="435">
        <v>4.3044082829188479E-2</v>
      </c>
      <c r="R27" s="494">
        <v>7.0998770366421216E-2</v>
      </c>
      <c r="T27" s="819">
        <f t="shared" si="25"/>
        <v>-1.6974433699581924E-3</v>
      </c>
      <c r="U27" s="819">
        <f t="shared" si="24"/>
        <v>-7.9056170242791657E-4</v>
      </c>
      <c r="V27" s="819">
        <f t="shared" si="26"/>
        <v>-7.9056170242791657E-4</v>
      </c>
      <c r="W27" s="819">
        <f t="shared" si="27"/>
        <v>0</v>
      </c>
      <c r="X27" s="919">
        <f t="shared" si="28"/>
        <v>0</v>
      </c>
      <c r="Y27" s="355">
        <v>37</v>
      </c>
      <c r="Z27" s="356">
        <v>36.6</v>
      </c>
      <c r="AA27" s="356">
        <v>36.9</v>
      </c>
      <c r="AB27" s="356">
        <v>36.6</v>
      </c>
      <c r="AC27" s="356">
        <v>35.5</v>
      </c>
      <c r="AD27" s="356"/>
      <c r="AE27" s="356"/>
      <c r="AF27" s="356"/>
      <c r="AG27" s="327">
        <v>1.2626405118592032E-2</v>
      </c>
      <c r="AH27" s="328">
        <v>4.3044082829188479E-2</v>
      </c>
      <c r="AI27" s="329">
        <v>2.3066885638375556E-2</v>
      </c>
      <c r="AJ27" s="330">
        <v>7.0998770366421216E-2</v>
      </c>
      <c r="AK27" s="355">
        <v>37</v>
      </c>
      <c r="AL27" s="356">
        <v>35.5</v>
      </c>
      <c r="AM27" s="329">
        <v>4.3044082829188479E-2</v>
      </c>
      <c r="AN27" s="320">
        <v>7.0998770366421216E-2</v>
      </c>
      <c r="AO27" s="802">
        <f t="shared" si="6"/>
        <v>0</v>
      </c>
      <c r="AP27" s="802">
        <f t="shared" si="7"/>
        <v>0</v>
      </c>
      <c r="AQ27" s="802">
        <f t="shared" si="8"/>
        <v>0</v>
      </c>
      <c r="AR27" s="802">
        <f t="shared" si="9"/>
        <v>0</v>
      </c>
      <c r="AS27" s="802">
        <f t="shared" si="10"/>
        <v>0</v>
      </c>
      <c r="AT27" s="802">
        <f t="shared" si="11"/>
        <v>0</v>
      </c>
      <c r="AU27" s="802">
        <f t="shared" si="12"/>
        <v>0</v>
      </c>
      <c r="AV27" s="802">
        <f t="shared" si="13"/>
        <v>0</v>
      </c>
      <c r="AW27" s="802">
        <f t="shared" si="14"/>
        <v>0</v>
      </c>
      <c r="AX27" s="802">
        <f t="shared" si="15"/>
        <v>0</v>
      </c>
      <c r="AY27" s="802">
        <f t="shared" si="16"/>
        <v>0</v>
      </c>
      <c r="AZ27" s="802">
        <f t="shared" si="17"/>
        <v>0</v>
      </c>
      <c r="BA27" s="802">
        <f t="shared" si="18"/>
        <v>0</v>
      </c>
      <c r="BB27" s="802">
        <f t="shared" si="19"/>
        <v>0</v>
      </c>
      <c r="BC27" s="802">
        <f t="shared" si="20"/>
        <v>0</v>
      </c>
      <c r="BD27" s="802">
        <f t="shared" si="21"/>
        <v>0</v>
      </c>
    </row>
    <row r="28" spans="1:56" s="101" customFormat="1" ht="10.5" customHeight="1">
      <c r="A28" s="213" t="s">
        <v>18</v>
      </c>
      <c r="B28" s="483" t="s">
        <v>18</v>
      </c>
      <c r="C28" s="353">
        <v>19</v>
      </c>
      <c r="D28" s="373">
        <v>19.400000000000002</v>
      </c>
      <c r="E28" s="373">
        <v>19</v>
      </c>
      <c r="F28" s="373">
        <v>19.5</v>
      </c>
      <c r="G28" s="373">
        <v>17.7</v>
      </c>
      <c r="H28" s="546"/>
      <c r="I28" s="546"/>
      <c r="J28" s="546"/>
      <c r="K28" s="324">
        <v>-2.2645238662490352E-2</v>
      </c>
      <c r="L28" s="325">
        <v>6.8555618024013665E-2</v>
      </c>
      <c r="M28" s="473">
        <v>-1.3282281391996165E-2</v>
      </c>
      <c r="N28" s="474">
        <v>0.10470914672451737</v>
      </c>
      <c r="O28" s="794">
        <v>19</v>
      </c>
      <c r="P28" s="581">
        <v>17.7</v>
      </c>
      <c r="Q28" s="381">
        <v>6.8555618024013665E-2</v>
      </c>
      <c r="R28" s="474">
        <v>0.10470914672451737</v>
      </c>
      <c r="T28" s="819">
        <f t="shared" si="25"/>
        <v>2.0266819614593173E-3</v>
      </c>
      <c r="U28" s="819">
        <f t="shared" si="24"/>
        <v>4.8907096596021993E-3</v>
      </c>
      <c r="V28" s="819">
        <f t="shared" si="26"/>
        <v>4.8907096596021993E-3</v>
      </c>
      <c r="W28" s="819">
        <f t="shared" si="27"/>
        <v>0</v>
      </c>
      <c r="X28" s="919">
        <f t="shared" si="28"/>
        <v>0</v>
      </c>
      <c r="Y28" s="353">
        <v>19</v>
      </c>
      <c r="Z28" s="354">
        <v>19.400000000000002</v>
      </c>
      <c r="AA28" s="354">
        <v>19</v>
      </c>
      <c r="AB28" s="354">
        <v>19.5</v>
      </c>
      <c r="AC28" s="354">
        <v>17.7</v>
      </c>
      <c r="AD28" s="354"/>
      <c r="AE28" s="354"/>
      <c r="AF28" s="354"/>
      <c r="AG28" s="324">
        <v>-2.2645238662490352E-2</v>
      </c>
      <c r="AH28" s="325">
        <v>6.8555618024013665E-2</v>
      </c>
      <c r="AI28" s="318">
        <v>-1.3282281391996165E-2</v>
      </c>
      <c r="AJ28" s="320">
        <v>0.10470914672451737</v>
      </c>
      <c r="AK28" s="353">
        <v>19</v>
      </c>
      <c r="AL28" s="354">
        <v>17.7</v>
      </c>
      <c r="AM28" s="318">
        <v>6.8555618024013665E-2</v>
      </c>
      <c r="AN28" s="320">
        <v>0.10470914672451737</v>
      </c>
      <c r="AO28" s="802">
        <f t="shared" si="6"/>
        <v>0</v>
      </c>
      <c r="AP28" s="802">
        <f t="shared" si="7"/>
        <v>0</v>
      </c>
      <c r="AQ28" s="802">
        <f t="shared" si="8"/>
        <v>0</v>
      </c>
      <c r="AR28" s="802">
        <f t="shared" si="9"/>
        <v>0</v>
      </c>
      <c r="AS28" s="802">
        <f t="shared" si="10"/>
        <v>0</v>
      </c>
      <c r="AT28" s="802">
        <f t="shared" si="11"/>
        <v>0</v>
      </c>
      <c r="AU28" s="802">
        <f t="shared" si="12"/>
        <v>0</v>
      </c>
      <c r="AV28" s="802">
        <f t="shared" si="13"/>
        <v>0</v>
      </c>
      <c r="AW28" s="802">
        <f t="shared" si="14"/>
        <v>0</v>
      </c>
      <c r="AX28" s="802">
        <f t="shared" si="15"/>
        <v>0</v>
      </c>
      <c r="AY28" s="802">
        <f t="shared" si="16"/>
        <v>0</v>
      </c>
      <c r="AZ28" s="802">
        <f t="shared" si="17"/>
        <v>0</v>
      </c>
      <c r="BA28" s="802">
        <f t="shared" si="18"/>
        <v>0</v>
      </c>
      <c r="BB28" s="802">
        <f t="shared" si="19"/>
        <v>0</v>
      </c>
      <c r="BC28" s="802">
        <f t="shared" si="20"/>
        <v>0</v>
      </c>
      <c r="BD28" s="802">
        <f t="shared" si="21"/>
        <v>0</v>
      </c>
    </row>
    <row r="29" spans="1:56" s="101" customFormat="1" ht="10.5" customHeight="1">
      <c r="A29" s="213" t="s">
        <v>17</v>
      </c>
      <c r="B29" s="483" t="s">
        <v>17</v>
      </c>
      <c r="C29" s="353">
        <v>2.8</v>
      </c>
      <c r="D29" s="373">
        <v>2.9</v>
      </c>
      <c r="E29" s="373">
        <v>2.9</v>
      </c>
      <c r="F29" s="373">
        <v>2.9</v>
      </c>
      <c r="G29" s="373">
        <v>3</v>
      </c>
      <c r="H29" s="546"/>
      <c r="I29" s="546"/>
      <c r="J29" s="546"/>
      <c r="K29" s="324">
        <v>-3.8533356226909343E-2</v>
      </c>
      <c r="L29" s="325">
        <v>-5.6184902222832345E-2</v>
      </c>
      <c r="M29" s="473">
        <v>-3.1130773772667264E-2</v>
      </c>
      <c r="N29" s="474">
        <v>-4.2927475991264119E-2</v>
      </c>
      <c r="O29" s="794">
        <v>2.8</v>
      </c>
      <c r="P29" s="581">
        <v>3</v>
      </c>
      <c r="Q29" s="381">
        <v>-5.6184902222832345E-2</v>
      </c>
      <c r="R29" s="474">
        <v>-4.2927475991264119E-2</v>
      </c>
      <c r="T29" s="819">
        <f t="shared" si="25"/>
        <v>4.0505976062196539E-3</v>
      </c>
      <c r="U29" s="819">
        <f t="shared" si="24"/>
        <v>-1.0481764443834377E-2</v>
      </c>
      <c r="V29" s="819">
        <f t="shared" si="26"/>
        <v>-1.0481764443834377E-2</v>
      </c>
      <c r="W29" s="819">
        <f t="shared" si="27"/>
        <v>0</v>
      </c>
      <c r="X29" s="919">
        <f t="shared" si="28"/>
        <v>0</v>
      </c>
      <c r="Y29" s="353">
        <v>2.8</v>
      </c>
      <c r="Z29" s="354">
        <v>2.9</v>
      </c>
      <c r="AA29" s="354">
        <v>2.9</v>
      </c>
      <c r="AB29" s="354">
        <v>2.9</v>
      </c>
      <c r="AC29" s="354">
        <v>3</v>
      </c>
      <c r="AD29" s="354"/>
      <c r="AE29" s="354"/>
      <c r="AF29" s="354"/>
      <c r="AG29" s="324">
        <v>-3.8533356226909343E-2</v>
      </c>
      <c r="AH29" s="325">
        <v>-5.6184902222832345E-2</v>
      </c>
      <c r="AI29" s="318">
        <v>-3.1130773772667264E-2</v>
      </c>
      <c r="AJ29" s="320">
        <v>-4.2927475991264119E-2</v>
      </c>
      <c r="AK29" s="353">
        <v>2.8</v>
      </c>
      <c r="AL29" s="354">
        <v>3</v>
      </c>
      <c r="AM29" s="318">
        <v>-5.6184902222832345E-2</v>
      </c>
      <c r="AN29" s="320">
        <v>-4.2927475991264119E-2</v>
      </c>
      <c r="AO29" s="802">
        <f t="shared" si="6"/>
        <v>0</v>
      </c>
      <c r="AP29" s="802">
        <f t="shared" si="7"/>
        <v>0</v>
      </c>
      <c r="AQ29" s="802">
        <f t="shared" si="8"/>
        <v>0</v>
      </c>
      <c r="AR29" s="802">
        <f t="shared" si="9"/>
        <v>0</v>
      </c>
      <c r="AS29" s="802">
        <f t="shared" si="10"/>
        <v>0</v>
      </c>
      <c r="AT29" s="802">
        <f t="shared" si="11"/>
        <v>0</v>
      </c>
      <c r="AU29" s="802">
        <f t="shared" si="12"/>
        <v>0</v>
      </c>
      <c r="AV29" s="802">
        <f t="shared" si="13"/>
        <v>0</v>
      </c>
      <c r="AW29" s="802">
        <f t="shared" si="14"/>
        <v>0</v>
      </c>
      <c r="AX29" s="802">
        <f t="shared" si="15"/>
        <v>0</v>
      </c>
      <c r="AY29" s="802">
        <f t="shared" si="16"/>
        <v>0</v>
      </c>
      <c r="AZ29" s="802">
        <f t="shared" si="17"/>
        <v>0</v>
      </c>
      <c r="BA29" s="802">
        <f t="shared" si="18"/>
        <v>0</v>
      </c>
      <c r="BB29" s="802">
        <f t="shared" si="19"/>
        <v>0</v>
      </c>
      <c r="BC29" s="802">
        <f t="shared" si="20"/>
        <v>0</v>
      </c>
      <c r="BD29" s="802">
        <f t="shared" si="21"/>
        <v>0</v>
      </c>
    </row>
    <row r="30" spans="1:56" s="101" customFormat="1" ht="10.5" customHeight="1">
      <c r="A30" s="214" t="s">
        <v>16</v>
      </c>
      <c r="B30" s="500" t="s">
        <v>16</v>
      </c>
      <c r="C30" s="357">
        <v>21.8</v>
      </c>
      <c r="D30" s="375">
        <v>22.3</v>
      </c>
      <c r="E30" s="375">
        <v>21.9</v>
      </c>
      <c r="F30" s="375">
        <v>22.4</v>
      </c>
      <c r="G30" s="375">
        <v>20.7</v>
      </c>
      <c r="H30" s="551"/>
      <c r="I30" s="551"/>
      <c r="J30" s="551"/>
      <c r="K30" s="339">
        <v>-2.4717402344230033E-2</v>
      </c>
      <c r="L30" s="740">
        <v>5.0700815151713874E-2</v>
      </c>
      <c r="M30" s="1074">
        <v>-1.5609952048549758E-2</v>
      </c>
      <c r="N30" s="505">
        <v>8.3260490045982349E-2</v>
      </c>
      <c r="O30" s="530">
        <v>21.8</v>
      </c>
      <c r="P30" s="1082">
        <v>20.7</v>
      </c>
      <c r="Q30" s="437">
        <v>5.0700815151713874E-2</v>
      </c>
      <c r="R30" s="505">
        <v>8.3260490045982349E-2</v>
      </c>
      <c r="T30" s="819">
        <f t="shared" si="25"/>
        <v>2.2958776805529039E-3</v>
      </c>
      <c r="U30" s="819">
        <f t="shared" si="24"/>
        <v>2.4392814666436835E-3</v>
      </c>
      <c r="V30" s="819">
        <f t="shared" si="26"/>
        <v>2.4392814666436835E-3</v>
      </c>
      <c r="W30" s="819">
        <f t="shared" si="27"/>
        <v>0</v>
      </c>
      <c r="X30" s="919">
        <f t="shared" si="28"/>
        <v>0</v>
      </c>
      <c r="Y30" s="357">
        <v>21.8</v>
      </c>
      <c r="Z30" s="358">
        <v>22.3</v>
      </c>
      <c r="AA30" s="358">
        <v>21.9</v>
      </c>
      <c r="AB30" s="358">
        <v>22.4</v>
      </c>
      <c r="AC30" s="358">
        <v>20.7</v>
      </c>
      <c r="AD30" s="358"/>
      <c r="AE30" s="358"/>
      <c r="AF30" s="358"/>
      <c r="AG30" s="339">
        <v>-2.4717402344230033E-2</v>
      </c>
      <c r="AH30" s="740">
        <v>5.0700815151713874E-2</v>
      </c>
      <c r="AI30" s="340">
        <v>-1.5609952048549758E-2</v>
      </c>
      <c r="AJ30" s="359">
        <v>8.3260490045982349E-2</v>
      </c>
      <c r="AK30" s="357">
        <v>21.8</v>
      </c>
      <c r="AL30" s="358">
        <v>20.7</v>
      </c>
      <c r="AM30" s="340">
        <v>5.0700815151713874E-2</v>
      </c>
      <c r="AN30" s="351">
        <v>8.3260490045982349E-2</v>
      </c>
      <c r="AO30" s="802">
        <f t="shared" si="6"/>
        <v>0</v>
      </c>
      <c r="AP30" s="802">
        <f t="shared" si="7"/>
        <v>0</v>
      </c>
      <c r="AQ30" s="802">
        <f t="shared" si="8"/>
        <v>0</v>
      </c>
      <c r="AR30" s="802">
        <f t="shared" si="9"/>
        <v>0</v>
      </c>
      <c r="AS30" s="802">
        <f t="shared" si="10"/>
        <v>0</v>
      </c>
      <c r="AT30" s="802">
        <f t="shared" si="11"/>
        <v>0</v>
      </c>
      <c r="AU30" s="802">
        <f t="shared" si="12"/>
        <v>0</v>
      </c>
      <c r="AV30" s="802">
        <f t="shared" si="13"/>
        <v>0</v>
      </c>
      <c r="AW30" s="802">
        <f t="shared" si="14"/>
        <v>0</v>
      </c>
      <c r="AX30" s="802">
        <f t="shared" si="15"/>
        <v>0</v>
      </c>
      <c r="AY30" s="802">
        <f t="shared" si="16"/>
        <v>0</v>
      </c>
      <c r="AZ30" s="802">
        <f t="shared" si="17"/>
        <v>0</v>
      </c>
      <c r="BA30" s="802">
        <f t="shared" si="18"/>
        <v>0</v>
      </c>
      <c r="BB30" s="802">
        <f t="shared" si="19"/>
        <v>0</v>
      </c>
      <c r="BC30" s="802">
        <f t="shared" si="20"/>
        <v>0</v>
      </c>
      <c r="BD30" s="802">
        <f t="shared" si="21"/>
        <v>0</v>
      </c>
    </row>
    <row r="31" spans="1:56" s="210" customFormat="1" ht="12" customHeight="1">
      <c r="A31" s="216" t="str">
        <f>+"FXRetailTot"&amp;$A$1</f>
        <v>FXRetailTotGroup</v>
      </c>
      <c r="B31" s="1340" t="s">
        <v>155</v>
      </c>
      <c r="C31" s="1340"/>
      <c r="D31" s="1340"/>
      <c r="E31" s="1340"/>
      <c r="F31" s="1340"/>
      <c r="G31" s="1340"/>
      <c r="H31" s="1340"/>
      <c r="I31" s="1340"/>
      <c r="J31" s="1340"/>
      <c r="K31" s="1340"/>
      <c r="L31" s="1340"/>
      <c r="M31" s="1340"/>
      <c r="N31" s="1340"/>
      <c r="O31" s="1340"/>
      <c r="P31" s="417"/>
      <c r="Q31" s="417"/>
      <c r="R31" s="417"/>
      <c r="Y31" s="161"/>
    </row>
    <row r="32" spans="1:56" ht="12" customHeight="1">
      <c r="A32" s="206"/>
      <c r="B32" s="360"/>
      <c r="C32" s="296"/>
      <c r="D32" s="838"/>
      <c r="E32" s="296"/>
      <c r="F32" s="296"/>
      <c r="G32" s="296"/>
      <c r="H32" s="296"/>
      <c r="I32" s="296"/>
      <c r="J32" s="296"/>
      <c r="K32" s="296"/>
      <c r="L32" s="296"/>
      <c r="M32" s="220"/>
      <c r="N32" s="220"/>
      <c r="O32" s="220"/>
      <c r="P32" s="220"/>
      <c r="Q32" s="1"/>
      <c r="R32" s="1"/>
      <c r="S32" s="1"/>
      <c r="T32" s="1"/>
      <c r="U32" s="1"/>
      <c r="V32" s="1"/>
      <c r="W32" s="1"/>
      <c r="X32" s="153"/>
      <c r="Y32" s="153"/>
      <c r="Z32" s="153"/>
      <c r="AA32" s="153"/>
      <c r="AB32" s="153"/>
      <c r="AC32" s="153"/>
      <c r="AD32" s="153"/>
      <c r="AE32" s="153"/>
    </row>
    <row r="33" spans="1:16" ht="12" customHeight="1">
      <c r="A33" s="50"/>
    </row>
    <row r="34" spans="1:16">
      <c r="A34" s="181">
        <v>3</v>
      </c>
      <c r="B34" s="796" t="s">
        <v>100</v>
      </c>
      <c r="C34" s="797">
        <f t="shared" ref="C34:J34" si="29">(C5+C6+C7+C8-C9)+(C9+C12-C13)+(C13+C14-C16)</f>
        <v>0</v>
      </c>
      <c r="D34" s="797">
        <f t="shared" si="29"/>
        <v>0</v>
      </c>
      <c r="E34" s="797">
        <f t="shared" si="29"/>
        <v>0</v>
      </c>
      <c r="F34" s="797">
        <f t="shared" si="29"/>
        <v>0</v>
      </c>
      <c r="G34" s="797">
        <f t="shared" si="29"/>
        <v>0</v>
      </c>
      <c r="H34" s="797">
        <f t="shared" si="29"/>
        <v>0</v>
      </c>
      <c r="I34" s="797">
        <f t="shared" si="29"/>
        <v>0</v>
      </c>
      <c r="J34" s="797">
        <f t="shared" si="29"/>
        <v>0</v>
      </c>
      <c r="K34" s="796"/>
      <c r="L34" s="796"/>
      <c r="O34" s="797">
        <f>(O5+O6+O7+O8-O9)+(O9+O12-O13)+(O13+O14-O16)</f>
        <v>0</v>
      </c>
      <c r="P34" s="797">
        <f>(P5+P6+P7+P8-P9)+(P9+P12-P13)+(P13+P14-P16)</f>
        <v>0</v>
      </c>
    </row>
    <row r="35" spans="1:16">
      <c r="A35" s="1050"/>
      <c r="B35" s="796" t="s">
        <v>101</v>
      </c>
      <c r="C35" s="797">
        <f>C24+C25+C26-C27+C28+C29-C30</f>
        <v>0</v>
      </c>
      <c r="D35" s="797">
        <f t="shared" ref="D35:J35" si="30">D24+D25+D26-D27+D28+D29-D30</f>
        <v>0</v>
      </c>
      <c r="E35" s="797">
        <f t="shared" si="30"/>
        <v>0</v>
      </c>
      <c r="F35" s="797">
        <f t="shared" si="30"/>
        <v>0</v>
      </c>
      <c r="G35" s="797">
        <f t="shared" si="30"/>
        <v>0</v>
      </c>
      <c r="H35" s="797">
        <f t="shared" si="30"/>
        <v>0</v>
      </c>
      <c r="I35" s="797">
        <f t="shared" si="30"/>
        <v>0</v>
      </c>
      <c r="J35" s="797">
        <f t="shared" si="30"/>
        <v>0</v>
      </c>
      <c r="K35" s="796"/>
      <c r="L35" s="796"/>
      <c r="M35" s="798"/>
      <c r="N35" s="798"/>
      <c r="O35" s="797">
        <f>O24+O25+O26-O27+O28+O29-O30</f>
        <v>0</v>
      </c>
      <c r="P35" s="797">
        <f>P24+P25+P26-P27+P28+P29-P30</f>
        <v>0</v>
      </c>
    </row>
    <row r="36" spans="1:16">
      <c r="B36" s="796"/>
      <c r="C36" s="797"/>
      <c r="D36" s="797"/>
      <c r="E36" s="797"/>
      <c r="F36" s="797"/>
      <c r="G36" s="797"/>
      <c r="H36" s="797"/>
      <c r="I36" s="797"/>
      <c r="J36" s="797"/>
      <c r="K36" s="796"/>
      <c r="L36" s="796"/>
      <c r="M36" s="798"/>
      <c r="N36" s="798"/>
      <c r="O36" s="797"/>
      <c r="P36" s="797"/>
    </row>
    <row r="37" spans="1:16">
      <c r="B37" s="796" t="s">
        <v>104</v>
      </c>
      <c r="C37" s="849">
        <f>C24+C25+C26-C27</f>
        <v>0</v>
      </c>
      <c r="D37" s="849">
        <f>D24+D25+D26-D27</f>
        <v>0</v>
      </c>
      <c r="E37" s="849">
        <f>E24+E25+E26-E27</f>
        <v>0</v>
      </c>
      <c r="F37" s="849">
        <f>F24+F25+F26-F27</f>
        <v>0</v>
      </c>
      <c r="G37" s="849">
        <f>G24+G25+G26-G27</f>
        <v>0</v>
      </c>
      <c r="H37" s="797"/>
      <c r="I37" s="797"/>
      <c r="J37" s="797"/>
      <c r="K37" s="796"/>
      <c r="L37" s="796"/>
      <c r="M37" s="798"/>
      <c r="N37" s="798"/>
      <c r="O37" s="797"/>
      <c r="P37" s="797"/>
    </row>
    <row r="38" spans="1:16">
      <c r="B38" s="796" t="s">
        <v>105</v>
      </c>
      <c r="C38" s="849">
        <f>C28+C29-C30</f>
        <v>0</v>
      </c>
      <c r="D38" s="849">
        <f t="shared" ref="D38:J38" si="31">D28+D29-D30</f>
        <v>0</v>
      </c>
      <c r="E38" s="849">
        <f>E28+E29-E30</f>
        <v>0</v>
      </c>
      <c r="F38" s="849">
        <f t="shared" si="31"/>
        <v>0</v>
      </c>
      <c r="G38" s="849">
        <f t="shared" si="31"/>
        <v>0</v>
      </c>
      <c r="H38" s="797">
        <f t="shared" si="31"/>
        <v>0</v>
      </c>
      <c r="I38" s="797">
        <f t="shared" si="31"/>
        <v>0</v>
      </c>
      <c r="J38" s="797">
        <f t="shared" si="31"/>
        <v>0</v>
      </c>
      <c r="K38" s="796"/>
      <c r="L38" s="796"/>
      <c r="M38" s="798"/>
      <c r="N38" s="798"/>
      <c r="O38" s="797"/>
      <c r="P38" s="797"/>
    </row>
    <row r="39" spans="1:16">
      <c r="C39" s="799"/>
      <c r="D39" s="799"/>
      <c r="E39" s="799"/>
      <c r="F39" s="799"/>
      <c r="G39" s="799"/>
      <c r="H39" s="799"/>
      <c r="I39" s="799"/>
      <c r="J39" s="799"/>
      <c r="K39" s="798"/>
      <c r="L39" s="798"/>
      <c r="M39" s="798"/>
      <c r="N39" s="798"/>
      <c r="O39" s="799"/>
      <c r="P39" s="799"/>
    </row>
    <row r="41" spans="1:16" ht="12" hidden="1" customHeight="1"/>
    <row r="42" spans="1:16" ht="12" hidden="1" customHeight="1"/>
    <row r="43" spans="1:16" ht="12" hidden="1" customHeight="1"/>
    <row r="44" spans="1:16" ht="12" hidden="1" customHeight="1"/>
    <row r="45" spans="1:16" ht="12" hidden="1" customHeight="1"/>
    <row r="46" spans="1:16" ht="12" hidden="1" customHeight="1"/>
    <row r="47" spans="1:16" ht="12" hidden="1" customHeight="1"/>
    <row r="48" spans="1:16" ht="12" hidden="1" customHeight="1"/>
    <row r="49" spans="1:43" ht="12" hidden="1" customHeight="1"/>
    <row r="50" spans="1:43" ht="12" hidden="1" customHeight="1"/>
    <row r="51" spans="1:43" ht="12" hidden="1" customHeight="1"/>
    <row r="52" spans="1:43" ht="12" hidden="1" customHeight="1"/>
    <row r="53" spans="1:43" ht="12" hidden="1" customHeight="1"/>
    <row r="54" spans="1:43" ht="12" hidden="1" customHeight="1"/>
    <row r="55" spans="1:43" s="13" customFormat="1" ht="12" hidden="1" customHeight="1">
      <c r="A55" s="273"/>
    </row>
    <row r="56" spans="1:43" s="224" customFormat="1" ht="18.75" customHeight="1">
      <c r="A56" s="222"/>
      <c r="B56" s="223" t="s">
        <v>76</v>
      </c>
      <c r="C56" s="274"/>
      <c r="D56" s="274"/>
      <c r="E56" s="274"/>
      <c r="F56" s="274"/>
      <c r="G56" s="274"/>
      <c r="H56" s="274"/>
      <c r="I56" s="274"/>
      <c r="J56" s="274"/>
      <c r="K56" s="274"/>
      <c r="L56" s="274"/>
      <c r="M56" s="275"/>
      <c r="N56" s="276"/>
      <c r="T56" s="223" t="s">
        <v>88</v>
      </c>
      <c r="U56" s="223"/>
      <c r="V56" s="223"/>
      <c r="W56" s="223"/>
      <c r="X56" s="223"/>
      <c r="Y56" s="223"/>
      <c r="AE56" s="223"/>
    </row>
    <row r="57" spans="1:43" s="224" customFormat="1" ht="24" customHeight="1">
      <c r="B57" s="176" t="s">
        <v>2</v>
      </c>
      <c r="C57" s="177" t="e">
        <f>D4</f>
        <v>#REF!</v>
      </c>
      <c r="D57" s="178" t="e">
        <f t="shared" ref="D57:I57" si="32">E4</f>
        <v>#REF!</v>
      </c>
      <c r="E57" s="178" t="e">
        <f t="shared" si="32"/>
        <v>#REF!</v>
      </c>
      <c r="F57" s="178" t="e">
        <f t="shared" si="32"/>
        <v>#REF!</v>
      </c>
      <c r="G57" s="178" t="e">
        <f t="shared" si="32"/>
        <v>#REF!</v>
      </c>
      <c r="H57" s="178" t="e">
        <f t="shared" si="32"/>
        <v>#REF!</v>
      </c>
      <c r="I57" s="178" t="e">
        <f t="shared" si="32"/>
        <v>#REF!</v>
      </c>
      <c r="J57" s="178"/>
      <c r="K57" s="180"/>
      <c r="L57" s="179"/>
      <c r="M57" s="222"/>
      <c r="N57" s="222" t="s">
        <v>113</v>
      </c>
      <c r="T57" s="176" t="s">
        <v>2</v>
      </c>
      <c r="U57" s="177"/>
      <c r="V57" s="832"/>
      <c r="W57" s="832"/>
      <c r="X57" s="178" t="e">
        <f t="shared" ref="X57:AD57" si="33">+C57</f>
        <v>#REF!</v>
      </c>
      <c r="Y57" s="178" t="e">
        <f t="shared" si="33"/>
        <v>#REF!</v>
      </c>
      <c r="Z57" s="178" t="e">
        <f t="shared" si="33"/>
        <v>#REF!</v>
      </c>
      <c r="AA57" s="178" t="e">
        <f t="shared" si="33"/>
        <v>#REF!</v>
      </c>
      <c r="AB57" s="178" t="e">
        <f t="shared" si="33"/>
        <v>#REF!</v>
      </c>
      <c r="AC57" s="178" t="e">
        <f t="shared" si="33"/>
        <v>#REF!</v>
      </c>
      <c r="AD57" s="178" t="e">
        <f t="shared" si="33"/>
        <v>#REF!</v>
      </c>
      <c r="AE57" s="177"/>
      <c r="AF57" s="178"/>
      <c r="AG57" s="178"/>
      <c r="AH57" s="178"/>
      <c r="AI57" s="178"/>
      <c r="AJ57" s="178"/>
      <c r="AK57" s="178"/>
      <c r="AL57" s="180"/>
      <c r="AM57" s="179"/>
      <c r="AN57" s="254"/>
      <c r="AO57" s="254"/>
      <c r="AP57" s="254"/>
      <c r="AQ57" s="254"/>
    </row>
    <row r="58" spans="1:43" s="224" customFormat="1">
      <c r="B58" s="71" t="s">
        <v>8</v>
      </c>
      <c r="C58" s="211">
        <v>150</v>
      </c>
      <c r="D58" s="69">
        <v>153</v>
      </c>
      <c r="E58" s="69">
        <v>155</v>
      </c>
      <c r="F58" s="69">
        <v>150</v>
      </c>
      <c r="G58" s="69">
        <v>150</v>
      </c>
      <c r="H58" s="62">
        <v>151</v>
      </c>
      <c r="I58" s="62">
        <v>152</v>
      </c>
      <c r="J58" s="62"/>
      <c r="K58" s="16"/>
      <c r="L58" s="148"/>
      <c r="T58" s="71" t="s">
        <v>8</v>
      </c>
      <c r="U58" s="152"/>
      <c r="V58" s="170"/>
      <c r="W58" s="170"/>
      <c r="X58" s="116">
        <f t="shared" ref="X58:AD83" si="34">+D5-C58</f>
        <v>-1</v>
      </c>
      <c r="Y58" s="69">
        <f t="shared" si="34"/>
        <v>0</v>
      </c>
      <c r="Z58" s="69">
        <f t="shared" si="34"/>
        <v>0</v>
      </c>
      <c r="AA58" s="69">
        <f t="shared" si="34"/>
        <v>0</v>
      </c>
      <c r="AB58" s="69">
        <f t="shared" si="34"/>
        <v>-150</v>
      </c>
      <c r="AC58" s="69">
        <f t="shared" si="34"/>
        <v>-151</v>
      </c>
      <c r="AD58" s="69">
        <f t="shared" si="34"/>
        <v>-152</v>
      </c>
      <c r="AE58" s="152"/>
      <c r="AF58" s="116"/>
      <c r="AG58" s="69"/>
      <c r="AH58" s="69"/>
      <c r="AI58" s="62"/>
      <c r="AJ58" s="62"/>
      <c r="AK58" s="62"/>
      <c r="AL58" s="16"/>
      <c r="AM58" s="148"/>
      <c r="AN58" s="239"/>
      <c r="AO58" s="239"/>
      <c r="AP58" s="239"/>
      <c r="AQ58" s="239"/>
    </row>
    <row r="59" spans="1:43" s="224" customFormat="1">
      <c r="B59" s="71" t="s">
        <v>3</v>
      </c>
      <c r="C59" s="71">
        <v>68</v>
      </c>
      <c r="D59" s="72">
        <v>62</v>
      </c>
      <c r="E59" s="72">
        <v>63</v>
      </c>
      <c r="F59" s="62">
        <v>65</v>
      </c>
      <c r="G59" s="62">
        <v>67</v>
      </c>
      <c r="H59" s="72">
        <v>62</v>
      </c>
      <c r="I59" s="72">
        <v>65</v>
      </c>
      <c r="J59" s="72"/>
      <c r="K59" s="20"/>
      <c r="L59" s="17"/>
      <c r="T59" s="71" t="s">
        <v>3</v>
      </c>
      <c r="U59" s="18"/>
      <c r="V59" s="19"/>
      <c r="W59" s="19"/>
      <c r="X59" s="116">
        <f>+D6-C59</f>
        <v>11</v>
      </c>
      <c r="Y59" s="72">
        <f>+E6-D59</f>
        <v>8</v>
      </c>
      <c r="Z59" s="62">
        <f>+F6-E59</f>
        <v>10</v>
      </c>
      <c r="AA59" s="62">
        <f>+G6-F59</f>
        <v>7</v>
      </c>
      <c r="AB59" s="62">
        <f t="shared" si="34"/>
        <v>-67</v>
      </c>
      <c r="AC59" s="62">
        <f t="shared" si="34"/>
        <v>-62</v>
      </c>
      <c r="AD59" s="62">
        <f t="shared" si="34"/>
        <v>-65</v>
      </c>
      <c r="AE59" s="14"/>
      <c r="AF59" s="60"/>
      <c r="AG59" s="62"/>
      <c r="AH59" s="62"/>
      <c r="AI59" s="62"/>
      <c r="AJ59" s="72"/>
      <c r="AK59" s="72"/>
      <c r="AL59" s="20"/>
      <c r="AM59" s="17"/>
      <c r="AN59" s="230"/>
      <c r="AO59" s="230"/>
      <c r="AP59" s="230"/>
      <c r="AQ59" s="230"/>
    </row>
    <row r="60" spans="1:43" s="224" customFormat="1">
      <c r="B60" s="71" t="s">
        <v>0</v>
      </c>
      <c r="C60" s="71">
        <v>18</v>
      </c>
      <c r="D60" s="72">
        <v>19</v>
      </c>
      <c r="E60" s="72">
        <v>19</v>
      </c>
      <c r="F60" s="62">
        <v>14</v>
      </c>
      <c r="G60" s="62">
        <v>21</v>
      </c>
      <c r="H60" s="72">
        <v>17</v>
      </c>
      <c r="I60" s="72">
        <v>17</v>
      </c>
      <c r="J60" s="72"/>
      <c r="K60" s="20"/>
      <c r="L60" s="17"/>
      <c r="T60" s="71" t="s">
        <v>0</v>
      </c>
      <c r="U60" s="18"/>
      <c r="V60" s="19"/>
      <c r="W60" s="19"/>
      <c r="X60" s="301">
        <f t="shared" si="34"/>
        <v>1</v>
      </c>
      <c r="Y60" s="72">
        <f t="shared" si="34"/>
        <v>2</v>
      </c>
      <c r="Z60" s="62">
        <f t="shared" si="34"/>
        <v>2</v>
      </c>
      <c r="AA60" s="62">
        <f t="shared" si="34"/>
        <v>2</v>
      </c>
      <c r="AB60" s="62">
        <f t="shared" si="34"/>
        <v>-21</v>
      </c>
      <c r="AC60" s="62">
        <f t="shared" si="34"/>
        <v>-17</v>
      </c>
      <c r="AD60" s="62">
        <f t="shared" si="34"/>
        <v>-17</v>
      </c>
      <c r="AE60" s="14"/>
      <c r="AF60" s="60"/>
      <c r="AG60" s="62"/>
      <c r="AH60" s="62"/>
      <c r="AI60" s="62"/>
      <c r="AJ60" s="72"/>
      <c r="AK60" s="72"/>
      <c r="AL60" s="20"/>
      <c r="AM60" s="17"/>
      <c r="AN60" s="230"/>
      <c r="AO60" s="230"/>
      <c r="AP60" s="230"/>
      <c r="AQ60" s="230"/>
    </row>
    <row r="61" spans="1:43" s="224" customFormat="1">
      <c r="B61" s="71" t="s">
        <v>19</v>
      </c>
      <c r="C61" s="71">
        <v>0</v>
      </c>
      <c r="D61" s="72">
        <v>0</v>
      </c>
      <c r="E61" s="72">
        <v>0</v>
      </c>
      <c r="F61" s="62">
        <v>0</v>
      </c>
      <c r="G61" s="62">
        <v>0</v>
      </c>
      <c r="H61" s="72">
        <v>0</v>
      </c>
      <c r="I61" s="72">
        <v>0</v>
      </c>
      <c r="J61" s="72"/>
      <c r="K61" s="20"/>
      <c r="L61" s="17"/>
      <c r="T61" s="71" t="s">
        <v>19</v>
      </c>
      <c r="U61" s="18"/>
      <c r="V61" s="19"/>
      <c r="W61" s="19"/>
      <c r="X61" s="301">
        <f t="shared" si="34"/>
        <v>0</v>
      </c>
      <c r="Y61" s="72">
        <f t="shared" si="34"/>
        <v>0</v>
      </c>
      <c r="Z61" s="62">
        <f t="shared" si="34"/>
        <v>0</v>
      </c>
      <c r="AA61" s="62">
        <f t="shared" si="34"/>
        <v>0</v>
      </c>
      <c r="AB61" s="62">
        <f t="shared" si="34"/>
        <v>0</v>
      </c>
      <c r="AC61" s="62">
        <f t="shared" si="34"/>
        <v>0</v>
      </c>
      <c r="AD61" s="62">
        <f t="shared" si="34"/>
        <v>0</v>
      </c>
      <c r="AE61" s="14"/>
      <c r="AF61" s="60"/>
      <c r="AG61" s="62"/>
      <c r="AH61" s="62"/>
      <c r="AI61" s="62"/>
      <c r="AJ61" s="72"/>
      <c r="AK61" s="72"/>
      <c r="AL61" s="20"/>
      <c r="AM61" s="17"/>
      <c r="AN61" s="230"/>
      <c r="AO61" s="230"/>
      <c r="AP61" s="230"/>
      <c r="AQ61" s="230"/>
    </row>
    <row r="62" spans="1:43" s="224" customFormat="1">
      <c r="B62" s="82" t="s">
        <v>9</v>
      </c>
      <c r="C62" s="84">
        <v>236</v>
      </c>
      <c r="D62" s="81">
        <v>234</v>
      </c>
      <c r="E62" s="81">
        <v>237</v>
      </c>
      <c r="F62" s="81">
        <v>229</v>
      </c>
      <c r="G62" s="81">
        <v>238</v>
      </c>
      <c r="H62" s="81">
        <v>230</v>
      </c>
      <c r="I62" s="81">
        <v>234</v>
      </c>
      <c r="J62" s="81"/>
      <c r="K62" s="27"/>
      <c r="L62" s="28"/>
      <c r="T62" s="82" t="s">
        <v>9</v>
      </c>
      <c r="U62" s="175"/>
      <c r="V62" s="26"/>
      <c r="W62" s="26"/>
      <c r="X62" s="81">
        <f t="shared" si="34"/>
        <v>11</v>
      </c>
      <c r="Y62" s="81">
        <f t="shared" si="34"/>
        <v>10</v>
      </c>
      <c r="Z62" s="81">
        <f t="shared" si="34"/>
        <v>12</v>
      </c>
      <c r="AA62" s="81">
        <f t="shared" si="34"/>
        <v>9</v>
      </c>
      <c r="AB62" s="81">
        <f t="shared" si="34"/>
        <v>-238</v>
      </c>
      <c r="AC62" s="81">
        <f t="shared" si="34"/>
        <v>-230</v>
      </c>
      <c r="AD62" s="81">
        <f t="shared" si="34"/>
        <v>-234</v>
      </c>
      <c r="AE62" s="175"/>
      <c r="AF62" s="81"/>
      <c r="AG62" s="81"/>
      <c r="AH62" s="81"/>
      <c r="AI62" s="81"/>
      <c r="AJ62" s="81"/>
      <c r="AK62" s="81"/>
      <c r="AL62" s="27"/>
      <c r="AM62" s="28"/>
      <c r="AN62" s="249"/>
      <c r="AO62" s="249"/>
      <c r="AP62" s="249"/>
      <c r="AQ62" s="249"/>
    </row>
    <row r="63" spans="1:43" s="224" customFormat="1">
      <c r="B63" s="71" t="s">
        <v>4</v>
      </c>
      <c r="C63" s="18">
        <v>-38</v>
      </c>
      <c r="D63" s="301">
        <v>-39</v>
      </c>
      <c r="E63" s="72">
        <v>-39</v>
      </c>
      <c r="F63" s="62">
        <v>-39</v>
      </c>
      <c r="G63" s="62">
        <v>-38</v>
      </c>
      <c r="H63" s="72">
        <v>-39</v>
      </c>
      <c r="I63" s="72">
        <v>-40</v>
      </c>
      <c r="J63" s="72"/>
      <c r="K63" s="20"/>
      <c r="L63" s="17"/>
      <c r="T63" s="71" t="s">
        <v>4</v>
      </c>
      <c r="U63" s="18"/>
      <c r="V63" s="19"/>
      <c r="W63" s="19"/>
      <c r="X63" s="301">
        <f t="shared" si="34"/>
        <v>0</v>
      </c>
      <c r="Y63" s="72">
        <f t="shared" si="34"/>
        <v>0</v>
      </c>
      <c r="Z63" s="62">
        <f t="shared" si="34"/>
        <v>0</v>
      </c>
      <c r="AA63" s="62">
        <f t="shared" si="34"/>
        <v>0</v>
      </c>
      <c r="AB63" s="62">
        <f t="shared" si="34"/>
        <v>38</v>
      </c>
      <c r="AC63" s="62">
        <f t="shared" si="34"/>
        <v>39</v>
      </c>
      <c r="AD63" s="62">
        <f t="shared" si="34"/>
        <v>40</v>
      </c>
      <c r="AE63" s="14"/>
      <c r="AF63" s="60"/>
      <c r="AG63" s="62"/>
      <c r="AH63" s="62"/>
      <c r="AI63" s="62"/>
      <c r="AJ63" s="72"/>
      <c r="AK63" s="72"/>
      <c r="AL63" s="20"/>
      <c r="AM63" s="17"/>
      <c r="AN63" s="230"/>
      <c r="AO63" s="230"/>
      <c r="AP63" s="230"/>
      <c r="AQ63" s="230"/>
    </row>
    <row r="64" spans="1:43" s="224" customFormat="1">
      <c r="B64" s="71" t="s">
        <v>90</v>
      </c>
      <c r="C64" s="18">
        <v>-98</v>
      </c>
      <c r="D64" s="301">
        <v>-102</v>
      </c>
      <c r="E64" s="72">
        <v>-105</v>
      </c>
      <c r="F64" s="62">
        <v>-106</v>
      </c>
      <c r="G64" s="62">
        <v>-104</v>
      </c>
      <c r="H64" s="72">
        <v>-102</v>
      </c>
      <c r="I64" s="72">
        <v>-107</v>
      </c>
      <c r="J64" s="72"/>
      <c r="K64" s="20"/>
      <c r="L64" s="17"/>
      <c r="T64" s="71" t="s">
        <v>90</v>
      </c>
      <c r="U64" s="18"/>
      <c r="V64" s="19"/>
      <c r="W64" s="19"/>
      <c r="X64" s="301">
        <f t="shared" si="34"/>
        <v>-9</v>
      </c>
      <c r="Y64" s="72">
        <f t="shared" si="34"/>
        <v>-9</v>
      </c>
      <c r="Z64" s="62">
        <f t="shared" si="34"/>
        <v>-9</v>
      </c>
      <c r="AA64" s="62">
        <f t="shared" si="34"/>
        <v>-10</v>
      </c>
      <c r="AB64" s="62">
        <f t="shared" si="34"/>
        <v>104</v>
      </c>
      <c r="AC64" s="62">
        <f t="shared" si="34"/>
        <v>102</v>
      </c>
      <c r="AD64" s="62">
        <f t="shared" si="34"/>
        <v>107</v>
      </c>
      <c r="AE64" s="14"/>
      <c r="AF64" s="60"/>
      <c r="AG64" s="62"/>
      <c r="AH64" s="62"/>
      <c r="AI64" s="62"/>
      <c r="AJ64" s="72"/>
      <c r="AK64" s="72"/>
      <c r="AL64" s="20"/>
      <c r="AM64" s="17"/>
      <c r="AN64" s="230"/>
      <c r="AO64" s="230"/>
      <c r="AP64" s="230"/>
      <c r="AQ64" s="230"/>
    </row>
    <row r="65" spans="2:43" s="224" customFormat="1">
      <c r="B65" s="82" t="s">
        <v>25</v>
      </c>
      <c r="C65" s="23">
        <v>-137</v>
      </c>
      <c r="D65" s="103">
        <v>-142</v>
      </c>
      <c r="E65" s="83">
        <v>-144</v>
      </c>
      <c r="F65" s="81">
        <v>-146</v>
      </c>
      <c r="G65" s="81">
        <v>-143</v>
      </c>
      <c r="H65" s="83">
        <v>-143</v>
      </c>
      <c r="I65" s="83">
        <v>-149</v>
      </c>
      <c r="J65" s="83"/>
      <c r="K65" s="27"/>
      <c r="L65" s="28"/>
      <c r="T65" s="82" t="s">
        <v>25</v>
      </c>
      <c r="U65" s="23"/>
      <c r="V65" s="24"/>
      <c r="W65" s="24"/>
      <c r="X65" s="103">
        <f t="shared" si="34"/>
        <v>-10</v>
      </c>
      <c r="Y65" s="83">
        <f t="shared" si="34"/>
        <v>-10</v>
      </c>
      <c r="Z65" s="81">
        <f t="shared" si="34"/>
        <v>-10</v>
      </c>
      <c r="AA65" s="81">
        <f t="shared" si="34"/>
        <v>-10</v>
      </c>
      <c r="AB65" s="81">
        <f t="shared" si="34"/>
        <v>143</v>
      </c>
      <c r="AC65" s="81">
        <f t="shared" si="34"/>
        <v>143</v>
      </c>
      <c r="AD65" s="81">
        <f t="shared" si="34"/>
        <v>149</v>
      </c>
      <c r="AE65" s="45"/>
      <c r="AF65" s="64"/>
      <c r="AG65" s="81"/>
      <c r="AH65" s="81"/>
      <c r="AI65" s="81"/>
      <c r="AJ65" s="83"/>
      <c r="AK65" s="83"/>
      <c r="AL65" s="27"/>
      <c r="AM65" s="28"/>
      <c r="AN65" s="249"/>
      <c r="AO65" s="249"/>
      <c r="AP65" s="249"/>
      <c r="AQ65" s="249"/>
    </row>
    <row r="66" spans="2:43" s="224" customFormat="1">
      <c r="B66" s="82" t="s">
        <v>14</v>
      </c>
      <c r="C66" s="23">
        <v>99</v>
      </c>
      <c r="D66" s="103">
        <v>92</v>
      </c>
      <c r="E66" s="83">
        <v>93</v>
      </c>
      <c r="F66" s="83">
        <v>83</v>
      </c>
      <c r="G66" s="83">
        <v>95</v>
      </c>
      <c r="H66" s="83">
        <v>87</v>
      </c>
      <c r="I66" s="83">
        <v>85</v>
      </c>
      <c r="J66" s="83"/>
      <c r="K66" s="27"/>
      <c r="L66" s="28"/>
      <c r="T66" s="82" t="s">
        <v>14</v>
      </c>
      <c r="U66" s="23"/>
      <c r="V66" s="24"/>
      <c r="W66" s="24"/>
      <c r="X66" s="103">
        <f t="shared" si="34"/>
        <v>1</v>
      </c>
      <c r="Y66" s="83">
        <f t="shared" si="34"/>
        <v>0</v>
      </c>
      <c r="Z66" s="83">
        <f t="shared" si="34"/>
        <v>2</v>
      </c>
      <c r="AA66" s="83">
        <f t="shared" si="34"/>
        <v>-1</v>
      </c>
      <c r="AB66" s="83">
        <f t="shared" si="34"/>
        <v>-95</v>
      </c>
      <c r="AC66" s="83">
        <f t="shared" si="34"/>
        <v>-87</v>
      </c>
      <c r="AD66" s="83">
        <f t="shared" si="34"/>
        <v>-85</v>
      </c>
      <c r="AE66" s="45"/>
      <c r="AF66" s="64"/>
      <c r="AG66" s="83"/>
      <c r="AH66" s="83"/>
      <c r="AI66" s="83"/>
      <c r="AJ66" s="83"/>
      <c r="AK66" s="83"/>
      <c r="AL66" s="27"/>
      <c r="AM66" s="28"/>
      <c r="AN66" s="269"/>
      <c r="AO66" s="269"/>
      <c r="AP66" s="249"/>
      <c r="AQ66" s="249"/>
    </row>
    <row r="67" spans="2:43" s="224" customFormat="1">
      <c r="B67" s="71" t="s">
        <v>24</v>
      </c>
      <c r="C67" s="18">
        <v>0</v>
      </c>
      <c r="D67" s="301">
        <v>-1</v>
      </c>
      <c r="E67" s="72">
        <v>-2</v>
      </c>
      <c r="F67" s="69">
        <v>11</v>
      </c>
      <c r="G67" s="69">
        <v>-14</v>
      </c>
      <c r="H67" s="72">
        <v>-24</v>
      </c>
      <c r="I67" s="72">
        <v>-27</v>
      </c>
      <c r="J67" s="72"/>
      <c r="K67" s="20"/>
      <c r="L67" s="17"/>
      <c r="T67" s="71" t="s">
        <v>24</v>
      </c>
      <c r="U67" s="18"/>
      <c r="V67" s="19"/>
      <c r="W67" s="19"/>
      <c r="X67" s="301">
        <f t="shared" si="34"/>
        <v>0</v>
      </c>
      <c r="Y67" s="72">
        <f t="shared" si="34"/>
        <v>0</v>
      </c>
      <c r="Z67" s="69">
        <f t="shared" si="34"/>
        <v>0</v>
      </c>
      <c r="AA67" s="69">
        <f t="shared" si="34"/>
        <v>0</v>
      </c>
      <c r="AB67" s="69">
        <f t="shared" si="34"/>
        <v>14</v>
      </c>
      <c r="AC67" s="69">
        <f t="shared" si="34"/>
        <v>24</v>
      </c>
      <c r="AD67" s="69">
        <f t="shared" si="34"/>
        <v>27</v>
      </c>
      <c r="AE67" s="14"/>
      <c r="AF67" s="60"/>
      <c r="AG67" s="69"/>
      <c r="AH67" s="69"/>
      <c r="AI67" s="69"/>
      <c r="AJ67" s="72"/>
      <c r="AK67" s="72"/>
      <c r="AL67" s="20"/>
      <c r="AM67" s="17"/>
      <c r="AN67" s="239"/>
      <c r="AO67" s="239"/>
      <c r="AP67" s="239"/>
      <c r="AQ67" s="239"/>
    </row>
    <row r="68" spans="2:43" s="224" customFormat="1">
      <c r="B68" s="483" t="s">
        <v>128</v>
      </c>
      <c r="C68" s="18" t="e">
        <v>#N/A</v>
      </c>
      <c r="D68" s="301" t="e">
        <v>#N/A</v>
      </c>
      <c r="E68" s="72" t="e">
        <v>#N/A</v>
      </c>
      <c r="F68" s="69" t="e">
        <v>#N/A</v>
      </c>
      <c r="G68" s="69" t="e">
        <v>#N/A</v>
      </c>
      <c r="H68" s="72" t="e">
        <v>#N/A</v>
      </c>
      <c r="I68" s="72" t="e">
        <v>#N/A</v>
      </c>
      <c r="J68" s="72"/>
      <c r="K68" s="20"/>
      <c r="L68" s="17"/>
      <c r="T68" s="71" t="str">
        <f>B68</f>
        <v>Imp. of sec. fin. non-cur. ass.</v>
      </c>
      <c r="U68" s="18"/>
      <c r="V68" s="19"/>
      <c r="W68" s="19"/>
      <c r="X68" s="301"/>
      <c r="Y68" s="72"/>
      <c r="Z68" s="69"/>
      <c r="AA68" s="69"/>
      <c r="AB68" s="69"/>
      <c r="AC68" s="69"/>
      <c r="AD68" s="69"/>
      <c r="AE68" s="14"/>
      <c r="AF68" s="60"/>
      <c r="AG68" s="69"/>
      <c r="AH68" s="69"/>
      <c r="AI68" s="69"/>
      <c r="AJ68" s="72"/>
      <c r="AK68" s="72"/>
      <c r="AL68" s="20"/>
      <c r="AM68" s="17"/>
      <c r="AN68" s="239"/>
      <c r="AO68" s="239"/>
      <c r="AP68" s="239"/>
      <c r="AQ68" s="239"/>
    </row>
    <row r="69" spans="2:43" s="224" customFormat="1">
      <c r="B69" s="88" t="s">
        <v>5</v>
      </c>
      <c r="C69" s="31">
        <v>99</v>
      </c>
      <c r="D69" s="104">
        <v>91</v>
      </c>
      <c r="E69" s="89">
        <v>91</v>
      </c>
      <c r="F69" s="87">
        <v>94</v>
      </c>
      <c r="G69" s="87">
        <v>81</v>
      </c>
      <c r="H69" s="89">
        <v>63</v>
      </c>
      <c r="I69" s="89">
        <v>58</v>
      </c>
      <c r="J69" s="89"/>
      <c r="K69" s="36"/>
      <c r="L69" s="37"/>
      <c r="T69" s="88" t="s">
        <v>5</v>
      </c>
      <c r="U69" s="31"/>
      <c r="V69" s="32"/>
      <c r="W69" s="32"/>
      <c r="X69" s="104">
        <f t="shared" si="34"/>
        <v>1</v>
      </c>
      <c r="Y69" s="89">
        <f t="shared" si="34"/>
        <v>0</v>
      </c>
      <c r="Z69" s="87">
        <f t="shared" si="34"/>
        <v>2</v>
      </c>
      <c r="AA69" s="87">
        <f t="shared" si="34"/>
        <v>-1</v>
      </c>
      <c r="AB69" s="87">
        <f t="shared" si="34"/>
        <v>-81</v>
      </c>
      <c r="AC69" s="87">
        <f t="shared" si="34"/>
        <v>-63</v>
      </c>
      <c r="AD69" s="87">
        <f t="shared" si="34"/>
        <v>-58</v>
      </c>
      <c r="AE69" s="47"/>
      <c r="AF69" s="66"/>
      <c r="AG69" s="87"/>
      <c r="AH69" s="87"/>
      <c r="AI69" s="87"/>
      <c r="AJ69" s="89"/>
      <c r="AK69" s="89"/>
      <c r="AL69" s="36"/>
      <c r="AM69" s="37"/>
      <c r="AN69" s="271"/>
      <c r="AO69" s="271"/>
      <c r="AP69" s="271"/>
      <c r="AQ69" s="271"/>
    </row>
    <row r="70" spans="2:43" s="224" customFormat="1">
      <c r="B70" s="71" t="s">
        <v>10</v>
      </c>
      <c r="C70" s="91">
        <v>58.1</v>
      </c>
      <c r="D70" s="62">
        <v>60.7</v>
      </c>
      <c r="E70" s="62">
        <v>60.8</v>
      </c>
      <c r="F70" s="62">
        <v>63.8</v>
      </c>
      <c r="G70" s="62">
        <v>60.1</v>
      </c>
      <c r="H70" s="62">
        <v>62.2</v>
      </c>
      <c r="I70" s="62">
        <v>63.7</v>
      </c>
      <c r="J70" s="62"/>
      <c r="K70" s="164"/>
      <c r="L70" s="163"/>
      <c r="T70" s="71" t="s">
        <v>10</v>
      </c>
      <c r="U70" s="91"/>
      <c r="V70" s="22"/>
      <c r="W70" s="22"/>
      <c r="X70" s="62">
        <f t="shared" si="34"/>
        <v>1.3999999999999986</v>
      </c>
      <c r="Y70" s="62">
        <f t="shared" si="34"/>
        <v>1.5999999999999943</v>
      </c>
      <c r="Z70" s="62">
        <f t="shared" si="34"/>
        <v>1</v>
      </c>
      <c r="AA70" s="62">
        <f t="shared" si="34"/>
        <v>1.7000000000000028</v>
      </c>
      <c r="AB70" s="62">
        <f t="shared" si="34"/>
        <v>-60.1</v>
      </c>
      <c r="AC70" s="62">
        <f t="shared" si="34"/>
        <v>-62.2</v>
      </c>
      <c r="AD70" s="62">
        <f t="shared" si="34"/>
        <v>-63.7</v>
      </c>
      <c r="AE70" s="91"/>
      <c r="AF70" s="62"/>
      <c r="AG70" s="62"/>
      <c r="AH70" s="62"/>
      <c r="AI70" s="62"/>
      <c r="AJ70" s="62"/>
      <c r="AK70" s="62"/>
      <c r="AL70" s="164"/>
      <c r="AM70" s="163"/>
      <c r="AN70" s="230"/>
      <c r="AO70" s="230"/>
      <c r="AP70" s="230"/>
      <c r="AQ70" s="230"/>
    </row>
    <row r="71" spans="2:43" s="224" customFormat="1">
      <c r="B71" s="71" t="s">
        <v>108</v>
      </c>
      <c r="C71" s="91">
        <v>12.710507711067729</v>
      </c>
      <c r="D71" s="62">
        <v>11.573880212006481</v>
      </c>
      <c r="E71" s="62">
        <v>11.003858753636655</v>
      </c>
      <c r="F71" s="62">
        <v>11.708796560860698</v>
      </c>
      <c r="G71" s="62">
        <v>10.100836817874296</v>
      </c>
      <c r="H71" s="62">
        <v>8.0970949721768637</v>
      </c>
      <c r="I71" s="62">
        <v>7.457701915176723</v>
      </c>
      <c r="J71" s="62"/>
      <c r="K71" s="164"/>
      <c r="L71" s="163"/>
      <c r="T71" s="71" t="s">
        <v>6</v>
      </c>
      <c r="U71" s="91"/>
      <c r="V71" s="22"/>
      <c r="W71" s="22"/>
      <c r="X71" s="62">
        <f t="shared" si="34"/>
        <v>0.18883220514892862</v>
      </c>
      <c r="Y71" s="62">
        <f t="shared" si="34"/>
        <v>7.1714360132553168E-3</v>
      </c>
      <c r="Z71" s="62">
        <f t="shared" si="34"/>
        <v>0.53739445169693489</v>
      </c>
      <c r="AA71" s="62">
        <f t="shared" si="34"/>
        <v>-0.13114038374013504</v>
      </c>
      <c r="AB71" s="62">
        <f t="shared" si="34"/>
        <v>-10.100836817874296</v>
      </c>
      <c r="AC71" s="62">
        <f t="shared" si="34"/>
        <v>-8.0970949721768637</v>
      </c>
      <c r="AD71" s="62">
        <f t="shared" si="34"/>
        <v>-7.457701915176723</v>
      </c>
      <c r="AE71" s="91"/>
      <c r="AF71" s="62"/>
      <c r="AG71" s="62"/>
      <c r="AH71" s="62"/>
      <c r="AI71" s="62"/>
      <c r="AJ71" s="62"/>
      <c r="AK71" s="62"/>
      <c r="AL71" s="164"/>
      <c r="AM71" s="163"/>
      <c r="AN71" s="230"/>
      <c r="AO71" s="230"/>
      <c r="AP71" s="230"/>
      <c r="AQ71" s="230"/>
    </row>
    <row r="72" spans="2:43" s="224" customFormat="1">
      <c r="B72" s="71" t="s">
        <v>6</v>
      </c>
      <c r="C72" s="91">
        <v>0</v>
      </c>
      <c r="D72" s="62">
        <v>0</v>
      </c>
      <c r="E72" s="62">
        <v>0</v>
      </c>
      <c r="F72" s="62">
        <v>0</v>
      </c>
      <c r="G72" s="62">
        <v>0</v>
      </c>
      <c r="H72" s="62">
        <v>0</v>
      </c>
      <c r="I72" s="62">
        <v>0</v>
      </c>
      <c r="J72" s="62"/>
      <c r="K72" s="164"/>
      <c r="L72" s="163"/>
      <c r="T72" s="71" t="s">
        <v>6</v>
      </c>
      <c r="U72" s="91"/>
      <c r="V72" s="22"/>
      <c r="W72" s="22"/>
      <c r="X72" s="62">
        <f t="shared" si="34"/>
        <v>0</v>
      </c>
      <c r="Y72" s="62">
        <f t="shared" si="34"/>
        <v>0</v>
      </c>
      <c r="Z72" s="62">
        <f t="shared" si="34"/>
        <v>0</v>
      </c>
      <c r="AA72" s="62">
        <f t="shared" si="34"/>
        <v>0</v>
      </c>
      <c r="AB72" s="62">
        <f t="shared" si="34"/>
        <v>0</v>
      </c>
      <c r="AC72" s="62">
        <f t="shared" si="34"/>
        <v>0</v>
      </c>
      <c r="AD72" s="62">
        <f t="shared" si="34"/>
        <v>0</v>
      </c>
      <c r="AE72" s="91"/>
      <c r="AF72" s="62"/>
      <c r="AG72" s="62"/>
      <c r="AH72" s="62"/>
      <c r="AI72" s="62"/>
      <c r="AJ72" s="62"/>
      <c r="AK72" s="62"/>
      <c r="AL72" s="164"/>
      <c r="AM72" s="163"/>
      <c r="AN72" s="230"/>
      <c r="AO72" s="230"/>
      <c r="AP72" s="230"/>
      <c r="AQ72" s="230"/>
    </row>
    <row r="73" spans="2:43" s="224" customFormat="1">
      <c r="B73" s="71" t="s">
        <v>29</v>
      </c>
      <c r="C73" s="38">
        <v>2349</v>
      </c>
      <c r="D73" s="69">
        <v>2347</v>
      </c>
      <c r="E73" s="69">
        <v>2445</v>
      </c>
      <c r="F73" s="69">
        <v>2457</v>
      </c>
      <c r="G73" s="69">
        <v>2440</v>
      </c>
      <c r="H73" s="69">
        <v>2470</v>
      </c>
      <c r="I73" s="69">
        <v>2401</v>
      </c>
      <c r="J73" s="69"/>
      <c r="K73" s="190"/>
      <c r="L73" s="163"/>
      <c r="T73" s="71" t="s">
        <v>29</v>
      </c>
      <c r="U73" s="38"/>
      <c r="V73" s="30"/>
      <c r="W73" s="30"/>
      <c r="X73" s="69">
        <f t="shared" si="34"/>
        <v>0</v>
      </c>
      <c r="Y73" s="69">
        <f t="shared" si="34"/>
        <v>-1</v>
      </c>
      <c r="Z73" s="69">
        <f t="shared" si="34"/>
        <v>0</v>
      </c>
      <c r="AA73" s="69">
        <f t="shared" si="34"/>
        <v>0</v>
      </c>
      <c r="AB73" s="69">
        <f t="shared" si="34"/>
        <v>-2440</v>
      </c>
      <c r="AC73" s="69">
        <f t="shared" si="34"/>
        <v>-2470</v>
      </c>
      <c r="AD73" s="69">
        <f t="shared" si="34"/>
        <v>-2401</v>
      </c>
      <c r="AE73" s="38"/>
      <c r="AF73" s="69"/>
      <c r="AG73" s="69"/>
      <c r="AH73" s="69"/>
      <c r="AI73" s="69"/>
      <c r="AJ73" s="69"/>
      <c r="AK73" s="69"/>
      <c r="AL73" s="190"/>
      <c r="AM73" s="163"/>
      <c r="AN73" s="239"/>
      <c r="AO73" s="239"/>
      <c r="AP73" s="239"/>
      <c r="AQ73" s="239"/>
    </row>
    <row r="74" spans="2:43" s="224" customFormat="1">
      <c r="B74" s="304" t="s">
        <v>92</v>
      </c>
      <c r="C74" s="38">
        <v>13273</v>
      </c>
      <c r="D74" s="69">
        <v>13534</v>
      </c>
      <c r="E74" s="69">
        <v>13490</v>
      </c>
      <c r="F74" s="69">
        <v>13601</v>
      </c>
      <c r="G74" s="69">
        <v>13492</v>
      </c>
      <c r="H74" s="69">
        <v>13834</v>
      </c>
      <c r="I74" s="69">
        <v>14545</v>
      </c>
      <c r="J74" s="69"/>
      <c r="K74" s="190"/>
      <c r="L74" s="163"/>
      <c r="T74" s="304" t="s">
        <v>92</v>
      </c>
      <c r="U74" s="38"/>
      <c r="V74" s="30"/>
      <c r="W74" s="30"/>
      <c r="X74" s="69">
        <f t="shared" si="34"/>
        <v>0</v>
      </c>
      <c r="Y74" s="69">
        <f t="shared" si="34"/>
        <v>0</v>
      </c>
      <c r="Z74" s="69">
        <f t="shared" si="34"/>
        <v>0</v>
      </c>
      <c r="AA74" s="69">
        <f t="shared" si="34"/>
        <v>0</v>
      </c>
      <c r="AB74" s="69">
        <f t="shared" si="34"/>
        <v>-13492</v>
      </c>
      <c r="AC74" s="69">
        <f t="shared" si="34"/>
        <v>-13834</v>
      </c>
      <c r="AD74" s="69">
        <f t="shared" si="34"/>
        <v>-14545</v>
      </c>
      <c r="AE74" s="38"/>
      <c r="AF74" s="69"/>
      <c r="AG74" s="69"/>
      <c r="AH74" s="69"/>
      <c r="AI74" s="69"/>
      <c r="AJ74" s="69"/>
      <c r="AK74" s="69"/>
      <c r="AL74" s="190"/>
      <c r="AM74" s="163"/>
      <c r="AN74" s="239"/>
      <c r="AO74" s="239"/>
      <c r="AP74" s="239"/>
      <c r="AQ74" s="239"/>
    </row>
    <row r="75" spans="2:43" s="224" customFormat="1">
      <c r="B75" s="149" t="s">
        <v>15</v>
      </c>
      <c r="C75" s="39">
        <v>1767</v>
      </c>
      <c r="D75" s="70">
        <v>1776</v>
      </c>
      <c r="E75" s="70">
        <v>1770</v>
      </c>
      <c r="F75" s="70">
        <v>1790</v>
      </c>
      <c r="G75" s="70">
        <v>1834</v>
      </c>
      <c r="H75" s="70">
        <v>1881</v>
      </c>
      <c r="I75" s="70">
        <v>1869</v>
      </c>
      <c r="J75" s="70"/>
      <c r="K75" s="189"/>
      <c r="L75" s="185"/>
      <c r="T75" s="149" t="s">
        <v>15</v>
      </c>
      <c r="U75" s="39"/>
      <c r="V75" s="40"/>
      <c r="W75" s="40"/>
      <c r="X75" s="70">
        <f t="shared" si="34"/>
        <v>37</v>
      </c>
      <c r="Y75" s="70">
        <f t="shared" si="34"/>
        <v>46</v>
      </c>
      <c r="Z75" s="70">
        <f t="shared" si="34"/>
        <v>6</v>
      </c>
      <c r="AA75" s="70">
        <f t="shared" si="34"/>
        <v>6</v>
      </c>
      <c r="AB75" s="70">
        <f t="shared" si="34"/>
        <v>-1834</v>
      </c>
      <c r="AC75" s="70">
        <f t="shared" si="34"/>
        <v>-1881</v>
      </c>
      <c r="AD75" s="70">
        <f t="shared" si="34"/>
        <v>-1869</v>
      </c>
      <c r="AE75" s="39"/>
      <c r="AF75" s="70"/>
      <c r="AG75" s="70"/>
      <c r="AH75" s="70"/>
      <c r="AI75" s="70"/>
      <c r="AJ75" s="70"/>
      <c r="AK75" s="70"/>
      <c r="AL75" s="189"/>
      <c r="AM75" s="185"/>
      <c r="AN75" s="240"/>
      <c r="AO75" s="240"/>
      <c r="AP75" s="240"/>
      <c r="AQ75" s="240"/>
    </row>
    <row r="76" spans="2:43" s="224" customFormat="1">
      <c r="B76" s="82" t="s">
        <v>23</v>
      </c>
      <c r="C76" s="118"/>
      <c r="D76" s="72"/>
      <c r="E76" s="72"/>
      <c r="F76" s="72"/>
      <c r="G76" s="72"/>
      <c r="H76" s="72"/>
      <c r="I76" s="72"/>
      <c r="J76" s="72"/>
      <c r="K76" s="164"/>
      <c r="L76" s="163"/>
      <c r="T76" s="82" t="s">
        <v>23</v>
      </c>
      <c r="U76" s="118"/>
      <c r="V76" s="21"/>
      <c r="W76" s="21"/>
      <c r="X76" s="72">
        <f t="shared" si="34"/>
        <v>0</v>
      </c>
      <c r="Y76" s="72">
        <f t="shared" si="34"/>
        <v>0</v>
      </c>
      <c r="Z76" s="72">
        <f t="shared" si="34"/>
        <v>0</v>
      </c>
      <c r="AA76" s="72">
        <f t="shared" si="34"/>
        <v>0</v>
      </c>
      <c r="AB76" s="72">
        <f t="shared" si="34"/>
        <v>0</v>
      </c>
      <c r="AC76" s="72">
        <f t="shared" si="34"/>
        <v>0</v>
      </c>
      <c r="AD76" s="72">
        <f t="shared" si="34"/>
        <v>0</v>
      </c>
      <c r="AE76" s="118"/>
      <c r="AF76" s="72"/>
      <c r="AG76" s="72"/>
      <c r="AH76" s="72"/>
      <c r="AI76" s="72"/>
      <c r="AJ76" s="72"/>
      <c r="AK76" s="72"/>
      <c r="AL76" s="164"/>
      <c r="AM76" s="163"/>
      <c r="AN76" s="255"/>
      <c r="AO76" s="255"/>
      <c r="AP76" s="255"/>
      <c r="AQ76" s="255"/>
    </row>
    <row r="77" spans="2:43" s="224" customFormat="1">
      <c r="B77" s="71" t="s">
        <v>20</v>
      </c>
      <c r="C77" s="92">
        <v>28.4</v>
      </c>
      <c r="D77" s="75">
        <v>28.5</v>
      </c>
      <c r="E77" s="75">
        <v>28.199999999999996</v>
      </c>
      <c r="F77" s="75">
        <v>27.999999999999993</v>
      </c>
      <c r="G77" s="75">
        <v>27.999999999999996</v>
      </c>
      <c r="H77" s="75">
        <v>27.899999999999995</v>
      </c>
      <c r="I77" s="75">
        <v>27.7</v>
      </c>
      <c r="J77" s="75"/>
      <c r="K77" s="164"/>
      <c r="L77" s="163"/>
      <c r="T77" s="71" t="s">
        <v>20</v>
      </c>
      <c r="U77" s="92"/>
      <c r="V77" s="93"/>
      <c r="W77" s="93"/>
      <c r="X77" s="75">
        <f t="shared" si="34"/>
        <v>-0.29999999999999716</v>
      </c>
      <c r="Y77" s="75">
        <f t="shared" si="34"/>
        <v>-0.10000000000000142</v>
      </c>
      <c r="Z77" s="75">
        <f t="shared" si="34"/>
        <v>-0.19999999999999574</v>
      </c>
      <c r="AA77" s="75">
        <f t="shared" si="34"/>
        <v>-1.2999999999999972</v>
      </c>
      <c r="AB77" s="75">
        <f t="shared" si="34"/>
        <v>-27.999999999999996</v>
      </c>
      <c r="AC77" s="75">
        <f t="shared" si="34"/>
        <v>-27.899999999999995</v>
      </c>
      <c r="AD77" s="75">
        <f t="shared" si="34"/>
        <v>-27.7</v>
      </c>
      <c r="AE77" s="279"/>
      <c r="AF77" s="280"/>
      <c r="AG77" s="280"/>
      <c r="AH77" s="280"/>
      <c r="AI77" s="280"/>
      <c r="AJ77" s="280"/>
      <c r="AK77" s="280"/>
      <c r="AL77" s="164"/>
      <c r="AM77" s="163"/>
      <c r="AN77" s="253"/>
      <c r="AO77" s="253"/>
      <c r="AP77" s="253"/>
      <c r="AQ77" s="253"/>
    </row>
    <row r="78" spans="2:43" s="224" customFormat="1">
      <c r="B78" s="71" t="s">
        <v>21</v>
      </c>
      <c r="C78" s="92">
        <v>6.9</v>
      </c>
      <c r="D78" s="75">
        <v>6.9</v>
      </c>
      <c r="E78" s="75">
        <v>7</v>
      </c>
      <c r="F78" s="75">
        <v>7.1</v>
      </c>
      <c r="G78" s="75">
        <v>7.2</v>
      </c>
      <c r="H78" s="75">
        <v>7.3</v>
      </c>
      <c r="I78" s="75">
        <v>7.3</v>
      </c>
      <c r="J78" s="75"/>
      <c r="K78" s="164"/>
      <c r="L78" s="163"/>
      <c r="T78" s="71" t="s">
        <v>21</v>
      </c>
      <c r="U78" s="92"/>
      <c r="V78" s="93"/>
      <c r="W78" s="93"/>
      <c r="X78" s="75">
        <f t="shared" si="34"/>
        <v>0</v>
      </c>
      <c r="Y78" s="75">
        <f t="shared" si="34"/>
        <v>0</v>
      </c>
      <c r="Z78" s="75">
        <f t="shared" si="34"/>
        <v>0</v>
      </c>
      <c r="AA78" s="75">
        <f t="shared" si="34"/>
        <v>0</v>
      </c>
      <c r="AB78" s="75">
        <f t="shared" si="34"/>
        <v>-7.2</v>
      </c>
      <c r="AC78" s="75">
        <f t="shared" si="34"/>
        <v>-7.3</v>
      </c>
      <c r="AD78" s="75">
        <f t="shared" si="34"/>
        <v>-7.3</v>
      </c>
      <c r="AE78" s="279"/>
      <c r="AF78" s="280"/>
      <c r="AG78" s="280"/>
      <c r="AH78" s="280"/>
      <c r="AI78" s="280"/>
      <c r="AJ78" s="280"/>
      <c r="AK78" s="280"/>
      <c r="AL78" s="164"/>
      <c r="AM78" s="163"/>
      <c r="AN78" s="253"/>
      <c r="AO78" s="253"/>
      <c r="AP78" s="253"/>
      <c r="AQ78" s="253"/>
    </row>
    <row r="79" spans="2:43" s="224" customFormat="1">
      <c r="B79" s="71" t="s">
        <v>22</v>
      </c>
      <c r="C79" s="92">
        <v>1.6</v>
      </c>
      <c r="D79" s="75">
        <v>1.6</v>
      </c>
      <c r="E79" s="75">
        <v>1.6</v>
      </c>
      <c r="F79" s="75">
        <v>1.7</v>
      </c>
      <c r="G79" s="75">
        <v>1.7</v>
      </c>
      <c r="H79" s="75">
        <v>1.7</v>
      </c>
      <c r="I79" s="75">
        <v>1.7</v>
      </c>
      <c r="J79" s="75"/>
      <c r="K79" s="164"/>
      <c r="L79" s="163"/>
      <c r="T79" s="71" t="s">
        <v>22</v>
      </c>
      <c r="U79" s="92"/>
      <c r="V79" s="93"/>
      <c r="W79" s="93"/>
      <c r="X79" s="75">
        <f t="shared" si="34"/>
        <v>0</v>
      </c>
      <c r="Y79" s="75">
        <f t="shared" si="34"/>
        <v>0</v>
      </c>
      <c r="Z79" s="75">
        <f t="shared" si="34"/>
        <v>0</v>
      </c>
      <c r="AA79" s="75">
        <f t="shared" si="34"/>
        <v>0</v>
      </c>
      <c r="AB79" s="75">
        <f t="shared" si="34"/>
        <v>-1.7</v>
      </c>
      <c r="AC79" s="75">
        <f t="shared" si="34"/>
        <v>-1.7</v>
      </c>
      <c r="AD79" s="75">
        <f t="shared" si="34"/>
        <v>-1.7</v>
      </c>
      <c r="AE79" s="279"/>
      <c r="AF79" s="280"/>
      <c r="AG79" s="280"/>
      <c r="AH79" s="280"/>
      <c r="AI79" s="280"/>
      <c r="AJ79" s="280"/>
      <c r="AK79" s="280"/>
      <c r="AL79" s="164"/>
      <c r="AM79" s="163"/>
      <c r="AN79" s="253"/>
      <c r="AO79" s="253"/>
      <c r="AP79" s="253"/>
      <c r="AQ79" s="253"/>
    </row>
    <row r="80" spans="2:43" s="224" customFormat="1">
      <c r="B80" s="82" t="s">
        <v>26</v>
      </c>
      <c r="C80" s="119">
        <v>36.9</v>
      </c>
      <c r="D80" s="76">
        <v>37</v>
      </c>
      <c r="E80" s="76">
        <v>36.799999999999997</v>
      </c>
      <c r="F80" s="76">
        <v>36.799999999999997</v>
      </c>
      <c r="G80" s="76">
        <v>36.9</v>
      </c>
      <c r="H80" s="76">
        <v>36.9</v>
      </c>
      <c r="I80" s="76">
        <v>36.700000000000003</v>
      </c>
      <c r="J80" s="76"/>
      <c r="K80" s="187"/>
      <c r="L80" s="184"/>
      <c r="T80" s="82" t="s">
        <v>26</v>
      </c>
      <c r="U80" s="119"/>
      <c r="V80" s="143"/>
      <c r="W80" s="143"/>
      <c r="X80" s="76">
        <f t="shared" si="34"/>
        <v>-0.29999999999999716</v>
      </c>
      <c r="Y80" s="76">
        <f t="shared" si="34"/>
        <v>-0.10000000000000142</v>
      </c>
      <c r="Z80" s="76">
        <f t="shared" si="34"/>
        <v>-0.19999999999999574</v>
      </c>
      <c r="AA80" s="76">
        <f t="shared" si="34"/>
        <v>-1.2999999999999972</v>
      </c>
      <c r="AB80" s="76">
        <f t="shared" si="34"/>
        <v>-36.9</v>
      </c>
      <c r="AC80" s="76">
        <f t="shared" si="34"/>
        <v>-36.9</v>
      </c>
      <c r="AD80" s="76">
        <f t="shared" si="34"/>
        <v>-36.700000000000003</v>
      </c>
      <c r="AE80" s="281"/>
      <c r="AF80" s="282"/>
      <c r="AG80" s="282"/>
      <c r="AH80" s="282"/>
      <c r="AI80" s="282"/>
      <c r="AJ80" s="282"/>
      <c r="AK80" s="282"/>
      <c r="AL80" s="187"/>
      <c r="AM80" s="184"/>
      <c r="AN80" s="258"/>
      <c r="AO80" s="258"/>
      <c r="AP80" s="258"/>
      <c r="AQ80" s="258"/>
    </row>
    <row r="81" spans="2:43" s="224" customFormat="1">
      <c r="B81" s="71" t="s">
        <v>18</v>
      </c>
      <c r="C81" s="92">
        <v>19.100000000000001</v>
      </c>
      <c r="D81" s="75">
        <v>18.5</v>
      </c>
      <c r="E81" s="75">
        <v>18.900000000000002</v>
      </c>
      <c r="F81" s="75">
        <v>18.899999999999999</v>
      </c>
      <c r="G81" s="75">
        <v>19</v>
      </c>
      <c r="H81" s="75">
        <v>18</v>
      </c>
      <c r="I81" s="75">
        <v>18.2</v>
      </c>
      <c r="J81" s="75"/>
      <c r="K81" s="164"/>
      <c r="L81" s="163"/>
      <c r="T81" s="71" t="s">
        <v>18</v>
      </c>
      <c r="U81" s="92"/>
      <c r="V81" s="93"/>
      <c r="W81" s="93"/>
      <c r="X81" s="75">
        <f t="shared" si="34"/>
        <v>0.30000000000000071</v>
      </c>
      <c r="Y81" s="75">
        <f t="shared" si="34"/>
        <v>0.5</v>
      </c>
      <c r="Z81" s="75">
        <f t="shared" si="34"/>
        <v>0.59999999999999787</v>
      </c>
      <c r="AA81" s="75">
        <f t="shared" si="34"/>
        <v>-1.1999999999999993</v>
      </c>
      <c r="AB81" s="75">
        <f t="shared" si="34"/>
        <v>-19</v>
      </c>
      <c r="AC81" s="75">
        <f t="shared" si="34"/>
        <v>-18</v>
      </c>
      <c r="AD81" s="75">
        <f t="shared" si="34"/>
        <v>-18.2</v>
      </c>
      <c r="AE81" s="279"/>
      <c r="AF81" s="280"/>
      <c r="AG81" s="280"/>
      <c r="AH81" s="280"/>
      <c r="AI81" s="280"/>
      <c r="AJ81" s="280"/>
      <c r="AK81" s="280"/>
      <c r="AL81" s="164"/>
      <c r="AM81" s="163"/>
      <c r="AN81" s="253"/>
      <c r="AO81" s="253"/>
      <c r="AP81" s="253"/>
      <c r="AQ81" s="253"/>
    </row>
    <row r="82" spans="2:43" s="224" customFormat="1">
      <c r="B82" s="71" t="s">
        <v>17</v>
      </c>
      <c r="C82" s="92">
        <v>2.9</v>
      </c>
      <c r="D82" s="75">
        <v>2.9</v>
      </c>
      <c r="E82" s="75">
        <v>2.9</v>
      </c>
      <c r="F82" s="75">
        <v>3</v>
      </c>
      <c r="G82" s="75">
        <v>3.1</v>
      </c>
      <c r="H82" s="75">
        <v>3.1</v>
      </c>
      <c r="I82" s="75">
        <v>3.1</v>
      </c>
      <c r="J82" s="75"/>
      <c r="K82" s="164"/>
      <c r="L82" s="163"/>
      <c r="T82" s="71" t="s">
        <v>17</v>
      </c>
      <c r="U82" s="92"/>
      <c r="V82" s="93"/>
      <c r="W82" s="93"/>
      <c r="X82" s="75">
        <f t="shared" si="34"/>
        <v>0</v>
      </c>
      <c r="Y82" s="75">
        <f t="shared" si="34"/>
        <v>0</v>
      </c>
      <c r="Z82" s="75">
        <f t="shared" si="34"/>
        <v>0</v>
      </c>
      <c r="AA82" s="75">
        <f t="shared" si="34"/>
        <v>0</v>
      </c>
      <c r="AB82" s="75">
        <f t="shared" si="34"/>
        <v>-3.1</v>
      </c>
      <c r="AC82" s="75">
        <f t="shared" si="34"/>
        <v>-3.1</v>
      </c>
      <c r="AD82" s="75">
        <f t="shared" si="34"/>
        <v>-3.1</v>
      </c>
      <c r="AE82" s="279"/>
      <c r="AF82" s="280"/>
      <c r="AG82" s="280"/>
      <c r="AH82" s="280"/>
      <c r="AI82" s="280"/>
      <c r="AJ82" s="280"/>
      <c r="AK82" s="280"/>
      <c r="AL82" s="164"/>
      <c r="AM82" s="163"/>
      <c r="AN82" s="253"/>
      <c r="AO82" s="253"/>
      <c r="AP82" s="253"/>
      <c r="AQ82" s="253"/>
    </row>
    <row r="83" spans="2:43" s="224" customFormat="1">
      <c r="B83" s="88" t="s">
        <v>16</v>
      </c>
      <c r="C83" s="120">
        <v>22</v>
      </c>
      <c r="D83" s="77">
        <v>21.4</v>
      </c>
      <c r="E83" s="77">
        <v>21.8</v>
      </c>
      <c r="F83" s="77">
        <v>21.9</v>
      </c>
      <c r="G83" s="77">
        <v>22.1</v>
      </c>
      <c r="H83" s="77">
        <v>21.1</v>
      </c>
      <c r="I83" s="77">
        <v>21.3</v>
      </c>
      <c r="J83" s="77"/>
      <c r="K83" s="188"/>
      <c r="L83" s="186"/>
      <c r="T83" s="88" t="s">
        <v>16</v>
      </c>
      <c r="U83" s="120"/>
      <c r="V83" s="154"/>
      <c r="W83" s="154"/>
      <c r="X83" s="77">
        <f t="shared" si="34"/>
        <v>0.30000000000000071</v>
      </c>
      <c r="Y83" s="77">
        <f t="shared" si="34"/>
        <v>0.5</v>
      </c>
      <c r="Z83" s="77">
        <f t="shared" si="34"/>
        <v>0.59999999999999787</v>
      </c>
      <c r="AA83" s="77">
        <f t="shared" si="34"/>
        <v>-1.1999999999999993</v>
      </c>
      <c r="AB83" s="77">
        <f t="shared" si="34"/>
        <v>-22.1</v>
      </c>
      <c r="AC83" s="77">
        <f t="shared" si="34"/>
        <v>-21.1</v>
      </c>
      <c r="AD83" s="77">
        <f t="shared" si="34"/>
        <v>-21.3</v>
      </c>
      <c r="AE83" s="283"/>
      <c r="AF83" s="284"/>
      <c r="AG83" s="284"/>
      <c r="AH83" s="284"/>
      <c r="AI83" s="284"/>
      <c r="AJ83" s="284"/>
      <c r="AK83" s="284"/>
      <c r="AL83" s="188"/>
      <c r="AM83" s="186"/>
      <c r="AN83" s="261"/>
      <c r="AO83" s="261"/>
      <c r="AP83" s="261"/>
      <c r="AQ83" s="261"/>
    </row>
    <row r="84" spans="2:43" s="224" customFormat="1"/>
    <row r="85" spans="2:43" s="224" customFormat="1"/>
    <row r="86" spans="2:43" s="224" customFormat="1">
      <c r="L86" s="272"/>
    </row>
    <row r="87" spans="2:43" s="224" customFormat="1"/>
    <row r="88" spans="2:43" s="224" customFormat="1"/>
    <row r="89" spans="2:43" s="224" customFormat="1"/>
    <row r="90" spans="2:43" s="224" customFormat="1"/>
    <row r="91" spans="2:43" s="224" customFormat="1"/>
    <row r="92" spans="2:43" s="224" customFormat="1"/>
    <row r="93" spans="2:43" s="224" customFormat="1"/>
    <row r="94" spans="2:43" s="224" customFormat="1"/>
    <row r="95" spans="2:43" s="224" customFormat="1"/>
    <row r="96" spans="2:43"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sheetData>
  <mergeCells count="6">
    <mergeCell ref="AL3:AL4"/>
    <mergeCell ref="B31:O31"/>
    <mergeCell ref="M3:N3"/>
    <mergeCell ref="O3:O4"/>
    <mergeCell ref="P3:P4"/>
    <mergeCell ref="AK3:AK4"/>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2" tint="0.79998168889431442"/>
    <pageSetUpPr fitToPage="1"/>
  </sheetPr>
  <dimension ref="A1:BD108"/>
  <sheetViews>
    <sheetView zoomScaleNormal="100" workbookViewId="0">
      <selection activeCell="R57" sqref="R57"/>
    </sheetView>
  </sheetViews>
  <sheetFormatPr defaultColWidth="9.33203125" defaultRowHeight="12" outlineLevelRow="1" outlineLevelCol="1"/>
  <cols>
    <col min="1" max="1" width="23.33203125" style="181" customWidth="1"/>
    <col min="2" max="2" width="29.109375" style="53" customWidth="1"/>
    <col min="3" max="3" width="7.33203125" style="13" customWidth="1"/>
    <col min="4" max="7" width="7.33203125" style="53" customWidth="1"/>
    <col min="8" max="8" width="7.109375" style="53" customWidth="1" outlineLevel="1"/>
    <col min="9" max="10" width="7.33203125" style="53" customWidth="1" outlineLevel="1"/>
    <col min="11" max="11" width="9.33203125" style="53" bestFit="1" customWidth="1"/>
    <col min="12" max="12" width="9.77734375" style="53" bestFit="1" customWidth="1"/>
    <col min="13" max="13" width="9.33203125" style="53" bestFit="1" customWidth="1"/>
    <col min="14" max="14" width="9" style="53" bestFit="1" customWidth="1"/>
    <col min="15" max="15" width="7.77734375" style="53" bestFit="1" customWidth="1" outlineLevel="1"/>
    <col min="16" max="16" width="7.77734375" style="53" customWidth="1" outlineLevel="1"/>
    <col min="17" max="17" width="11" style="53" bestFit="1" customWidth="1" outlineLevel="1"/>
    <col min="18" max="18" width="10.109375" style="53" bestFit="1" customWidth="1" outlineLevel="1"/>
    <col min="19" max="20" width="9.33203125" style="53" customWidth="1"/>
    <col min="21" max="23" width="7.6640625" style="53" customWidth="1"/>
    <col min="24" max="24" width="7.109375" style="53" customWidth="1"/>
    <col min="25" max="25" width="7.33203125" style="53" customWidth="1"/>
    <col min="26" max="26" width="8.77734375" style="53" customWidth="1"/>
    <col min="27" max="31" width="9.33203125" style="53" customWidth="1"/>
    <col min="32" max="32" width="9" style="53" bestFit="1" customWidth="1"/>
    <col min="33" max="33" width="9.33203125" style="53" customWidth="1"/>
    <col min="34" max="16384" width="9.33203125" style="53"/>
  </cols>
  <sheetData>
    <row r="1" spans="1:56" s="101" customFormat="1" ht="10.5" customHeight="1">
      <c r="A1" s="199" t="s">
        <v>84</v>
      </c>
      <c r="B1" s="200">
        <v>2</v>
      </c>
      <c r="C1" s="200">
        <f>+B1+1</f>
        <v>3</v>
      </c>
      <c r="D1" s="200">
        <f t="shared" ref="D1:L1" si="0">+C1+1</f>
        <v>4</v>
      </c>
      <c r="E1" s="200">
        <f t="shared" si="0"/>
        <v>5</v>
      </c>
      <c r="F1" s="200">
        <f t="shared" si="0"/>
        <v>6</v>
      </c>
      <c r="G1" s="200">
        <f t="shared" si="0"/>
        <v>7</v>
      </c>
      <c r="H1" s="200">
        <f t="shared" si="0"/>
        <v>8</v>
      </c>
      <c r="I1" s="200">
        <f t="shared" si="0"/>
        <v>9</v>
      </c>
      <c r="J1" s="200">
        <f t="shared" si="0"/>
        <v>10</v>
      </c>
      <c r="K1" s="200">
        <f t="shared" si="0"/>
        <v>11</v>
      </c>
      <c r="L1" s="200">
        <f t="shared" si="0"/>
        <v>12</v>
      </c>
      <c r="M1" s="200">
        <f>+L1+1</f>
        <v>13</v>
      </c>
      <c r="N1" s="200">
        <f>+M1+1</f>
        <v>14</v>
      </c>
      <c r="O1" s="200">
        <f>+N1+1</f>
        <v>15</v>
      </c>
      <c r="P1" s="200">
        <f>+O1+1</f>
        <v>16</v>
      </c>
    </row>
    <row r="2" spans="1:56" s="101" customFormat="1" ht="10.5" customHeight="1">
      <c r="A2" s="199"/>
      <c r="B2" s="334" t="s">
        <v>148</v>
      </c>
      <c r="C2" s="378"/>
      <c r="D2" s="323"/>
      <c r="E2" s="323"/>
      <c r="F2" s="323"/>
      <c r="G2" s="323"/>
      <c r="H2" s="323"/>
      <c r="I2" s="323"/>
      <c r="J2" s="323"/>
      <c r="K2" s="323"/>
      <c r="L2" s="323"/>
      <c r="M2" s="308"/>
      <c r="N2" s="309"/>
      <c r="O2" s="309"/>
      <c r="P2" s="309"/>
      <c r="Q2" s="309"/>
      <c r="R2" s="309"/>
      <c r="Y2" s="101" t="s">
        <v>137</v>
      </c>
    </row>
    <row r="3" spans="1:56" s="101" customFormat="1" ht="10.5" customHeight="1">
      <c r="A3" s="199"/>
      <c r="B3" s="447"/>
      <c r="C3" s="445"/>
      <c r="D3" s="444"/>
      <c r="E3" s="444"/>
      <c r="F3" s="444"/>
      <c r="G3" s="444"/>
      <c r="H3" s="444"/>
      <c r="I3" s="444"/>
      <c r="J3" s="446"/>
      <c r="K3" s="444"/>
      <c r="L3" s="446"/>
      <c r="M3" s="1333" t="s">
        <v>110</v>
      </c>
      <c r="N3" s="1334"/>
      <c r="O3" s="1335" t="e">
        <f>+VLOOKUP($A4,#REF!,M$1+1,FALSE)</f>
        <v>#REF!</v>
      </c>
      <c r="P3" s="1337" t="e">
        <f>+VLOOKUP($A4,#REF!,N$1+1,FALSE)</f>
        <v>#REF!</v>
      </c>
      <c r="Q3" s="1047" t="s">
        <v>157</v>
      </c>
      <c r="R3" s="843" t="s">
        <v>154</v>
      </c>
      <c r="AI3" s="101" t="s">
        <v>110</v>
      </c>
      <c r="AK3" s="1328" t="e">
        <f>O3</f>
        <v>#REF!</v>
      </c>
      <c r="AL3" s="1330" t="e">
        <f>P3</f>
        <v>#REF!</v>
      </c>
      <c r="AM3" s="828" t="str">
        <f>Q3</f>
        <v>Jan-Dec</v>
      </c>
      <c r="AN3" s="828" t="str">
        <f>R3</f>
        <v>17/16</v>
      </c>
    </row>
    <row r="4" spans="1:56" s="101" customFormat="1" ht="13.5" customHeight="1">
      <c r="A4" s="182" t="str">
        <f>+"headingqy"&amp;$A$1</f>
        <v>headingqyGroup</v>
      </c>
      <c r="B4" s="453" t="e">
        <f>+VLOOKUP($A4,#REF!,B$1+1,FALSE)</f>
        <v>#REF!</v>
      </c>
      <c r="C4" s="985" t="e">
        <f>+VLOOKUP($A4,#REF!,C$1+1,FALSE)</f>
        <v>#REF!</v>
      </c>
      <c r="D4" s="986" t="e">
        <f>+VLOOKUP($A4,#REF!,D$1+1,FALSE)</f>
        <v>#REF!</v>
      </c>
      <c r="E4" s="986" t="e">
        <f>+VLOOKUP($A4,#REF!,E$1+1,FALSE)</f>
        <v>#REF!</v>
      </c>
      <c r="F4" s="986" t="e">
        <f>+VLOOKUP($A4,#REF!,F$1+1,FALSE)</f>
        <v>#REF!</v>
      </c>
      <c r="G4" s="986" t="e">
        <f>+VLOOKUP($A4,#REF!,G$1+1,FALSE)</f>
        <v>#REF!</v>
      </c>
      <c r="H4" s="986" t="e">
        <f>+VLOOKUP($A4,#REF!,H$1+1,FALSE)</f>
        <v>#REF!</v>
      </c>
      <c r="I4" s="986" t="e">
        <f>+VLOOKUP($A4,#REF!,I$1+1,FALSE)</f>
        <v>#REF!</v>
      </c>
      <c r="J4" s="987" t="e">
        <f>+VLOOKUP($A4,#REF!,J$1+1,FALSE)</f>
        <v>#REF!</v>
      </c>
      <c r="K4" s="423" t="e">
        <f>+VLOOKUP($A4,#REF!,K$1+1,FALSE)</f>
        <v>#REF!</v>
      </c>
      <c r="L4" s="1049" t="e">
        <f>+VLOOKUP($A4,#REF!,L$1+1,FALSE)</f>
        <v>#REF!</v>
      </c>
      <c r="M4" s="1054" t="e">
        <f>+K4</f>
        <v>#REF!</v>
      </c>
      <c r="N4" s="1049" t="e">
        <f>L4</f>
        <v>#REF!</v>
      </c>
      <c r="O4" s="1336"/>
      <c r="P4" s="1338"/>
      <c r="Q4" s="983" t="str">
        <f>"14 vs
"&amp;"EUR"</f>
        <v>14 vs
EUR</v>
      </c>
      <c r="R4" s="984" t="str">
        <f>"13
"&amp;"Local"</f>
        <v>13
Local</v>
      </c>
      <c r="Y4" s="986" t="e">
        <f>C4</f>
        <v>#REF!</v>
      </c>
      <c r="Z4" s="986" t="e">
        <f t="shared" ref="Z4:AF4" si="1">D4</f>
        <v>#REF!</v>
      </c>
      <c r="AA4" s="986" t="e">
        <f t="shared" si="1"/>
        <v>#REF!</v>
      </c>
      <c r="AB4" s="986" t="e">
        <f t="shared" si="1"/>
        <v>#REF!</v>
      </c>
      <c r="AC4" s="986" t="e">
        <f t="shared" si="1"/>
        <v>#REF!</v>
      </c>
      <c r="AD4" s="986" t="e">
        <f t="shared" si="1"/>
        <v>#REF!</v>
      </c>
      <c r="AE4" s="986" t="e">
        <f t="shared" si="1"/>
        <v>#REF!</v>
      </c>
      <c r="AF4" s="986" t="e">
        <f t="shared" si="1"/>
        <v>#REF!</v>
      </c>
      <c r="AG4" s="983" t="e">
        <f>K4</f>
        <v>#REF!</v>
      </c>
      <c r="AH4" s="983" t="e">
        <f>L4</f>
        <v>#REF!</v>
      </c>
      <c r="AI4" s="983" t="e">
        <f>M4</f>
        <v>#REF!</v>
      </c>
      <c r="AJ4" s="983" t="e">
        <f>N4</f>
        <v>#REF!</v>
      </c>
      <c r="AK4" s="1329"/>
      <c r="AL4" s="1331"/>
      <c r="AM4" s="983" t="s">
        <v>94</v>
      </c>
      <c r="AN4" s="984" t="s">
        <v>95</v>
      </c>
    </row>
    <row r="5" spans="1:56" s="101" customFormat="1" ht="10.5" customHeight="1">
      <c r="A5" s="213" t="s">
        <v>8</v>
      </c>
      <c r="B5" s="483" t="s">
        <v>8</v>
      </c>
      <c r="C5" s="345">
        <v>5</v>
      </c>
      <c r="D5" s="371">
        <v>2</v>
      </c>
      <c r="E5" s="371">
        <v>2</v>
      </c>
      <c r="F5" s="371">
        <v>4</v>
      </c>
      <c r="G5" s="371">
        <v>4</v>
      </c>
      <c r="H5" s="538"/>
      <c r="I5" s="538"/>
      <c r="J5" s="538"/>
      <c r="K5" s="712">
        <v>1.5859727688939977</v>
      </c>
      <c r="L5" s="728">
        <v>0.36660622676236509</v>
      </c>
      <c r="M5" s="473">
        <v>1.6712611195366605</v>
      </c>
      <c r="N5" s="585">
        <v>0.49518641545091935</v>
      </c>
      <c r="O5" s="475">
        <v>5</v>
      </c>
      <c r="P5" s="554">
        <v>4</v>
      </c>
      <c r="Q5" s="1071">
        <v>-0.70585465205428055</v>
      </c>
      <c r="R5" s="487">
        <v>0.49518641545091935</v>
      </c>
      <c r="T5" s="819">
        <f>((C5-D5)/D5)-K5</f>
        <v>-8.5972768893997742E-2</v>
      </c>
      <c r="U5" s="819">
        <f>((C5-G5)/G5)-L5</f>
        <v>-0.11660622676236509</v>
      </c>
      <c r="V5" s="819">
        <f t="shared" ref="V5:V16" si="2">((O5-P5)/P5)-Q5</f>
        <v>0.95585465205428055</v>
      </c>
      <c r="W5" s="819">
        <f>C5-O5</f>
        <v>0</v>
      </c>
      <c r="X5" s="819">
        <f>H5+G5+I5+J5-P5</f>
        <v>0</v>
      </c>
      <c r="Y5" s="749">
        <v>5</v>
      </c>
      <c r="Z5" s="936">
        <v>2</v>
      </c>
      <c r="AA5" s="937">
        <v>2</v>
      </c>
      <c r="AB5" s="937">
        <v>4</v>
      </c>
      <c r="AC5" s="937">
        <v>4</v>
      </c>
      <c r="AD5" s="937"/>
      <c r="AE5" s="938"/>
      <c r="AF5" s="938"/>
      <c r="AG5" s="712"/>
      <c r="AH5" s="728">
        <v>0.36660622676236509</v>
      </c>
      <c r="AI5" s="743"/>
      <c r="AJ5" s="713">
        <v>0.49518641545091935</v>
      </c>
      <c r="AK5" s="749">
        <v>5</v>
      </c>
      <c r="AL5" s="936">
        <v>4</v>
      </c>
      <c r="AM5" s="743">
        <v>-0.70585465205428055</v>
      </c>
      <c r="AN5" s="713">
        <v>0.49518641545091935</v>
      </c>
      <c r="AO5" s="802">
        <f t="shared" ref="AO5:BD5" si="3">C5-Y5</f>
        <v>0</v>
      </c>
      <c r="AP5" s="802">
        <f t="shared" si="3"/>
        <v>0</v>
      </c>
      <c r="AQ5" s="802">
        <f t="shared" si="3"/>
        <v>0</v>
      </c>
      <c r="AR5" s="802">
        <f t="shared" si="3"/>
        <v>0</v>
      </c>
      <c r="AS5" s="802">
        <f t="shared" si="3"/>
        <v>0</v>
      </c>
      <c r="AT5" s="802">
        <f t="shared" si="3"/>
        <v>0</v>
      </c>
      <c r="AU5" s="802">
        <f t="shared" si="3"/>
        <v>0</v>
      </c>
      <c r="AV5" s="802">
        <f t="shared" si="3"/>
        <v>0</v>
      </c>
      <c r="AW5" s="802">
        <f t="shared" si="3"/>
        <v>1.5859727688939977</v>
      </c>
      <c r="AX5" s="802">
        <f t="shared" si="3"/>
        <v>0</v>
      </c>
      <c r="AY5" s="802">
        <f t="shared" si="3"/>
        <v>1.6712611195366605</v>
      </c>
      <c r="AZ5" s="802">
        <f t="shared" si="3"/>
        <v>0</v>
      </c>
      <c r="BA5" s="802">
        <f t="shared" si="3"/>
        <v>0</v>
      </c>
      <c r="BB5" s="802">
        <f t="shared" si="3"/>
        <v>0</v>
      </c>
      <c r="BC5" s="802">
        <f t="shared" si="3"/>
        <v>0</v>
      </c>
      <c r="BD5" s="802">
        <f t="shared" si="3"/>
        <v>0</v>
      </c>
    </row>
    <row r="6" spans="1:56" s="101" customFormat="1" ht="10.5" customHeight="1">
      <c r="A6" s="213" t="s">
        <v>3</v>
      </c>
      <c r="B6" s="483" t="s">
        <v>3</v>
      </c>
      <c r="C6" s="377">
        <v>-13</v>
      </c>
      <c r="D6" s="378">
        <v>-14</v>
      </c>
      <c r="E6" s="378">
        <v>-14</v>
      </c>
      <c r="F6" s="721">
        <v>-6</v>
      </c>
      <c r="G6" s="721">
        <v>-16</v>
      </c>
      <c r="H6" s="556"/>
      <c r="I6" s="556"/>
      <c r="J6" s="556"/>
      <c r="K6" s="324">
        <v>-4.6846166153746371E-2</v>
      </c>
      <c r="L6" s="325">
        <v>-0.15114014190629321</v>
      </c>
      <c r="M6" s="473">
        <v>-4.4062526118710421E-2</v>
      </c>
      <c r="N6" s="474">
        <v>-0.10762401450210968</v>
      </c>
      <c r="O6" s="475">
        <v>-13</v>
      </c>
      <c r="P6" s="554">
        <v>-16</v>
      </c>
      <c r="Q6" s="381">
        <v>-9.9226747598223586E-2</v>
      </c>
      <c r="R6" s="474">
        <v>-0.10762401450210968</v>
      </c>
      <c r="T6" s="819">
        <f t="shared" ref="T6:T16" si="4">((C6-D6)/D6)-K6</f>
        <v>-2.4582405274825053E-2</v>
      </c>
      <c r="U6" s="819">
        <f>((C6-G6)/G6)-L6</f>
        <v>-3.6359858093706787E-2</v>
      </c>
      <c r="V6" s="819">
        <f t="shared" si="2"/>
        <v>-8.8273252401776414E-2</v>
      </c>
      <c r="W6" s="819">
        <f t="shared" ref="W6:W16" si="5">C6-O6</f>
        <v>0</v>
      </c>
      <c r="X6" s="819">
        <f t="shared" ref="X6:X16" si="6">H6+G6+I6+J6-P6</f>
        <v>0</v>
      </c>
      <c r="Y6" s="321">
        <v>-13</v>
      </c>
      <c r="Z6" s="322">
        <v>-14</v>
      </c>
      <c r="AA6" s="323">
        <v>-14</v>
      </c>
      <c r="AB6" s="317">
        <v>-6</v>
      </c>
      <c r="AC6" s="317">
        <v>-16</v>
      </c>
      <c r="AD6" s="317"/>
      <c r="AE6" s="323"/>
      <c r="AF6" s="323"/>
      <c r="AG6" s="324">
        <v>-4.6846166153746371E-2</v>
      </c>
      <c r="AH6" s="325">
        <v>-0.15114014190629321</v>
      </c>
      <c r="AI6" s="318">
        <v>-4.4062526118710421E-2</v>
      </c>
      <c r="AJ6" s="320">
        <v>-0.10762401450210968</v>
      </c>
      <c r="AK6" s="431">
        <v>-13</v>
      </c>
      <c r="AL6" s="315">
        <v>-16</v>
      </c>
      <c r="AM6" s="318">
        <v>-9.9226747598223586E-2</v>
      </c>
      <c r="AN6" s="320">
        <v>-0.10762401450210968</v>
      </c>
      <c r="AO6" s="802">
        <f t="shared" ref="AO6:AO30" si="7">C6-Y6</f>
        <v>0</v>
      </c>
      <c r="AP6" s="802">
        <f t="shared" ref="AP6:AP30" si="8">D6-Z6</f>
        <v>0</v>
      </c>
      <c r="AQ6" s="802">
        <f t="shared" ref="AQ6:AQ30" si="9">E6-AA6</f>
        <v>0</v>
      </c>
      <c r="AR6" s="802">
        <f t="shared" ref="AR6:AR30" si="10">F6-AB6</f>
        <v>0</v>
      </c>
      <c r="AS6" s="802">
        <f t="shared" ref="AS6:AS30" si="11">G6-AC6</f>
        <v>0</v>
      </c>
      <c r="AT6" s="802">
        <f t="shared" ref="AT6:AT30" si="12">H6-AD6</f>
        <v>0</v>
      </c>
      <c r="AU6" s="802">
        <f t="shared" ref="AU6:AU30" si="13">I6-AE6</f>
        <v>0</v>
      </c>
      <c r="AV6" s="802">
        <f t="shared" ref="AV6:AV30" si="14">J6-AF6</f>
        <v>0</v>
      </c>
      <c r="AW6" s="802">
        <f t="shared" ref="AW6:AW30" si="15">K6-AG6</f>
        <v>0</v>
      </c>
      <c r="AX6" s="802">
        <f t="shared" ref="AX6:AX30" si="16">L6-AH6</f>
        <v>0</v>
      </c>
      <c r="AY6" s="802">
        <f t="shared" ref="AY6:AY30" si="17">M6-AI6</f>
        <v>0</v>
      </c>
      <c r="AZ6" s="802">
        <f t="shared" ref="AZ6:AZ30" si="18">N6-AJ6</f>
        <v>0</v>
      </c>
      <c r="BA6" s="802">
        <f t="shared" ref="BA6:BA30" si="19">O6-AK6</f>
        <v>0</v>
      </c>
      <c r="BB6" s="802">
        <f t="shared" ref="BB6:BB30" si="20">P6-AL6</f>
        <v>0</v>
      </c>
      <c r="BC6" s="802">
        <f t="shared" ref="BC6:BC30" si="21">Q6-AM6</f>
        <v>0</v>
      </c>
      <c r="BD6" s="802">
        <f t="shared" ref="BD6:BD30" si="22">R6-AN6</f>
        <v>0</v>
      </c>
    </row>
    <row r="7" spans="1:56" s="101" customFormat="1" ht="10.5" customHeight="1">
      <c r="A7" s="213" t="s">
        <v>0</v>
      </c>
      <c r="B7" s="483" t="s">
        <v>0</v>
      </c>
      <c r="C7" s="377">
        <v>-4</v>
      </c>
      <c r="D7" s="378">
        <v>-3</v>
      </c>
      <c r="E7" s="378">
        <v>-3</v>
      </c>
      <c r="F7" s="721">
        <v>-4</v>
      </c>
      <c r="G7" s="721">
        <v>-4</v>
      </c>
      <c r="H7" s="556"/>
      <c r="I7" s="556"/>
      <c r="J7" s="556"/>
      <c r="K7" s="324">
        <v>0.24967464439512255</v>
      </c>
      <c r="L7" s="325">
        <v>6.8650817406135101E-3</v>
      </c>
      <c r="M7" s="473">
        <v>0.27456892443018344</v>
      </c>
      <c r="N7" s="474">
        <v>5.1012093998489272E-2</v>
      </c>
      <c r="O7" s="475">
        <v>-4</v>
      </c>
      <c r="P7" s="554">
        <v>-4</v>
      </c>
      <c r="Q7" s="381">
        <v>1.8137972644993807</v>
      </c>
      <c r="R7" s="474">
        <v>5.1012093998489272E-2</v>
      </c>
      <c r="T7" s="819">
        <f t="shared" si="4"/>
        <v>8.3658688938210768E-2</v>
      </c>
      <c r="U7" s="819">
        <f t="shared" ref="U7:U16" si="23">((C7-G7)/G7)-L7</f>
        <v>-6.8650817406135101E-3</v>
      </c>
      <c r="V7" s="819">
        <f t="shared" si="2"/>
        <v>-1.8137972644993807</v>
      </c>
      <c r="W7" s="819">
        <f t="shared" si="5"/>
        <v>0</v>
      </c>
      <c r="X7" s="819">
        <f t="shared" si="6"/>
        <v>0</v>
      </c>
      <c r="Y7" s="321">
        <v>-4</v>
      </c>
      <c r="Z7" s="322">
        <v>-3</v>
      </c>
      <c r="AA7" s="323">
        <v>-3</v>
      </c>
      <c r="AB7" s="317">
        <v>-4</v>
      </c>
      <c r="AC7" s="317">
        <v>-4</v>
      </c>
      <c r="AD7" s="317"/>
      <c r="AE7" s="323"/>
      <c r="AF7" s="323"/>
      <c r="AG7" s="324">
        <v>0.24967464439512255</v>
      </c>
      <c r="AH7" s="325">
        <v>6.8650817406135101E-3</v>
      </c>
      <c r="AI7" s="318">
        <v>0.27456892443018344</v>
      </c>
      <c r="AJ7" s="320">
        <v>5.1012093998489272E-2</v>
      </c>
      <c r="AK7" s="431">
        <v>-4</v>
      </c>
      <c r="AL7" s="315">
        <v>-4</v>
      </c>
      <c r="AM7" s="318"/>
      <c r="AN7" s="320">
        <v>5.1012093998489272E-2</v>
      </c>
      <c r="AO7" s="802">
        <f t="shared" si="7"/>
        <v>0</v>
      </c>
      <c r="AP7" s="802">
        <f t="shared" si="8"/>
        <v>0</v>
      </c>
      <c r="AQ7" s="802">
        <f t="shared" si="9"/>
        <v>0</v>
      </c>
      <c r="AR7" s="802">
        <f t="shared" si="10"/>
        <v>0</v>
      </c>
      <c r="AS7" s="802">
        <f t="shared" si="11"/>
        <v>0</v>
      </c>
      <c r="AT7" s="802">
        <f t="shared" si="12"/>
        <v>0</v>
      </c>
      <c r="AU7" s="802">
        <f t="shared" si="13"/>
        <v>0</v>
      </c>
      <c r="AV7" s="802">
        <f t="shared" si="14"/>
        <v>0</v>
      </c>
      <c r="AW7" s="802">
        <f t="shared" si="15"/>
        <v>0</v>
      </c>
      <c r="AX7" s="802">
        <f t="shared" si="16"/>
        <v>0</v>
      </c>
      <c r="AY7" s="802">
        <f t="shared" si="17"/>
        <v>0</v>
      </c>
      <c r="AZ7" s="802">
        <f t="shared" si="18"/>
        <v>0</v>
      </c>
      <c r="BA7" s="802">
        <f t="shared" si="19"/>
        <v>0</v>
      </c>
      <c r="BB7" s="802">
        <f t="shared" si="20"/>
        <v>0</v>
      </c>
      <c r="BC7" s="802">
        <f t="shared" si="21"/>
        <v>1.8137972644993807</v>
      </c>
      <c r="BD7" s="802">
        <f t="shared" si="22"/>
        <v>0</v>
      </c>
    </row>
    <row r="8" spans="1:56" s="101" customFormat="1" ht="10.5" customHeight="1">
      <c r="A8" s="213" t="s">
        <v>19</v>
      </c>
      <c r="B8" s="483" t="s">
        <v>19</v>
      </c>
      <c r="C8" s="377">
        <v>5</v>
      </c>
      <c r="D8" s="378">
        <v>7</v>
      </c>
      <c r="E8" s="378">
        <v>5</v>
      </c>
      <c r="F8" s="721">
        <v>6</v>
      </c>
      <c r="G8" s="721">
        <v>6</v>
      </c>
      <c r="H8" s="556"/>
      <c r="I8" s="556"/>
      <c r="J8" s="556"/>
      <c r="K8" s="324">
        <v>-0.25432821464075206</v>
      </c>
      <c r="L8" s="325">
        <v>-7.5985129338609236E-2</v>
      </c>
      <c r="M8" s="473">
        <v>-0.24860099415063153</v>
      </c>
      <c r="N8" s="474">
        <v>-4.7998308944828705E-2</v>
      </c>
      <c r="O8" s="475">
        <v>5</v>
      </c>
      <c r="P8" s="554">
        <v>6</v>
      </c>
      <c r="Q8" s="381">
        <v>2.6088785183747243E-2</v>
      </c>
      <c r="R8" s="474">
        <v>-4.7998308944828705E-2</v>
      </c>
      <c r="T8" s="819">
        <f t="shared" si="4"/>
        <v>-3.1386071073533639E-2</v>
      </c>
      <c r="U8" s="819">
        <f t="shared" si="23"/>
        <v>-9.0681537328057421E-2</v>
      </c>
      <c r="V8" s="819">
        <f t="shared" si="2"/>
        <v>-0.1927554518504139</v>
      </c>
      <c r="W8" s="819">
        <f t="shared" si="5"/>
        <v>0</v>
      </c>
      <c r="X8" s="819">
        <f t="shared" si="6"/>
        <v>0</v>
      </c>
      <c r="Y8" s="321">
        <v>5</v>
      </c>
      <c r="Z8" s="322">
        <v>7</v>
      </c>
      <c r="AA8" s="323">
        <v>5</v>
      </c>
      <c r="AB8" s="317">
        <v>6</v>
      </c>
      <c r="AC8" s="317">
        <v>6</v>
      </c>
      <c r="AD8" s="317"/>
      <c r="AE8" s="323"/>
      <c r="AF8" s="323"/>
      <c r="AG8" s="324">
        <v>-0.25432821464075206</v>
      </c>
      <c r="AH8" s="325">
        <v>-7.5985129338609236E-2</v>
      </c>
      <c r="AI8" s="318">
        <v>-0.24860099415063153</v>
      </c>
      <c r="AJ8" s="320">
        <v>-4.7998308944828705E-2</v>
      </c>
      <c r="AK8" s="431">
        <v>5</v>
      </c>
      <c r="AL8" s="315">
        <v>6</v>
      </c>
      <c r="AM8" s="318">
        <v>2.6088785183747243E-2</v>
      </c>
      <c r="AN8" s="320">
        <v>-4.7998308944828705E-2</v>
      </c>
      <c r="AO8" s="802">
        <f t="shared" si="7"/>
        <v>0</v>
      </c>
      <c r="AP8" s="802">
        <f t="shared" si="8"/>
        <v>0</v>
      </c>
      <c r="AQ8" s="802">
        <f t="shared" si="9"/>
        <v>0</v>
      </c>
      <c r="AR8" s="802">
        <f t="shared" si="10"/>
        <v>0</v>
      </c>
      <c r="AS8" s="802">
        <f t="shared" si="11"/>
        <v>0</v>
      </c>
      <c r="AT8" s="802">
        <f t="shared" si="12"/>
        <v>0</v>
      </c>
      <c r="AU8" s="802">
        <f t="shared" si="13"/>
        <v>0</v>
      </c>
      <c r="AV8" s="802">
        <f t="shared" si="14"/>
        <v>0</v>
      </c>
      <c r="AW8" s="802">
        <f t="shared" si="15"/>
        <v>0</v>
      </c>
      <c r="AX8" s="802">
        <f t="shared" si="16"/>
        <v>0</v>
      </c>
      <c r="AY8" s="802">
        <f t="shared" si="17"/>
        <v>0</v>
      </c>
      <c r="AZ8" s="802">
        <f t="shared" si="18"/>
        <v>0</v>
      </c>
      <c r="BA8" s="802">
        <f t="shared" si="19"/>
        <v>0</v>
      </c>
      <c r="BB8" s="802">
        <f t="shared" si="20"/>
        <v>0</v>
      </c>
      <c r="BC8" s="802">
        <f t="shared" si="21"/>
        <v>0</v>
      </c>
      <c r="BD8" s="802">
        <f t="shared" si="22"/>
        <v>0</v>
      </c>
    </row>
    <row r="9" spans="1:56" s="101" customFormat="1" ht="10.5" customHeight="1">
      <c r="A9" s="214" t="s">
        <v>9</v>
      </c>
      <c r="B9" s="493" t="s">
        <v>9</v>
      </c>
      <c r="C9" s="432">
        <v>-7</v>
      </c>
      <c r="D9" s="771">
        <v>-8</v>
      </c>
      <c r="E9" s="771">
        <v>-10</v>
      </c>
      <c r="F9" s="771">
        <v>0</v>
      </c>
      <c r="G9" s="771">
        <v>-10</v>
      </c>
      <c r="H9" s="560"/>
      <c r="I9" s="560"/>
      <c r="J9" s="560"/>
      <c r="K9" s="327">
        <v>-9.1899745193658289E-2</v>
      </c>
      <c r="L9" s="328">
        <v>-0.29890230740193868</v>
      </c>
      <c r="M9" s="1072">
        <v>-9.727142073621009E-2</v>
      </c>
      <c r="N9" s="494">
        <v>-0.26735184160909897</v>
      </c>
      <c r="O9" s="477">
        <v>-7</v>
      </c>
      <c r="P9" s="560">
        <v>-10</v>
      </c>
      <c r="Q9" s="435"/>
      <c r="R9" s="494">
        <v>-0.26735184160909897</v>
      </c>
      <c r="T9" s="819">
        <f t="shared" si="4"/>
        <v>-3.3100254806341711E-2</v>
      </c>
      <c r="U9" s="819">
        <f t="shared" si="23"/>
        <v>-1.0976925980613061E-3</v>
      </c>
      <c r="V9" s="819">
        <f t="shared" si="2"/>
        <v>-0.3</v>
      </c>
      <c r="W9" s="819">
        <f t="shared" si="5"/>
        <v>0</v>
      </c>
      <c r="X9" s="819">
        <f t="shared" si="6"/>
        <v>0</v>
      </c>
      <c r="Y9" s="432">
        <v>-7</v>
      </c>
      <c r="Z9" s="326">
        <v>-8</v>
      </c>
      <c r="AA9" s="326">
        <v>-10</v>
      </c>
      <c r="AB9" s="326">
        <v>0</v>
      </c>
      <c r="AC9" s="326">
        <v>-10</v>
      </c>
      <c r="AD9" s="326"/>
      <c r="AE9" s="326"/>
      <c r="AF9" s="326"/>
      <c r="AG9" s="327">
        <v>-9.1899745193658289E-2</v>
      </c>
      <c r="AH9" s="328">
        <v>-0.29890230740193868</v>
      </c>
      <c r="AI9" s="329">
        <v>-9.727142073621009E-2</v>
      </c>
      <c r="AJ9" s="330">
        <v>-0.26735184160909897</v>
      </c>
      <c r="AK9" s="432">
        <v>-7</v>
      </c>
      <c r="AL9" s="326">
        <v>-10</v>
      </c>
      <c r="AM9" s="329"/>
      <c r="AN9" s="330">
        <v>-0.26735184160909897</v>
      </c>
      <c r="AO9" s="802">
        <f t="shared" si="7"/>
        <v>0</v>
      </c>
      <c r="AP9" s="802">
        <f t="shared" si="8"/>
        <v>0</v>
      </c>
      <c r="AQ9" s="802">
        <f t="shared" si="9"/>
        <v>0</v>
      </c>
      <c r="AR9" s="802">
        <f t="shared" si="10"/>
        <v>0</v>
      </c>
      <c r="AS9" s="802">
        <f t="shared" si="11"/>
        <v>0</v>
      </c>
      <c r="AT9" s="802">
        <f t="shared" si="12"/>
        <v>0</v>
      </c>
      <c r="AU9" s="802">
        <f t="shared" si="13"/>
        <v>0</v>
      </c>
      <c r="AV9" s="802">
        <f t="shared" si="14"/>
        <v>0</v>
      </c>
      <c r="AW9" s="802">
        <f t="shared" si="15"/>
        <v>0</v>
      </c>
      <c r="AX9" s="802">
        <f t="shared" si="16"/>
        <v>0</v>
      </c>
      <c r="AY9" s="802">
        <f t="shared" si="17"/>
        <v>0</v>
      </c>
      <c r="AZ9" s="802">
        <f t="shared" si="18"/>
        <v>0</v>
      </c>
      <c r="BA9" s="802">
        <f t="shared" si="19"/>
        <v>0</v>
      </c>
      <c r="BB9" s="802">
        <f t="shared" si="20"/>
        <v>0</v>
      </c>
      <c r="BC9" s="802">
        <f t="shared" si="21"/>
        <v>0</v>
      </c>
      <c r="BD9" s="802">
        <f t="shared" si="22"/>
        <v>0</v>
      </c>
    </row>
    <row r="10" spans="1:56" s="101" customFormat="1" ht="10.5" customHeight="1">
      <c r="A10" s="213" t="s">
        <v>4</v>
      </c>
      <c r="B10" s="483" t="s">
        <v>4</v>
      </c>
      <c r="C10" s="321">
        <v>-57</v>
      </c>
      <c r="D10" s="376">
        <v>-96</v>
      </c>
      <c r="E10" s="378">
        <v>-55</v>
      </c>
      <c r="F10" s="721">
        <v>-58</v>
      </c>
      <c r="G10" s="721">
        <v>-54</v>
      </c>
      <c r="H10" s="556"/>
      <c r="I10" s="556"/>
      <c r="J10" s="556"/>
      <c r="K10" s="324">
        <v>-0.4032021090718666</v>
      </c>
      <c r="L10" s="325">
        <v>5.4431963063390265E-2</v>
      </c>
      <c r="M10" s="473">
        <v>-0.39598177753203612</v>
      </c>
      <c r="N10" s="474">
        <v>8.408047094263571E-2</v>
      </c>
      <c r="O10" s="475">
        <v>-57</v>
      </c>
      <c r="P10" s="554">
        <v>-54</v>
      </c>
      <c r="Q10" s="381">
        <v>0.25977010432390335</v>
      </c>
      <c r="R10" s="474">
        <v>8.408047094263571E-2</v>
      </c>
      <c r="T10" s="819">
        <f>((C10-D10)/D10)-K10</f>
        <v>-3.047890928133401E-3</v>
      </c>
      <c r="U10" s="819">
        <f t="shared" si="23"/>
        <v>1.1235924921652873E-3</v>
      </c>
      <c r="V10" s="819">
        <f t="shared" si="2"/>
        <v>-0.2042145487683478</v>
      </c>
      <c r="W10" s="819">
        <f t="shared" si="5"/>
        <v>0</v>
      </c>
      <c r="X10" s="819">
        <f t="shared" si="6"/>
        <v>0</v>
      </c>
      <c r="Y10" s="321">
        <v>-57</v>
      </c>
      <c r="Z10" s="322">
        <v>-96</v>
      </c>
      <c r="AA10" s="323">
        <v>-55</v>
      </c>
      <c r="AB10" s="317">
        <v>-58</v>
      </c>
      <c r="AC10" s="317">
        <v>-54</v>
      </c>
      <c r="AD10" s="317"/>
      <c r="AE10" s="323"/>
      <c r="AF10" s="323"/>
      <c r="AG10" s="324">
        <v>-0.4032021090718666</v>
      </c>
      <c r="AH10" s="325">
        <v>5.4431963063390265E-2</v>
      </c>
      <c r="AI10" s="318">
        <v>-0.39598177753203612</v>
      </c>
      <c r="AJ10" s="320">
        <v>8.408047094263571E-2</v>
      </c>
      <c r="AK10" s="431">
        <v>-57</v>
      </c>
      <c r="AL10" s="315">
        <v>-54</v>
      </c>
      <c r="AM10" s="318">
        <v>0.25977010432390335</v>
      </c>
      <c r="AN10" s="320">
        <v>8.408047094263571E-2</v>
      </c>
      <c r="AO10" s="802">
        <f t="shared" si="7"/>
        <v>0</v>
      </c>
      <c r="AP10" s="802">
        <f t="shared" si="8"/>
        <v>0</v>
      </c>
      <c r="AQ10" s="802">
        <f t="shared" si="9"/>
        <v>0</v>
      </c>
      <c r="AR10" s="802">
        <f t="shared" si="10"/>
        <v>0</v>
      </c>
      <c r="AS10" s="802">
        <f t="shared" si="11"/>
        <v>0</v>
      </c>
      <c r="AT10" s="802">
        <f t="shared" si="12"/>
        <v>0</v>
      </c>
      <c r="AU10" s="802">
        <f t="shared" si="13"/>
        <v>0</v>
      </c>
      <c r="AV10" s="802">
        <f t="shared" si="14"/>
        <v>0</v>
      </c>
      <c r="AW10" s="802">
        <f t="shared" si="15"/>
        <v>0</v>
      </c>
      <c r="AX10" s="802">
        <f t="shared" si="16"/>
        <v>0</v>
      </c>
      <c r="AY10" s="802">
        <f t="shared" si="17"/>
        <v>0</v>
      </c>
      <c r="AZ10" s="802">
        <f t="shared" si="18"/>
        <v>0</v>
      </c>
      <c r="BA10" s="802">
        <f t="shared" si="19"/>
        <v>0</v>
      </c>
      <c r="BB10" s="802">
        <f t="shared" si="20"/>
        <v>0</v>
      </c>
      <c r="BC10" s="802">
        <f t="shared" si="21"/>
        <v>0</v>
      </c>
      <c r="BD10" s="802">
        <f t="shared" si="22"/>
        <v>0</v>
      </c>
    </row>
    <row r="11" spans="1:56" s="101" customFormat="1" ht="10.5" customHeight="1">
      <c r="A11" s="213" t="s">
        <v>86</v>
      </c>
      <c r="B11" s="483" t="s">
        <v>90</v>
      </c>
      <c r="C11" s="321">
        <v>44</v>
      </c>
      <c r="D11" s="376">
        <v>26</v>
      </c>
      <c r="E11" s="378">
        <v>52</v>
      </c>
      <c r="F11" s="721">
        <v>52</v>
      </c>
      <c r="G11" s="721">
        <v>55</v>
      </c>
      <c r="H11" s="556"/>
      <c r="I11" s="556"/>
      <c r="J11" s="556"/>
      <c r="K11" s="324">
        <v>0.65764978166311061</v>
      </c>
      <c r="L11" s="325">
        <v>-0.20499140501933455</v>
      </c>
      <c r="M11" s="473">
        <v>0.64112861689603173</v>
      </c>
      <c r="N11" s="474">
        <v>-0.18189607582842293</v>
      </c>
      <c r="O11" s="475">
        <v>44</v>
      </c>
      <c r="P11" s="554">
        <v>55</v>
      </c>
      <c r="Q11" s="381">
        <v>2.1880347554734891E-2</v>
      </c>
      <c r="R11" s="474">
        <v>-0.18189607582842293</v>
      </c>
      <c r="T11" s="819">
        <f t="shared" si="4"/>
        <v>3.465791064458168E-2</v>
      </c>
      <c r="U11" s="819">
        <f t="shared" si="23"/>
        <v>4.9914050193345383E-3</v>
      </c>
      <c r="V11" s="819">
        <f t="shared" si="2"/>
        <v>-0.2218803475547349</v>
      </c>
      <c r="W11" s="819">
        <f t="shared" si="5"/>
        <v>0</v>
      </c>
      <c r="X11" s="819">
        <f t="shared" si="6"/>
        <v>0</v>
      </c>
      <c r="Y11" s="321">
        <v>44</v>
      </c>
      <c r="Z11" s="322">
        <v>26</v>
      </c>
      <c r="AA11" s="323">
        <v>52</v>
      </c>
      <c r="AB11" s="317">
        <v>52</v>
      </c>
      <c r="AC11" s="317">
        <v>55</v>
      </c>
      <c r="AD11" s="317"/>
      <c r="AE11" s="323"/>
      <c r="AF11" s="323"/>
      <c r="AG11" s="324">
        <v>0.65764978166311061</v>
      </c>
      <c r="AH11" s="325">
        <v>-0.20499140501933455</v>
      </c>
      <c r="AI11" s="318">
        <v>0.64112861689603173</v>
      </c>
      <c r="AJ11" s="320">
        <v>-0.18189607582842293</v>
      </c>
      <c r="AK11" s="431">
        <v>44</v>
      </c>
      <c r="AL11" s="315">
        <v>55</v>
      </c>
      <c r="AM11" s="318">
        <v>2.1880347554734891E-2</v>
      </c>
      <c r="AN11" s="320">
        <v>-0.18189607582842293</v>
      </c>
      <c r="AO11" s="802">
        <f t="shared" si="7"/>
        <v>0</v>
      </c>
      <c r="AP11" s="802">
        <f t="shared" si="8"/>
        <v>0</v>
      </c>
      <c r="AQ11" s="802">
        <f t="shared" si="9"/>
        <v>0</v>
      </c>
      <c r="AR11" s="802">
        <f t="shared" si="10"/>
        <v>0</v>
      </c>
      <c r="AS11" s="802">
        <f t="shared" si="11"/>
        <v>0</v>
      </c>
      <c r="AT11" s="802">
        <f t="shared" si="12"/>
        <v>0</v>
      </c>
      <c r="AU11" s="802">
        <f t="shared" si="13"/>
        <v>0</v>
      </c>
      <c r="AV11" s="802">
        <f t="shared" si="14"/>
        <v>0</v>
      </c>
      <c r="AW11" s="802">
        <f t="shared" si="15"/>
        <v>0</v>
      </c>
      <c r="AX11" s="802">
        <f t="shared" si="16"/>
        <v>0</v>
      </c>
      <c r="AY11" s="802">
        <f t="shared" si="17"/>
        <v>0</v>
      </c>
      <c r="AZ11" s="802">
        <f t="shared" si="18"/>
        <v>0</v>
      </c>
      <c r="BA11" s="802">
        <f t="shared" si="19"/>
        <v>0</v>
      </c>
      <c r="BB11" s="802">
        <f t="shared" si="20"/>
        <v>0</v>
      </c>
      <c r="BC11" s="802">
        <f t="shared" si="21"/>
        <v>0</v>
      </c>
      <c r="BD11" s="802">
        <f t="shared" si="22"/>
        <v>0</v>
      </c>
    </row>
    <row r="12" spans="1:56" s="101" customFormat="1" ht="10.5" customHeight="1">
      <c r="A12" s="214" t="s">
        <v>25</v>
      </c>
      <c r="B12" s="493" t="s">
        <v>25</v>
      </c>
      <c r="C12" s="332">
        <v>-15</v>
      </c>
      <c r="D12" s="770">
        <v>-72</v>
      </c>
      <c r="E12" s="742">
        <v>-5</v>
      </c>
      <c r="F12" s="771">
        <v>-7</v>
      </c>
      <c r="G12" s="771">
        <v>-1</v>
      </c>
      <c r="H12" s="559"/>
      <c r="I12" s="559"/>
      <c r="J12" s="559"/>
      <c r="K12" s="327">
        <v>-0.79540267664055608</v>
      </c>
      <c r="L12" s="328"/>
      <c r="M12" s="1072">
        <v>-0.79086156875164881</v>
      </c>
      <c r="N12" s="494"/>
      <c r="O12" s="478">
        <v>-15</v>
      </c>
      <c r="P12" s="1073">
        <v>-1</v>
      </c>
      <c r="Q12" s="435"/>
      <c r="R12" s="494"/>
      <c r="T12" s="819">
        <f t="shared" si="4"/>
        <v>3.7360099738894537E-3</v>
      </c>
      <c r="U12" s="819">
        <f t="shared" si="23"/>
        <v>14</v>
      </c>
      <c r="V12" s="819">
        <f t="shared" si="2"/>
        <v>14</v>
      </c>
      <c r="W12" s="819">
        <f t="shared" si="5"/>
        <v>0</v>
      </c>
      <c r="X12" s="819">
        <f t="shared" si="6"/>
        <v>0</v>
      </c>
      <c r="Y12" s="332">
        <v>-15</v>
      </c>
      <c r="Z12" s="333">
        <v>-72</v>
      </c>
      <c r="AA12" s="334">
        <v>-5</v>
      </c>
      <c r="AB12" s="326">
        <v>-7</v>
      </c>
      <c r="AC12" s="326">
        <v>-1</v>
      </c>
      <c r="AD12" s="326"/>
      <c r="AE12" s="334"/>
      <c r="AF12" s="334"/>
      <c r="AG12" s="327">
        <v>-0.79540267664055608</v>
      </c>
      <c r="AH12" s="328"/>
      <c r="AI12" s="329">
        <v>-0.79086156875164881</v>
      </c>
      <c r="AJ12" s="330"/>
      <c r="AK12" s="744">
        <v>-15</v>
      </c>
      <c r="AL12" s="745">
        <v>-1</v>
      </c>
      <c r="AM12" s="329"/>
      <c r="AN12" s="330"/>
      <c r="AO12" s="802">
        <f t="shared" si="7"/>
        <v>0</v>
      </c>
      <c r="AP12" s="802">
        <f t="shared" si="8"/>
        <v>0</v>
      </c>
      <c r="AQ12" s="802">
        <f t="shared" si="9"/>
        <v>0</v>
      </c>
      <c r="AR12" s="802">
        <f t="shared" si="10"/>
        <v>0</v>
      </c>
      <c r="AS12" s="802">
        <f t="shared" si="11"/>
        <v>0</v>
      </c>
      <c r="AT12" s="802">
        <f t="shared" si="12"/>
        <v>0</v>
      </c>
      <c r="AU12" s="802">
        <f t="shared" si="13"/>
        <v>0</v>
      </c>
      <c r="AV12" s="802">
        <f t="shared" si="14"/>
        <v>0</v>
      </c>
      <c r="AW12" s="802">
        <f t="shared" si="15"/>
        <v>0</v>
      </c>
      <c r="AX12" s="802">
        <f t="shared" si="16"/>
        <v>0</v>
      </c>
      <c r="AY12" s="802">
        <f t="shared" si="17"/>
        <v>0</v>
      </c>
      <c r="AZ12" s="802">
        <f t="shared" si="18"/>
        <v>0</v>
      </c>
      <c r="BA12" s="802">
        <f t="shared" si="19"/>
        <v>0</v>
      </c>
      <c r="BB12" s="802">
        <f t="shared" si="20"/>
        <v>0</v>
      </c>
      <c r="BC12" s="802">
        <f t="shared" si="21"/>
        <v>0</v>
      </c>
      <c r="BD12" s="802">
        <f t="shared" si="22"/>
        <v>0</v>
      </c>
    </row>
    <row r="13" spans="1:56" s="101" customFormat="1" ht="10.5" customHeight="1">
      <c r="A13" s="214" t="s">
        <v>14</v>
      </c>
      <c r="B13" s="493" t="s">
        <v>14</v>
      </c>
      <c r="C13" s="332">
        <v>-22</v>
      </c>
      <c r="D13" s="770">
        <v>-80</v>
      </c>
      <c r="E13" s="742">
        <v>-15</v>
      </c>
      <c r="F13" s="742">
        <v>-7</v>
      </c>
      <c r="G13" s="742">
        <v>-11</v>
      </c>
      <c r="H13" s="559"/>
      <c r="I13" s="559"/>
      <c r="J13" s="559"/>
      <c r="K13" s="327">
        <v>-0.72551160179198115</v>
      </c>
      <c r="L13" s="328"/>
      <c r="M13" s="1072">
        <v>-0.72076355408357384</v>
      </c>
      <c r="N13" s="494"/>
      <c r="O13" s="478">
        <v>-22</v>
      </c>
      <c r="P13" s="1073">
        <v>-11</v>
      </c>
      <c r="Q13" s="435"/>
      <c r="R13" s="494"/>
      <c r="T13" s="819">
        <f t="shared" si="4"/>
        <v>5.116017919811755E-4</v>
      </c>
      <c r="U13" s="819">
        <f t="shared" si="23"/>
        <v>1</v>
      </c>
      <c r="V13" s="819">
        <f t="shared" si="2"/>
        <v>1</v>
      </c>
      <c r="W13" s="819">
        <f t="shared" si="5"/>
        <v>0</v>
      </c>
      <c r="X13" s="819">
        <f t="shared" si="6"/>
        <v>0</v>
      </c>
      <c r="Y13" s="332">
        <v>-22</v>
      </c>
      <c r="Z13" s="333">
        <v>-80</v>
      </c>
      <c r="AA13" s="334">
        <v>-15</v>
      </c>
      <c r="AB13" s="334">
        <v>-7</v>
      </c>
      <c r="AC13" s="334">
        <v>-11</v>
      </c>
      <c r="AD13" s="334"/>
      <c r="AE13" s="334"/>
      <c r="AF13" s="334"/>
      <c r="AG13" s="327">
        <v>-0.72551160179198115</v>
      </c>
      <c r="AH13" s="328"/>
      <c r="AI13" s="329">
        <v>-0.72076355408357384</v>
      </c>
      <c r="AJ13" s="330"/>
      <c r="AK13" s="744">
        <v>-22</v>
      </c>
      <c r="AL13" s="745">
        <v>-11</v>
      </c>
      <c r="AM13" s="329"/>
      <c r="AN13" s="330"/>
      <c r="AO13" s="802">
        <f t="shared" si="7"/>
        <v>0</v>
      </c>
      <c r="AP13" s="802">
        <f t="shared" si="8"/>
        <v>0</v>
      </c>
      <c r="AQ13" s="802">
        <f t="shared" si="9"/>
        <v>0</v>
      </c>
      <c r="AR13" s="802">
        <f t="shared" si="10"/>
        <v>0</v>
      </c>
      <c r="AS13" s="802">
        <f t="shared" si="11"/>
        <v>0</v>
      </c>
      <c r="AT13" s="802">
        <f t="shared" si="12"/>
        <v>0</v>
      </c>
      <c r="AU13" s="802">
        <f t="shared" si="13"/>
        <v>0</v>
      </c>
      <c r="AV13" s="802">
        <f t="shared" si="14"/>
        <v>0</v>
      </c>
      <c r="AW13" s="802">
        <f t="shared" si="15"/>
        <v>0</v>
      </c>
      <c r="AX13" s="802">
        <f t="shared" si="16"/>
        <v>0</v>
      </c>
      <c r="AY13" s="802">
        <f t="shared" si="17"/>
        <v>0</v>
      </c>
      <c r="AZ13" s="802">
        <f t="shared" si="18"/>
        <v>0</v>
      </c>
      <c r="BA13" s="802">
        <f t="shared" si="19"/>
        <v>0</v>
      </c>
      <c r="BB13" s="802">
        <f t="shared" si="20"/>
        <v>0</v>
      </c>
      <c r="BC13" s="802">
        <f t="shared" si="21"/>
        <v>0</v>
      </c>
      <c r="BD13" s="802">
        <f t="shared" si="22"/>
        <v>0</v>
      </c>
    </row>
    <row r="14" spans="1:56" s="101" customFormat="1" ht="10.5" customHeight="1">
      <c r="A14" s="213" t="s">
        <v>24</v>
      </c>
      <c r="B14" s="483" t="s">
        <v>24</v>
      </c>
      <c r="C14" s="321">
        <v>-2</v>
      </c>
      <c r="D14" s="376">
        <v>-2</v>
      </c>
      <c r="E14" s="378">
        <v>-1</v>
      </c>
      <c r="F14" s="371">
        <v>-1</v>
      </c>
      <c r="G14" s="371">
        <v>-3</v>
      </c>
      <c r="H14" s="556"/>
      <c r="I14" s="556"/>
      <c r="J14" s="556"/>
      <c r="K14" s="324">
        <v>-3.7098621220334138E-2</v>
      </c>
      <c r="L14" s="325">
        <v>-0.16763332217730975</v>
      </c>
      <c r="M14" s="708">
        <v>-1.6915301882797107E-2</v>
      </c>
      <c r="N14" s="474">
        <v>-9.7005095935635222E-2</v>
      </c>
      <c r="O14" s="475">
        <v>-2</v>
      </c>
      <c r="P14" s="554">
        <v>-3</v>
      </c>
      <c r="Q14" s="381">
        <v>0.30715076438605382</v>
      </c>
      <c r="R14" s="474">
        <v>-9.7005095935635222E-2</v>
      </c>
      <c r="T14" s="819">
        <f t="shared" si="4"/>
        <v>3.7098621220334138E-2</v>
      </c>
      <c r="U14" s="819">
        <f t="shared" si="23"/>
        <v>-0.16570001115602356</v>
      </c>
      <c r="V14" s="819">
        <f t="shared" si="2"/>
        <v>-0.64048409771938708</v>
      </c>
      <c r="W14" s="819">
        <f t="shared" si="5"/>
        <v>0</v>
      </c>
      <c r="X14" s="819">
        <f t="shared" si="6"/>
        <v>0</v>
      </c>
      <c r="Y14" s="321">
        <v>-2</v>
      </c>
      <c r="Z14" s="322">
        <v>-2</v>
      </c>
      <c r="AA14" s="323">
        <v>-1</v>
      </c>
      <c r="AB14" s="316">
        <v>-1</v>
      </c>
      <c r="AC14" s="316">
        <v>-3</v>
      </c>
      <c r="AD14" s="316"/>
      <c r="AE14" s="323"/>
      <c r="AF14" s="323"/>
      <c r="AG14" s="324">
        <v>-3.7098621220334138E-2</v>
      </c>
      <c r="AH14" s="325">
        <v>-0.16763332217730975</v>
      </c>
      <c r="AI14" s="335">
        <v>-1.6915301882797107E-2</v>
      </c>
      <c r="AJ14" s="320">
        <v>-9.7005095935635222E-2</v>
      </c>
      <c r="AK14" s="431">
        <v>-2</v>
      </c>
      <c r="AL14" s="315">
        <v>-3</v>
      </c>
      <c r="AM14" s="318">
        <v>0.30715076438605382</v>
      </c>
      <c r="AN14" s="320">
        <v>-9.7005095935635222E-2</v>
      </c>
      <c r="AO14" s="802">
        <f t="shared" si="7"/>
        <v>0</v>
      </c>
      <c r="AP14" s="802">
        <f t="shared" si="8"/>
        <v>0</v>
      </c>
      <c r="AQ14" s="802">
        <f t="shared" si="9"/>
        <v>0</v>
      </c>
      <c r="AR14" s="802">
        <f t="shared" si="10"/>
        <v>0</v>
      </c>
      <c r="AS14" s="802">
        <f t="shared" si="11"/>
        <v>0</v>
      </c>
      <c r="AT14" s="802">
        <f t="shared" si="12"/>
        <v>0</v>
      </c>
      <c r="AU14" s="802">
        <f t="shared" si="13"/>
        <v>0</v>
      </c>
      <c r="AV14" s="802">
        <f t="shared" si="14"/>
        <v>0</v>
      </c>
      <c r="AW14" s="802">
        <f t="shared" si="15"/>
        <v>0</v>
      </c>
      <c r="AX14" s="802">
        <f t="shared" si="16"/>
        <v>0</v>
      </c>
      <c r="AY14" s="802">
        <f t="shared" si="17"/>
        <v>0</v>
      </c>
      <c r="AZ14" s="802">
        <f t="shared" si="18"/>
        <v>0</v>
      </c>
      <c r="BA14" s="802">
        <f t="shared" si="19"/>
        <v>0</v>
      </c>
      <c r="BB14" s="802">
        <f t="shared" si="20"/>
        <v>0</v>
      </c>
      <c r="BC14" s="802">
        <f t="shared" si="21"/>
        <v>0</v>
      </c>
      <c r="BD14" s="802">
        <f t="shared" si="22"/>
        <v>0</v>
      </c>
    </row>
    <row r="15" spans="1:56" s="101" customFormat="1" ht="10.5" hidden="1" customHeight="1" outlineLevel="1">
      <c r="A15" s="213" t="s">
        <v>128</v>
      </c>
      <c r="B15" s="483" t="s">
        <v>128</v>
      </c>
      <c r="C15" s="321" t="e">
        <v>#N/A</v>
      </c>
      <c r="D15" s="376" t="e">
        <v>#N/A</v>
      </c>
      <c r="E15" s="378" t="e">
        <v>#N/A</v>
      </c>
      <c r="F15" s="371" t="e">
        <v>#N/A</v>
      </c>
      <c r="G15" s="371" t="e">
        <v>#N/A</v>
      </c>
      <c r="H15" s="556"/>
      <c r="I15" s="556"/>
      <c r="J15" s="556"/>
      <c r="K15" s="324" t="e">
        <v>#N/A</v>
      </c>
      <c r="L15" s="325" t="e">
        <v>#N/A</v>
      </c>
      <c r="M15" s="708" t="e">
        <v>#N/A</v>
      </c>
      <c r="N15" s="474" t="e">
        <v>#N/A</v>
      </c>
      <c r="O15" s="475" t="e">
        <v>#N/A</v>
      </c>
      <c r="P15" s="554" t="e">
        <v>#N/A</v>
      </c>
      <c r="Q15" s="381" t="e">
        <v>#N/A</v>
      </c>
      <c r="R15" s="474" t="e">
        <v>#N/A</v>
      </c>
      <c r="T15" s="819" t="e">
        <f t="shared" si="4"/>
        <v>#N/A</v>
      </c>
      <c r="U15" s="819" t="e">
        <f t="shared" si="23"/>
        <v>#N/A</v>
      </c>
      <c r="V15" s="819" t="e">
        <f t="shared" si="2"/>
        <v>#N/A</v>
      </c>
      <c r="W15" s="819" t="e">
        <f t="shared" si="5"/>
        <v>#N/A</v>
      </c>
      <c r="X15" s="819" t="e">
        <f t="shared" si="6"/>
        <v>#N/A</v>
      </c>
      <c r="Y15" s="321" t="e">
        <v>#N/A</v>
      </c>
      <c r="Z15" s="322" t="e">
        <v>#N/A</v>
      </c>
      <c r="AA15" s="323" t="e">
        <v>#N/A</v>
      </c>
      <c r="AB15" s="316" t="e">
        <v>#N/A</v>
      </c>
      <c r="AC15" s="316" t="e">
        <v>#N/A</v>
      </c>
      <c r="AD15" s="316"/>
      <c r="AE15" s="323"/>
      <c r="AF15" s="323"/>
      <c r="AG15" s="324" t="e">
        <v>#N/A</v>
      </c>
      <c r="AH15" s="325" t="e">
        <v>#N/A</v>
      </c>
      <c r="AI15" s="335" t="e">
        <v>#N/A</v>
      </c>
      <c r="AJ15" s="320" t="e">
        <v>#N/A</v>
      </c>
      <c r="AK15" s="431" t="e">
        <v>#N/A</v>
      </c>
      <c r="AL15" s="315" t="e">
        <v>#N/A</v>
      </c>
      <c r="AM15" s="318" t="e">
        <v>#N/A</v>
      </c>
      <c r="AN15" s="320" t="e">
        <v>#N/A</v>
      </c>
      <c r="AO15" s="802" t="e">
        <f t="shared" si="7"/>
        <v>#N/A</v>
      </c>
      <c r="AP15" s="802" t="e">
        <f t="shared" si="8"/>
        <v>#N/A</v>
      </c>
      <c r="AQ15" s="802" t="e">
        <f t="shared" si="9"/>
        <v>#N/A</v>
      </c>
      <c r="AR15" s="802" t="e">
        <f t="shared" si="10"/>
        <v>#N/A</v>
      </c>
      <c r="AS15" s="802" t="e">
        <f t="shared" si="11"/>
        <v>#N/A</v>
      </c>
      <c r="AT15" s="802">
        <f t="shared" si="12"/>
        <v>0</v>
      </c>
      <c r="AU15" s="802">
        <f t="shared" si="13"/>
        <v>0</v>
      </c>
      <c r="AV15" s="802">
        <f t="shared" si="14"/>
        <v>0</v>
      </c>
      <c r="AW15" s="802" t="e">
        <f t="shared" si="15"/>
        <v>#N/A</v>
      </c>
      <c r="AX15" s="802" t="e">
        <f t="shared" si="16"/>
        <v>#N/A</v>
      </c>
      <c r="AY15" s="802" t="e">
        <f t="shared" si="17"/>
        <v>#N/A</v>
      </c>
      <c r="AZ15" s="802" t="e">
        <f t="shared" si="18"/>
        <v>#N/A</v>
      </c>
      <c r="BA15" s="802" t="e">
        <f t="shared" si="19"/>
        <v>#N/A</v>
      </c>
      <c r="BB15" s="802" t="e">
        <f t="shared" si="20"/>
        <v>#N/A</v>
      </c>
      <c r="BC15" s="802" t="e">
        <f t="shared" si="21"/>
        <v>#N/A</v>
      </c>
      <c r="BD15" s="802" t="e">
        <f t="shared" si="22"/>
        <v>#N/A</v>
      </c>
    </row>
    <row r="16" spans="1:56" s="101" customFormat="1" ht="10.5" customHeight="1" collapsed="1">
      <c r="A16" s="214" t="s">
        <v>5</v>
      </c>
      <c r="B16" s="500" t="s">
        <v>5</v>
      </c>
      <c r="C16" s="336">
        <v>-24</v>
      </c>
      <c r="D16" s="772">
        <v>-82</v>
      </c>
      <c r="E16" s="773">
        <v>-16</v>
      </c>
      <c r="F16" s="774">
        <v>-8</v>
      </c>
      <c r="G16" s="774">
        <v>-14</v>
      </c>
      <c r="H16" s="563"/>
      <c r="I16" s="563"/>
      <c r="J16" s="563"/>
      <c r="K16" s="339">
        <v>-0.71357524265297201</v>
      </c>
      <c r="L16" s="740">
        <v>0.77507573047849809</v>
      </c>
      <c r="M16" s="1074">
        <v>-0.70081468686431103</v>
      </c>
      <c r="N16" s="586">
        <v>0.86146740473978234</v>
      </c>
      <c r="O16" s="501">
        <v>-24</v>
      </c>
      <c r="P16" s="1075">
        <v>-14</v>
      </c>
      <c r="Q16" s="437">
        <v>1.7843551754672329</v>
      </c>
      <c r="R16" s="505">
        <v>0.86146740473978234</v>
      </c>
      <c r="T16" s="819">
        <f t="shared" si="4"/>
        <v>6.2581694822403389E-3</v>
      </c>
      <c r="U16" s="819">
        <f t="shared" si="23"/>
        <v>-6.0790016192783791E-2</v>
      </c>
      <c r="V16" s="819">
        <f t="shared" si="2"/>
        <v>-1.0700694611815185</v>
      </c>
      <c r="W16" s="819">
        <f t="shared" si="5"/>
        <v>0</v>
      </c>
      <c r="X16" s="819">
        <f t="shared" si="6"/>
        <v>0</v>
      </c>
      <c r="Y16" s="336">
        <v>-24</v>
      </c>
      <c r="Z16" s="337">
        <v>-82</v>
      </c>
      <c r="AA16" s="305">
        <v>-16</v>
      </c>
      <c r="AB16" s="338">
        <v>-8</v>
      </c>
      <c r="AC16" s="338">
        <v>-14</v>
      </c>
      <c r="AD16" s="338"/>
      <c r="AE16" s="305"/>
      <c r="AF16" s="305"/>
      <c r="AG16" s="339">
        <v>-0.71357524265297201</v>
      </c>
      <c r="AH16" s="740">
        <v>0.77507573047849809</v>
      </c>
      <c r="AI16" s="340">
        <v>-0.70081468686431103</v>
      </c>
      <c r="AJ16" s="341">
        <v>0.86146740473978234</v>
      </c>
      <c r="AK16" s="746">
        <v>-24</v>
      </c>
      <c r="AL16" s="747">
        <v>-14</v>
      </c>
      <c r="AM16" s="340"/>
      <c r="AN16" s="359">
        <v>0.86146740473978234</v>
      </c>
      <c r="AO16" s="802">
        <f t="shared" si="7"/>
        <v>0</v>
      </c>
      <c r="AP16" s="802">
        <f t="shared" si="8"/>
        <v>0</v>
      </c>
      <c r="AQ16" s="802">
        <f t="shared" si="9"/>
        <v>0</v>
      </c>
      <c r="AR16" s="802">
        <f t="shared" si="10"/>
        <v>0</v>
      </c>
      <c r="AS16" s="802">
        <f t="shared" si="11"/>
        <v>0</v>
      </c>
      <c r="AT16" s="802">
        <f t="shared" si="12"/>
        <v>0</v>
      </c>
      <c r="AU16" s="802">
        <f t="shared" si="13"/>
        <v>0</v>
      </c>
      <c r="AV16" s="802">
        <f t="shared" si="14"/>
        <v>0</v>
      </c>
      <c r="AW16" s="802">
        <f t="shared" si="15"/>
        <v>0</v>
      </c>
      <c r="AX16" s="802">
        <f t="shared" si="16"/>
        <v>0</v>
      </c>
      <c r="AY16" s="802">
        <f t="shared" si="17"/>
        <v>0</v>
      </c>
      <c r="AZ16" s="802">
        <f t="shared" si="18"/>
        <v>0</v>
      </c>
      <c r="BA16" s="802">
        <f t="shared" si="19"/>
        <v>0</v>
      </c>
      <c r="BB16" s="802">
        <f t="shared" si="20"/>
        <v>0</v>
      </c>
      <c r="BC16" s="802">
        <f t="shared" si="21"/>
        <v>1.7843551754672329</v>
      </c>
      <c r="BD16" s="802">
        <f t="shared" si="22"/>
        <v>0</v>
      </c>
    </row>
    <row r="17" spans="1:56" s="101" customFormat="1" ht="10.5" customHeight="1">
      <c r="A17" s="213" t="s">
        <v>10</v>
      </c>
      <c r="B17" s="483" t="s">
        <v>10</v>
      </c>
      <c r="C17" s="343">
        <v>-214.3</v>
      </c>
      <c r="D17" s="721">
        <v>-900</v>
      </c>
      <c r="E17" s="721">
        <v>-50</v>
      </c>
      <c r="F17" s="721"/>
      <c r="G17" s="721">
        <v>-10</v>
      </c>
      <c r="H17" s="538"/>
      <c r="I17" s="538"/>
      <c r="J17" s="538"/>
      <c r="K17" s="381"/>
      <c r="L17" s="382"/>
      <c r="M17" s="473"/>
      <c r="N17" s="474"/>
      <c r="O17" s="476">
        <v>-214.3</v>
      </c>
      <c r="P17" s="539">
        <v>-10</v>
      </c>
      <c r="Q17" s="381"/>
      <c r="R17" s="594">
        <v>0</v>
      </c>
      <c r="T17" s="819"/>
      <c r="U17" s="819"/>
      <c r="V17" s="819"/>
      <c r="W17" s="819"/>
      <c r="X17" s="209"/>
      <c r="Y17" s="343">
        <v>-214.3</v>
      </c>
      <c r="Z17" s="317">
        <v>-900</v>
      </c>
      <c r="AA17" s="317">
        <v>-50</v>
      </c>
      <c r="AB17" s="317"/>
      <c r="AC17" s="317">
        <v>-10</v>
      </c>
      <c r="AD17" s="317"/>
      <c r="AE17" s="317"/>
      <c r="AF17" s="317"/>
      <c r="AG17" s="318"/>
      <c r="AH17" s="320"/>
      <c r="AI17" s="318"/>
      <c r="AJ17" s="320"/>
      <c r="AK17" s="343">
        <v>-214.3</v>
      </c>
      <c r="AL17" s="317">
        <v>-10</v>
      </c>
      <c r="AM17" s="318"/>
      <c r="AN17" s="346">
        <v>0</v>
      </c>
      <c r="AO17" s="802">
        <f t="shared" si="7"/>
        <v>0</v>
      </c>
      <c r="AP17" s="802">
        <f t="shared" si="8"/>
        <v>0</v>
      </c>
      <c r="AQ17" s="802">
        <f t="shared" si="9"/>
        <v>0</v>
      </c>
      <c r="AR17" s="802">
        <f t="shared" si="10"/>
        <v>0</v>
      </c>
      <c r="AS17" s="802">
        <f t="shared" si="11"/>
        <v>0</v>
      </c>
      <c r="AT17" s="802">
        <f t="shared" si="12"/>
        <v>0</v>
      </c>
      <c r="AU17" s="802">
        <f t="shared" si="13"/>
        <v>0</v>
      </c>
      <c r="AV17" s="802">
        <f t="shared" si="14"/>
        <v>0</v>
      </c>
      <c r="AW17" s="802">
        <f t="shared" si="15"/>
        <v>0</v>
      </c>
      <c r="AX17" s="802">
        <f t="shared" si="16"/>
        <v>0</v>
      </c>
      <c r="AY17" s="802">
        <f t="shared" si="17"/>
        <v>0</v>
      </c>
      <c r="AZ17" s="802">
        <f t="shared" si="18"/>
        <v>0</v>
      </c>
      <c r="BA17" s="802">
        <f t="shared" si="19"/>
        <v>0</v>
      </c>
      <c r="BB17" s="802">
        <f t="shared" si="20"/>
        <v>0</v>
      </c>
      <c r="BC17" s="802">
        <f t="shared" si="21"/>
        <v>0</v>
      </c>
      <c r="BD17" s="802">
        <f t="shared" si="22"/>
        <v>0</v>
      </c>
    </row>
    <row r="18" spans="1:56" s="101" customFormat="1" ht="10.5" customHeight="1">
      <c r="A18" s="213" t="s">
        <v>6</v>
      </c>
      <c r="B18" s="483" t="s">
        <v>108</v>
      </c>
      <c r="C18" s="343">
        <v>80.664119552846941</v>
      </c>
      <c r="D18" s="721">
        <v>259.50120675572987</v>
      </c>
      <c r="E18" s="721">
        <v>46.503422415580985</v>
      </c>
      <c r="F18" s="721">
        <v>20.531527043864525</v>
      </c>
      <c r="G18" s="721">
        <v>36.061573172422747</v>
      </c>
      <c r="H18" s="538"/>
      <c r="I18" s="538"/>
      <c r="J18" s="538"/>
      <c r="K18" s="381"/>
      <c r="L18" s="382"/>
      <c r="M18" s="1076"/>
      <c r="N18" s="1077"/>
      <c r="O18" s="476"/>
      <c r="P18" s="539"/>
      <c r="Q18" s="381"/>
      <c r="R18" s="594">
        <v>0</v>
      </c>
      <c r="T18" s="819"/>
      <c r="U18" s="819"/>
      <c r="V18" s="819"/>
      <c r="W18" s="819"/>
      <c r="X18" s="209"/>
      <c r="Y18" s="353"/>
      <c r="Z18" s="354"/>
      <c r="AA18" s="354"/>
      <c r="AB18" s="354"/>
      <c r="AC18" s="354"/>
      <c r="AD18" s="354"/>
      <c r="AE18" s="317"/>
      <c r="AF18" s="317"/>
      <c r="AG18" s="318"/>
      <c r="AH18" s="320"/>
      <c r="AI18" s="318"/>
      <c r="AJ18" s="320"/>
      <c r="AK18" s="353"/>
      <c r="AL18" s="354"/>
      <c r="AM18" s="318"/>
      <c r="AN18" s="346"/>
      <c r="AO18" s="802">
        <f t="shared" si="7"/>
        <v>80.664119552846941</v>
      </c>
      <c r="AP18" s="802">
        <f t="shared" si="8"/>
        <v>259.50120675572987</v>
      </c>
      <c r="AQ18" s="802">
        <f t="shared" si="9"/>
        <v>46.503422415580985</v>
      </c>
      <c r="AR18" s="802">
        <f t="shared" si="10"/>
        <v>20.531527043864525</v>
      </c>
      <c r="AS18" s="802">
        <f t="shared" si="11"/>
        <v>36.061573172422747</v>
      </c>
      <c r="AT18" s="802">
        <f t="shared" si="12"/>
        <v>0</v>
      </c>
      <c r="AU18" s="802">
        <f t="shared" si="13"/>
        <v>0</v>
      </c>
      <c r="AV18" s="802">
        <f t="shared" si="14"/>
        <v>0</v>
      </c>
      <c r="AW18" s="802">
        <f t="shared" si="15"/>
        <v>0</v>
      </c>
      <c r="AX18" s="802">
        <f t="shared" si="16"/>
        <v>0</v>
      </c>
      <c r="AY18" s="802">
        <f t="shared" si="17"/>
        <v>0</v>
      </c>
      <c r="AZ18" s="802">
        <f t="shared" si="18"/>
        <v>0</v>
      </c>
      <c r="BA18" s="802">
        <f t="shared" si="19"/>
        <v>0</v>
      </c>
      <c r="BB18" s="802">
        <f t="shared" si="20"/>
        <v>0</v>
      </c>
      <c r="BC18" s="802">
        <f t="shared" si="21"/>
        <v>0</v>
      </c>
      <c r="BD18" s="802">
        <f t="shared" si="22"/>
        <v>0</v>
      </c>
    </row>
    <row r="19" spans="1:56" s="101" customFormat="1" ht="10.5" hidden="1" customHeight="1" outlineLevel="1">
      <c r="A19" s="213" t="s">
        <v>6</v>
      </c>
      <c r="B19" s="483" t="s">
        <v>6</v>
      </c>
      <c r="C19" s="343">
        <v>0</v>
      </c>
      <c r="D19" s="721">
        <v>0</v>
      </c>
      <c r="E19" s="721">
        <v>0</v>
      </c>
      <c r="F19" s="721">
        <v>0</v>
      </c>
      <c r="G19" s="721">
        <v>0</v>
      </c>
      <c r="H19" s="538"/>
      <c r="I19" s="538"/>
      <c r="J19" s="538"/>
      <c r="K19" s="381">
        <v>0</v>
      </c>
      <c r="L19" s="382">
        <v>0</v>
      </c>
      <c r="M19" s="1076">
        <v>0</v>
      </c>
      <c r="N19" s="1077">
        <v>0</v>
      </c>
      <c r="O19" s="476">
        <v>0</v>
      </c>
      <c r="P19" s="539">
        <v>0</v>
      </c>
      <c r="Q19" s="381">
        <v>0</v>
      </c>
      <c r="R19" s="594">
        <v>0</v>
      </c>
      <c r="T19" s="819"/>
      <c r="U19" s="819"/>
      <c r="V19" s="819"/>
      <c r="W19" s="819"/>
      <c r="X19" s="209"/>
      <c r="Y19" s="353"/>
      <c r="Z19" s="354"/>
      <c r="AA19" s="354"/>
      <c r="AB19" s="354"/>
      <c r="AC19" s="354"/>
      <c r="AD19" s="354"/>
      <c r="AE19" s="317"/>
      <c r="AF19" s="317"/>
      <c r="AG19" s="318"/>
      <c r="AH19" s="320"/>
      <c r="AI19" s="318"/>
      <c r="AJ19" s="320"/>
      <c r="AK19" s="353"/>
      <c r="AL19" s="354"/>
      <c r="AM19" s="318"/>
      <c r="AN19" s="346"/>
      <c r="AO19" s="802">
        <f t="shared" si="7"/>
        <v>0</v>
      </c>
      <c r="AP19" s="802">
        <f t="shared" si="8"/>
        <v>0</v>
      </c>
      <c r="AQ19" s="802">
        <f t="shared" si="9"/>
        <v>0</v>
      </c>
      <c r="AR19" s="802">
        <f t="shared" si="10"/>
        <v>0</v>
      </c>
      <c r="AS19" s="802">
        <f t="shared" si="11"/>
        <v>0</v>
      </c>
      <c r="AT19" s="802">
        <f t="shared" si="12"/>
        <v>0</v>
      </c>
      <c r="AU19" s="802">
        <f t="shared" si="13"/>
        <v>0</v>
      </c>
      <c r="AV19" s="802">
        <f t="shared" si="14"/>
        <v>0</v>
      </c>
      <c r="AW19" s="802">
        <f t="shared" si="15"/>
        <v>0</v>
      </c>
      <c r="AX19" s="802">
        <f t="shared" si="16"/>
        <v>0</v>
      </c>
      <c r="AY19" s="802">
        <f t="shared" si="17"/>
        <v>0</v>
      </c>
      <c r="AZ19" s="802">
        <f t="shared" si="18"/>
        <v>0</v>
      </c>
      <c r="BA19" s="802">
        <f t="shared" si="19"/>
        <v>0</v>
      </c>
      <c r="BB19" s="802">
        <f t="shared" si="20"/>
        <v>0</v>
      </c>
      <c r="BC19" s="802">
        <f t="shared" si="21"/>
        <v>0</v>
      </c>
      <c r="BD19" s="802">
        <f t="shared" si="22"/>
        <v>0</v>
      </c>
    </row>
    <row r="20" spans="1:56" s="101" customFormat="1" ht="10.5" customHeight="1" collapsed="1">
      <c r="A20" s="213" t="s">
        <v>29</v>
      </c>
      <c r="B20" s="483" t="s">
        <v>29</v>
      </c>
      <c r="C20" s="345">
        <v>-88</v>
      </c>
      <c r="D20" s="371">
        <v>-94</v>
      </c>
      <c r="E20" s="371">
        <v>-103</v>
      </c>
      <c r="F20" s="371">
        <v>-113</v>
      </c>
      <c r="G20" s="371">
        <v>-130</v>
      </c>
      <c r="H20" s="539"/>
      <c r="I20" s="539"/>
      <c r="J20" s="539"/>
      <c r="K20" s="324">
        <v>-6.3210787131732782E-2</v>
      </c>
      <c r="L20" s="325">
        <v>-0.32360986777545764</v>
      </c>
      <c r="M20" s="473">
        <v>-0.23123414214381754</v>
      </c>
      <c r="N20" s="474">
        <v>-0.99540098647806829</v>
      </c>
      <c r="O20" s="476">
        <v>-88</v>
      </c>
      <c r="P20" s="539">
        <v>-130</v>
      </c>
      <c r="Q20" s="381">
        <v>-1</v>
      </c>
      <c r="R20" s="474">
        <v>-0.99540098647806829</v>
      </c>
      <c r="T20" s="819">
        <f>((C20-D20)/D20)-K20</f>
        <v>-6.1900010230976632E-4</v>
      </c>
      <c r="U20" s="819">
        <f>((C20-G20)/G20)-L20</f>
        <v>5.3294469853454318E-4</v>
      </c>
      <c r="V20" s="819">
        <f>((O20-P20)/P20)-Q20</f>
        <v>0.67692307692307696</v>
      </c>
      <c r="W20" s="819">
        <f>C20-O20</f>
        <v>0</v>
      </c>
      <c r="X20" s="919">
        <f>G20-P20</f>
        <v>0</v>
      </c>
      <c r="Y20" s="345"/>
      <c r="Z20" s="316"/>
      <c r="AA20" s="316"/>
      <c r="AB20" s="316"/>
      <c r="AC20" s="316"/>
      <c r="AD20" s="316"/>
      <c r="AE20" s="316"/>
      <c r="AF20" s="316"/>
      <c r="AG20" s="324"/>
      <c r="AH20" s="325"/>
      <c r="AI20" s="318"/>
      <c r="AJ20" s="320"/>
      <c r="AK20" s="345"/>
      <c r="AL20" s="316"/>
      <c r="AM20" s="318"/>
      <c r="AN20" s="320"/>
      <c r="AO20" s="802">
        <f t="shared" si="7"/>
        <v>-88</v>
      </c>
      <c r="AP20" s="802">
        <f t="shared" si="8"/>
        <v>-94</v>
      </c>
      <c r="AQ20" s="802">
        <f t="shared" si="9"/>
        <v>-103</v>
      </c>
      <c r="AR20" s="802">
        <f t="shared" si="10"/>
        <v>-113</v>
      </c>
      <c r="AS20" s="802">
        <f t="shared" si="11"/>
        <v>-130</v>
      </c>
      <c r="AT20" s="802">
        <f t="shared" si="12"/>
        <v>0</v>
      </c>
      <c r="AU20" s="802">
        <f t="shared" si="13"/>
        <v>0</v>
      </c>
      <c r="AV20" s="802">
        <f t="shared" si="14"/>
        <v>0</v>
      </c>
      <c r="AW20" s="802">
        <f t="shared" si="15"/>
        <v>-6.3210787131732782E-2</v>
      </c>
      <c r="AX20" s="802">
        <f t="shared" si="16"/>
        <v>-0.32360986777545764</v>
      </c>
      <c r="AY20" s="802">
        <f t="shared" si="17"/>
        <v>-0.23123414214381754</v>
      </c>
      <c r="AZ20" s="802">
        <f t="shared" si="18"/>
        <v>-0.99540098647806829</v>
      </c>
      <c r="BA20" s="802">
        <f t="shared" si="19"/>
        <v>-88</v>
      </c>
      <c r="BB20" s="802">
        <f t="shared" si="20"/>
        <v>-130</v>
      </c>
      <c r="BC20" s="802">
        <f t="shared" si="21"/>
        <v>-1</v>
      </c>
      <c r="BD20" s="802">
        <f t="shared" si="22"/>
        <v>-0.99540098647806829</v>
      </c>
    </row>
    <row r="21" spans="1:56" s="101" customFormat="1" ht="10.5" customHeight="1">
      <c r="A21" s="213" t="s">
        <v>28</v>
      </c>
      <c r="B21" s="481" t="s">
        <v>92</v>
      </c>
      <c r="C21" s="345">
        <v>-693</v>
      </c>
      <c r="D21" s="371">
        <v>-767</v>
      </c>
      <c r="E21" s="371">
        <v>-781</v>
      </c>
      <c r="F21" s="371">
        <v>-921</v>
      </c>
      <c r="G21" s="371">
        <v>-961</v>
      </c>
      <c r="H21" s="539"/>
      <c r="I21" s="539"/>
      <c r="J21" s="539"/>
      <c r="K21" s="324">
        <v>-9.7170200130098361E-2</v>
      </c>
      <c r="L21" s="325">
        <v>-0.27899130509571546</v>
      </c>
      <c r="M21" s="473">
        <v>-0.21486748399654532</v>
      </c>
      <c r="N21" s="474">
        <v>-0.99410366715539811</v>
      </c>
      <c r="O21" s="476">
        <v>-693</v>
      </c>
      <c r="P21" s="539">
        <v>-961</v>
      </c>
      <c r="Q21" s="381">
        <v>-1</v>
      </c>
      <c r="R21" s="474">
        <v>-0.99410366715539811</v>
      </c>
      <c r="T21" s="819">
        <f>((C21-D21)/D21)-K21</f>
        <v>6.9040873505273048E-4</v>
      </c>
      <c r="U21" s="819">
        <f t="shared" ref="U21:U30" si="24">((C21-G21)/G21)-L21</f>
        <v>1.1513444014832341E-4</v>
      </c>
      <c r="V21" s="819">
        <f>((O21-P21)/P21)-Q21</f>
        <v>0.72112382934443287</v>
      </c>
      <c r="W21" s="819">
        <f>C21-O21</f>
        <v>0</v>
      </c>
      <c r="X21" s="919">
        <f>G21-P21</f>
        <v>0</v>
      </c>
      <c r="Y21" s="345"/>
      <c r="Z21" s="316"/>
      <c r="AA21" s="316"/>
      <c r="AB21" s="316"/>
      <c r="AC21" s="316"/>
      <c r="AD21" s="316"/>
      <c r="AE21" s="316"/>
      <c r="AF21" s="316"/>
      <c r="AG21" s="324"/>
      <c r="AH21" s="325"/>
      <c r="AI21" s="318"/>
      <c r="AJ21" s="320"/>
      <c r="AK21" s="345"/>
      <c r="AL21" s="316"/>
      <c r="AM21" s="318"/>
      <c r="AN21" s="320"/>
      <c r="AO21" s="802">
        <f t="shared" si="7"/>
        <v>-693</v>
      </c>
      <c r="AP21" s="802">
        <f t="shared" si="8"/>
        <v>-767</v>
      </c>
      <c r="AQ21" s="802">
        <f t="shared" si="9"/>
        <v>-781</v>
      </c>
      <c r="AR21" s="802">
        <f t="shared" si="10"/>
        <v>-921</v>
      </c>
      <c r="AS21" s="802">
        <f t="shared" si="11"/>
        <v>-961</v>
      </c>
      <c r="AT21" s="802">
        <f t="shared" si="12"/>
        <v>0</v>
      </c>
      <c r="AU21" s="802">
        <f t="shared" si="13"/>
        <v>0</v>
      </c>
      <c r="AV21" s="802">
        <f t="shared" si="14"/>
        <v>0</v>
      </c>
      <c r="AW21" s="802">
        <f t="shared" si="15"/>
        <v>-9.7170200130098361E-2</v>
      </c>
      <c r="AX21" s="802">
        <f t="shared" si="16"/>
        <v>-0.27899130509571546</v>
      </c>
      <c r="AY21" s="802">
        <f t="shared" si="17"/>
        <v>-0.21486748399654532</v>
      </c>
      <c r="AZ21" s="802">
        <f t="shared" si="18"/>
        <v>-0.99410366715539811</v>
      </c>
      <c r="BA21" s="802">
        <f t="shared" si="19"/>
        <v>-693</v>
      </c>
      <c r="BB21" s="802">
        <f t="shared" si="20"/>
        <v>-961</v>
      </c>
      <c r="BC21" s="802">
        <f t="shared" si="21"/>
        <v>-1</v>
      </c>
      <c r="BD21" s="802">
        <f t="shared" si="22"/>
        <v>-0.99410366715539811</v>
      </c>
    </row>
    <row r="22" spans="1:56" s="101" customFormat="1" ht="10.5" customHeight="1">
      <c r="A22" s="213" t="s">
        <v>15</v>
      </c>
      <c r="B22" s="513" t="s">
        <v>15</v>
      </c>
      <c r="C22" s="348">
        <v>2637</v>
      </c>
      <c r="D22" s="372">
        <v>2681</v>
      </c>
      <c r="E22" s="372">
        <v>2917</v>
      </c>
      <c r="F22" s="372">
        <v>2871</v>
      </c>
      <c r="G22" s="372">
        <v>2847</v>
      </c>
      <c r="H22" s="540"/>
      <c r="I22" s="540"/>
      <c r="J22" s="540"/>
      <c r="K22" s="736">
        <v>-1.6401512608802515E-2</v>
      </c>
      <c r="L22" s="737">
        <v>-7.355746094861404E-2</v>
      </c>
      <c r="M22" s="1078">
        <v>-1.6401512608802515E-2</v>
      </c>
      <c r="N22" s="1079">
        <v>-7.355746094861404E-2</v>
      </c>
      <c r="O22" s="476">
        <v>2637</v>
      </c>
      <c r="P22" s="580">
        <v>2847</v>
      </c>
      <c r="Q22" s="1080">
        <v>-7.2499360096296983E-2</v>
      </c>
      <c r="R22" s="1079">
        <v>-7.355746094861404E-2</v>
      </c>
      <c r="T22" s="819">
        <f t="shared" ref="T22:T30" si="25">((C22-D22)/D22)-K22</f>
        <v>-1.0274037971075289E-5</v>
      </c>
      <c r="U22" s="819">
        <f t="shared" si="24"/>
        <v>-2.0439363515835363E-4</v>
      </c>
      <c r="V22" s="819">
        <f>((O22-P22)/P22)-Q22</f>
        <v>-1.2624944874754102E-3</v>
      </c>
      <c r="W22" s="819">
        <f>C22-O22</f>
        <v>0</v>
      </c>
      <c r="X22" s="919">
        <f>G22-P22</f>
        <v>0</v>
      </c>
      <c r="Y22" s="348">
        <v>2637</v>
      </c>
      <c r="Z22" s="349">
        <v>2681</v>
      </c>
      <c r="AA22" s="349">
        <v>2917</v>
      </c>
      <c r="AB22" s="349">
        <v>2871</v>
      </c>
      <c r="AC22" s="349">
        <v>2847</v>
      </c>
      <c r="AD22" s="349"/>
      <c r="AE22" s="349"/>
      <c r="AF22" s="349"/>
      <c r="AG22" s="736">
        <v>-1.6401512608802515E-2</v>
      </c>
      <c r="AH22" s="737">
        <v>-7.355746094861404E-2</v>
      </c>
      <c r="AI22" s="350">
        <v>-1.6401512608802515E-2</v>
      </c>
      <c r="AJ22" s="351">
        <v>-7.355746094861404E-2</v>
      </c>
      <c r="AK22" s="348">
        <v>2637</v>
      </c>
      <c r="AL22" s="349">
        <v>2847</v>
      </c>
      <c r="AM22" s="350">
        <v>-7.2499360096296983E-2</v>
      </c>
      <c r="AN22" s="748">
        <v>-7.355746094861404E-2</v>
      </c>
      <c r="AO22" s="802">
        <f t="shared" si="7"/>
        <v>0</v>
      </c>
      <c r="AP22" s="802">
        <f t="shared" si="8"/>
        <v>0</v>
      </c>
      <c r="AQ22" s="802">
        <f t="shared" si="9"/>
        <v>0</v>
      </c>
      <c r="AR22" s="802">
        <f t="shared" si="10"/>
        <v>0</v>
      </c>
      <c r="AS22" s="802">
        <f t="shared" si="11"/>
        <v>0</v>
      </c>
      <c r="AT22" s="802">
        <f t="shared" si="12"/>
        <v>0</v>
      </c>
      <c r="AU22" s="802">
        <f t="shared" si="13"/>
        <v>0</v>
      </c>
      <c r="AV22" s="802">
        <f t="shared" si="14"/>
        <v>0</v>
      </c>
      <c r="AW22" s="802">
        <f t="shared" si="15"/>
        <v>0</v>
      </c>
      <c r="AX22" s="802">
        <f t="shared" si="16"/>
        <v>0</v>
      </c>
      <c r="AY22" s="802">
        <f t="shared" si="17"/>
        <v>0</v>
      </c>
      <c r="AZ22" s="802">
        <f t="shared" si="18"/>
        <v>0</v>
      </c>
      <c r="BA22" s="802">
        <f t="shared" si="19"/>
        <v>0</v>
      </c>
      <c r="BB22" s="802">
        <f t="shared" si="20"/>
        <v>0</v>
      </c>
      <c r="BC22" s="802">
        <f t="shared" si="21"/>
        <v>0</v>
      </c>
      <c r="BD22" s="802">
        <f t="shared" si="22"/>
        <v>0</v>
      </c>
    </row>
    <row r="23" spans="1:56" s="101" customFormat="1" ht="10.5" customHeight="1">
      <c r="A23" s="214" t="s">
        <v>23</v>
      </c>
      <c r="B23" s="493" t="s">
        <v>23</v>
      </c>
      <c r="C23" s="352"/>
      <c r="D23" s="378"/>
      <c r="E23" s="378"/>
      <c r="F23" s="378"/>
      <c r="G23" s="378"/>
      <c r="H23" s="556"/>
      <c r="I23" s="556"/>
      <c r="J23" s="556"/>
      <c r="K23" s="381"/>
      <c r="L23" s="382"/>
      <c r="M23" s="473"/>
      <c r="N23" s="474"/>
      <c r="O23" s="926"/>
      <c r="P23" s="539"/>
      <c r="Q23" s="377"/>
      <c r="R23" s="594"/>
      <c r="T23" s="819"/>
      <c r="U23" s="819"/>
      <c r="V23" s="819"/>
      <c r="W23" s="819"/>
      <c r="X23" s="209"/>
      <c r="Y23" s="445"/>
      <c r="Z23" s="323"/>
      <c r="AA23" s="323"/>
      <c r="AB23" s="323"/>
      <c r="AC23" s="323"/>
      <c r="AD23" s="323"/>
      <c r="AE23" s="323"/>
      <c r="AF23" s="323"/>
      <c r="AG23" s="318"/>
      <c r="AH23" s="320"/>
      <c r="AI23" s="318"/>
      <c r="AJ23" s="320"/>
      <c r="AK23" s="445"/>
      <c r="AL23" s="323"/>
      <c r="AM23" s="314"/>
      <c r="AN23" s="346"/>
      <c r="AO23" s="802">
        <f t="shared" si="7"/>
        <v>0</v>
      </c>
      <c r="AP23" s="802">
        <f t="shared" si="8"/>
        <v>0</v>
      </c>
      <c r="AQ23" s="802">
        <f t="shared" si="9"/>
        <v>0</v>
      </c>
      <c r="AR23" s="802">
        <f t="shared" si="10"/>
        <v>0</v>
      </c>
      <c r="AS23" s="802">
        <f t="shared" si="11"/>
        <v>0</v>
      </c>
      <c r="AT23" s="802">
        <f t="shared" si="12"/>
        <v>0</v>
      </c>
      <c r="AU23" s="802">
        <f t="shared" si="13"/>
        <v>0</v>
      </c>
      <c r="AV23" s="802">
        <f t="shared" si="14"/>
        <v>0</v>
      </c>
      <c r="AW23" s="802">
        <f t="shared" si="15"/>
        <v>0</v>
      </c>
      <c r="AX23" s="802">
        <f t="shared" si="16"/>
        <v>0</v>
      </c>
      <c r="AY23" s="802">
        <f t="shared" si="17"/>
        <v>0</v>
      </c>
      <c r="AZ23" s="802">
        <f t="shared" si="18"/>
        <v>0</v>
      </c>
      <c r="BA23" s="802">
        <f t="shared" si="19"/>
        <v>0</v>
      </c>
      <c r="BB23" s="802">
        <f t="shared" si="20"/>
        <v>0</v>
      </c>
      <c r="BC23" s="802">
        <f t="shared" si="21"/>
        <v>0</v>
      </c>
      <c r="BD23" s="802">
        <f t="shared" si="22"/>
        <v>0</v>
      </c>
    </row>
    <row r="24" spans="1:56" s="101" customFormat="1" ht="10.5" customHeight="1">
      <c r="A24" s="213" t="s">
        <v>20</v>
      </c>
      <c r="B24" s="483" t="s">
        <v>20</v>
      </c>
      <c r="C24" s="353">
        <v>0</v>
      </c>
      <c r="D24" s="373">
        <v>0</v>
      </c>
      <c r="E24" s="373">
        <v>0</v>
      </c>
      <c r="F24" s="373">
        <v>0</v>
      </c>
      <c r="G24" s="373">
        <v>0</v>
      </c>
      <c r="H24" s="546"/>
      <c r="I24" s="546"/>
      <c r="J24" s="546"/>
      <c r="K24" s="324"/>
      <c r="L24" s="325"/>
      <c r="M24" s="473"/>
      <c r="N24" s="474"/>
      <c r="O24" s="794"/>
      <c r="P24" s="581"/>
      <c r="Q24" s="381"/>
      <c r="R24" s="474"/>
      <c r="T24" s="819" t="e">
        <f>((C24-D24)/D24)-K24</f>
        <v>#DIV/0!</v>
      </c>
      <c r="U24" s="819" t="e">
        <f>((C24-G24)/G24)-L24</f>
        <v>#DIV/0!</v>
      </c>
      <c r="V24" s="819" t="e">
        <f>((O24-P24)/P24)-Q24</f>
        <v>#DIV/0!</v>
      </c>
      <c r="W24" s="819">
        <f>C24-O24</f>
        <v>0</v>
      </c>
      <c r="X24" s="919">
        <f>G24-P24</f>
        <v>0</v>
      </c>
      <c r="Y24" s="353">
        <v>0</v>
      </c>
      <c r="Z24" s="354">
        <v>0</v>
      </c>
      <c r="AA24" s="354">
        <v>0</v>
      </c>
      <c r="AB24" s="354">
        <v>0</v>
      </c>
      <c r="AC24" s="354">
        <v>0</v>
      </c>
      <c r="AD24" s="354"/>
      <c r="AE24" s="354"/>
      <c r="AF24" s="354"/>
      <c r="AG24" s="324"/>
      <c r="AH24" s="325"/>
      <c r="AI24" s="318"/>
      <c r="AJ24" s="320"/>
      <c r="AK24" s="353"/>
      <c r="AL24" s="354"/>
      <c r="AM24" s="318"/>
      <c r="AN24" s="320"/>
      <c r="AO24" s="802">
        <f t="shared" si="7"/>
        <v>0</v>
      </c>
      <c r="AP24" s="802">
        <f t="shared" si="8"/>
        <v>0</v>
      </c>
      <c r="AQ24" s="802">
        <f t="shared" si="9"/>
        <v>0</v>
      </c>
      <c r="AR24" s="802">
        <f t="shared" si="10"/>
        <v>0</v>
      </c>
      <c r="AS24" s="802">
        <f t="shared" si="11"/>
        <v>0</v>
      </c>
      <c r="AT24" s="802">
        <f t="shared" si="12"/>
        <v>0</v>
      </c>
      <c r="AU24" s="802">
        <f t="shared" si="13"/>
        <v>0</v>
      </c>
      <c r="AV24" s="802">
        <f t="shared" si="14"/>
        <v>0</v>
      </c>
      <c r="AW24" s="802">
        <f t="shared" si="15"/>
        <v>0</v>
      </c>
      <c r="AX24" s="802">
        <f t="shared" si="16"/>
        <v>0</v>
      </c>
      <c r="AY24" s="802">
        <f t="shared" si="17"/>
        <v>0</v>
      </c>
      <c r="AZ24" s="802">
        <f t="shared" si="18"/>
        <v>0</v>
      </c>
      <c r="BA24" s="802">
        <f t="shared" si="19"/>
        <v>0</v>
      </c>
      <c r="BB24" s="802">
        <f t="shared" si="20"/>
        <v>0</v>
      </c>
      <c r="BC24" s="802">
        <f t="shared" si="21"/>
        <v>0</v>
      </c>
      <c r="BD24" s="802">
        <f t="shared" si="22"/>
        <v>0</v>
      </c>
    </row>
    <row r="25" spans="1:56" s="101" customFormat="1" ht="10.5" customHeight="1">
      <c r="A25" s="213" t="s">
        <v>21</v>
      </c>
      <c r="B25" s="483" t="s">
        <v>21</v>
      </c>
      <c r="C25" s="353">
        <v>0</v>
      </c>
      <c r="D25" s="373">
        <v>0</v>
      </c>
      <c r="E25" s="373">
        <v>0</v>
      </c>
      <c r="F25" s="373">
        <v>0</v>
      </c>
      <c r="G25" s="373">
        <v>0</v>
      </c>
      <c r="H25" s="546"/>
      <c r="I25" s="546"/>
      <c r="J25" s="546"/>
      <c r="K25" s="324"/>
      <c r="L25" s="325"/>
      <c r="M25" s="473"/>
      <c r="N25" s="474"/>
      <c r="O25" s="794"/>
      <c r="P25" s="581"/>
      <c r="Q25" s="381"/>
      <c r="R25" s="474"/>
      <c r="S25" s="101" t="s">
        <v>82</v>
      </c>
      <c r="T25" s="819" t="e">
        <f t="shared" si="25"/>
        <v>#DIV/0!</v>
      </c>
      <c r="U25" s="819" t="e">
        <f t="shared" si="24"/>
        <v>#DIV/0!</v>
      </c>
      <c r="V25" s="819" t="e">
        <f t="shared" ref="V25:V30" si="26">((O25-P25)/P25)-Q25</f>
        <v>#DIV/0!</v>
      </c>
      <c r="W25" s="819">
        <f t="shared" ref="W25:W30" si="27">C25-O25</f>
        <v>0</v>
      </c>
      <c r="X25" s="919">
        <f t="shared" ref="X25:X30" si="28">G25-P25</f>
        <v>0</v>
      </c>
      <c r="Y25" s="353">
        <v>0</v>
      </c>
      <c r="Z25" s="354">
        <v>0</v>
      </c>
      <c r="AA25" s="354">
        <v>0</v>
      </c>
      <c r="AB25" s="354">
        <v>0</v>
      </c>
      <c r="AC25" s="354">
        <v>0</v>
      </c>
      <c r="AD25" s="354"/>
      <c r="AE25" s="354"/>
      <c r="AF25" s="354"/>
      <c r="AG25" s="324"/>
      <c r="AH25" s="325"/>
      <c r="AI25" s="318"/>
      <c r="AJ25" s="320"/>
      <c r="AK25" s="353"/>
      <c r="AL25" s="354"/>
      <c r="AM25" s="318"/>
      <c r="AN25" s="320"/>
      <c r="AO25" s="802">
        <f t="shared" si="7"/>
        <v>0</v>
      </c>
      <c r="AP25" s="802">
        <f t="shared" si="8"/>
        <v>0</v>
      </c>
      <c r="AQ25" s="802">
        <f t="shared" si="9"/>
        <v>0</v>
      </c>
      <c r="AR25" s="802">
        <f t="shared" si="10"/>
        <v>0</v>
      </c>
      <c r="AS25" s="802">
        <f t="shared" si="11"/>
        <v>0</v>
      </c>
      <c r="AT25" s="802">
        <f t="shared" si="12"/>
        <v>0</v>
      </c>
      <c r="AU25" s="802">
        <f t="shared" si="13"/>
        <v>0</v>
      </c>
      <c r="AV25" s="802">
        <f t="shared" si="14"/>
        <v>0</v>
      </c>
      <c r="AW25" s="802">
        <f t="shared" si="15"/>
        <v>0</v>
      </c>
      <c r="AX25" s="802">
        <f t="shared" si="16"/>
        <v>0</v>
      </c>
      <c r="AY25" s="802">
        <f t="shared" si="17"/>
        <v>0</v>
      </c>
      <c r="AZ25" s="802">
        <f t="shared" si="18"/>
        <v>0</v>
      </c>
      <c r="BA25" s="802">
        <f t="shared" si="19"/>
        <v>0</v>
      </c>
      <c r="BB25" s="802">
        <f t="shared" si="20"/>
        <v>0</v>
      </c>
      <c r="BC25" s="802">
        <f t="shared" si="21"/>
        <v>0</v>
      </c>
      <c r="BD25" s="802">
        <f t="shared" si="22"/>
        <v>0</v>
      </c>
    </row>
    <row r="26" spans="1:56" s="101" customFormat="1" ht="10.5" customHeight="1">
      <c r="A26" s="213" t="s">
        <v>22</v>
      </c>
      <c r="B26" s="483" t="s">
        <v>22</v>
      </c>
      <c r="C26" s="353">
        <v>0</v>
      </c>
      <c r="D26" s="373">
        <v>0</v>
      </c>
      <c r="E26" s="373">
        <v>0</v>
      </c>
      <c r="F26" s="373">
        <v>0</v>
      </c>
      <c r="G26" s="373">
        <v>0</v>
      </c>
      <c r="H26" s="546"/>
      <c r="I26" s="546"/>
      <c r="J26" s="546"/>
      <c r="K26" s="324"/>
      <c r="L26" s="325"/>
      <c r="M26" s="473"/>
      <c r="N26" s="474"/>
      <c r="O26" s="794"/>
      <c r="P26" s="581"/>
      <c r="Q26" s="381"/>
      <c r="R26" s="474"/>
      <c r="T26" s="819" t="e">
        <f t="shared" si="25"/>
        <v>#DIV/0!</v>
      </c>
      <c r="U26" s="819" t="e">
        <f t="shared" si="24"/>
        <v>#DIV/0!</v>
      </c>
      <c r="V26" s="819" t="e">
        <f t="shared" si="26"/>
        <v>#DIV/0!</v>
      </c>
      <c r="W26" s="819">
        <f t="shared" si="27"/>
        <v>0</v>
      </c>
      <c r="X26" s="919">
        <f t="shared" si="28"/>
        <v>0</v>
      </c>
      <c r="Y26" s="353">
        <v>0</v>
      </c>
      <c r="Z26" s="354">
        <v>0</v>
      </c>
      <c r="AA26" s="354">
        <v>0</v>
      </c>
      <c r="AB26" s="354">
        <v>0</v>
      </c>
      <c r="AC26" s="354">
        <v>0</v>
      </c>
      <c r="AD26" s="354"/>
      <c r="AE26" s="354"/>
      <c r="AF26" s="354"/>
      <c r="AG26" s="324"/>
      <c r="AH26" s="325"/>
      <c r="AI26" s="318"/>
      <c r="AJ26" s="320"/>
      <c r="AK26" s="353"/>
      <c r="AL26" s="354"/>
      <c r="AM26" s="318"/>
      <c r="AN26" s="320"/>
      <c r="AO26" s="802">
        <f t="shared" si="7"/>
        <v>0</v>
      </c>
      <c r="AP26" s="802">
        <f t="shared" si="8"/>
        <v>0</v>
      </c>
      <c r="AQ26" s="802">
        <f t="shared" si="9"/>
        <v>0</v>
      </c>
      <c r="AR26" s="802">
        <f t="shared" si="10"/>
        <v>0</v>
      </c>
      <c r="AS26" s="802">
        <f t="shared" si="11"/>
        <v>0</v>
      </c>
      <c r="AT26" s="802">
        <f t="shared" si="12"/>
        <v>0</v>
      </c>
      <c r="AU26" s="802">
        <f t="shared" si="13"/>
        <v>0</v>
      </c>
      <c r="AV26" s="802">
        <f t="shared" si="14"/>
        <v>0</v>
      </c>
      <c r="AW26" s="802">
        <f t="shared" si="15"/>
        <v>0</v>
      </c>
      <c r="AX26" s="802">
        <f t="shared" si="16"/>
        <v>0</v>
      </c>
      <c r="AY26" s="802">
        <f t="shared" si="17"/>
        <v>0</v>
      </c>
      <c r="AZ26" s="802">
        <f t="shared" si="18"/>
        <v>0</v>
      </c>
      <c r="BA26" s="802">
        <f t="shared" si="19"/>
        <v>0</v>
      </c>
      <c r="BB26" s="802">
        <f t="shared" si="20"/>
        <v>0</v>
      </c>
      <c r="BC26" s="802">
        <f t="shared" si="21"/>
        <v>0</v>
      </c>
      <c r="BD26" s="802">
        <f t="shared" si="22"/>
        <v>0</v>
      </c>
    </row>
    <row r="27" spans="1:56" s="101" customFormat="1" ht="10.5" customHeight="1">
      <c r="A27" s="214" t="s">
        <v>26</v>
      </c>
      <c r="B27" s="493" t="s">
        <v>26</v>
      </c>
      <c r="C27" s="355">
        <v>0</v>
      </c>
      <c r="D27" s="374">
        <v>0</v>
      </c>
      <c r="E27" s="374">
        <v>0</v>
      </c>
      <c r="F27" s="374">
        <v>0</v>
      </c>
      <c r="G27" s="374">
        <v>0</v>
      </c>
      <c r="H27" s="549"/>
      <c r="I27" s="549"/>
      <c r="J27" s="549"/>
      <c r="K27" s="327"/>
      <c r="L27" s="328"/>
      <c r="M27" s="1072"/>
      <c r="N27" s="494"/>
      <c r="O27" s="529"/>
      <c r="P27" s="1023"/>
      <c r="Q27" s="435"/>
      <c r="R27" s="494"/>
      <c r="T27" s="819" t="e">
        <f t="shared" si="25"/>
        <v>#DIV/0!</v>
      </c>
      <c r="U27" s="819" t="e">
        <f t="shared" si="24"/>
        <v>#DIV/0!</v>
      </c>
      <c r="V27" s="819" t="e">
        <f t="shared" si="26"/>
        <v>#DIV/0!</v>
      </c>
      <c r="W27" s="819">
        <f t="shared" si="27"/>
        <v>0</v>
      </c>
      <c r="X27" s="919">
        <f t="shared" si="28"/>
        <v>0</v>
      </c>
      <c r="Y27" s="355">
        <v>0</v>
      </c>
      <c r="Z27" s="356">
        <v>0</v>
      </c>
      <c r="AA27" s="356">
        <v>0</v>
      </c>
      <c r="AB27" s="356">
        <v>0</v>
      </c>
      <c r="AC27" s="356">
        <v>0</v>
      </c>
      <c r="AD27" s="356"/>
      <c r="AE27" s="356"/>
      <c r="AF27" s="356"/>
      <c r="AG27" s="327"/>
      <c r="AH27" s="328"/>
      <c r="AI27" s="329"/>
      <c r="AJ27" s="330"/>
      <c r="AK27" s="355"/>
      <c r="AL27" s="356"/>
      <c r="AM27" s="329"/>
      <c r="AN27" s="320"/>
      <c r="AO27" s="802">
        <f t="shared" si="7"/>
        <v>0</v>
      </c>
      <c r="AP27" s="802">
        <f t="shared" si="8"/>
        <v>0</v>
      </c>
      <c r="AQ27" s="802">
        <f t="shared" si="9"/>
        <v>0</v>
      </c>
      <c r="AR27" s="802">
        <f t="shared" si="10"/>
        <v>0</v>
      </c>
      <c r="AS27" s="802">
        <f t="shared" si="11"/>
        <v>0</v>
      </c>
      <c r="AT27" s="802">
        <f t="shared" si="12"/>
        <v>0</v>
      </c>
      <c r="AU27" s="802">
        <f t="shared" si="13"/>
        <v>0</v>
      </c>
      <c r="AV27" s="802">
        <f t="shared" si="14"/>
        <v>0</v>
      </c>
      <c r="AW27" s="802">
        <f t="shared" si="15"/>
        <v>0</v>
      </c>
      <c r="AX27" s="802">
        <f t="shared" si="16"/>
        <v>0</v>
      </c>
      <c r="AY27" s="802">
        <f t="shared" si="17"/>
        <v>0</v>
      </c>
      <c r="AZ27" s="802">
        <f t="shared" si="18"/>
        <v>0</v>
      </c>
      <c r="BA27" s="802">
        <f t="shared" si="19"/>
        <v>0</v>
      </c>
      <c r="BB27" s="802">
        <f t="shared" si="20"/>
        <v>0</v>
      </c>
      <c r="BC27" s="802">
        <f t="shared" si="21"/>
        <v>0</v>
      </c>
      <c r="BD27" s="802">
        <f t="shared" si="22"/>
        <v>0</v>
      </c>
    </row>
    <row r="28" spans="1:56" s="101" customFormat="1" ht="10.5" customHeight="1">
      <c r="A28" s="213" t="s">
        <v>18</v>
      </c>
      <c r="B28" s="483" t="s">
        <v>18</v>
      </c>
      <c r="C28" s="353">
        <v>0</v>
      </c>
      <c r="D28" s="373">
        <v>0</v>
      </c>
      <c r="E28" s="373">
        <v>0</v>
      </c>
      <c r="F28" s="373">
        <v>0</v>
      </c>
      <c r="G28" s="373">
        <v>0</v>
      </c>
      <c r="H28" s="546"/>
      <c r="I28" s="546"/>
      <c r="J28" s="546"/>
      <c r="K28" s="324"/>
      <c r="L28" s="325"/>
      <c r="M28" s="473"/>
      <c r="N28" s="474"/>
      <c r="O28" s="794"/>
      <c r="P28" s="581"/>
      <c r="Q28" s="381"/>
      <c r="R28" s="474"/>
      <c r="T28" s="819" t="e">
        <f t="shared" si="25"/>
        <v>#DIV/0!</v>
      </c>
      <c r="U28" s="819" t="e">
        <f t="shared" si="24"/>
        <v>#DIV/0!</v>
      </c>
      <c r="V28" s="819" t="e">
        <f t="shared" si="26"/>
        <v>#DIV/0!</v>
      </c>
      <c r="W28" s="819">
        <f t="shared" si="27"/>
        <v>0</v>
      </c>
      <c r="X28" s="919">
        <f t="shared" si="28"/>
        <v>0</v>
      </c>
      <c r="Y28" s="353">
        <v>0</v>
      </c>
      <c r="Z28" s="354">
        <v>0</v>
      </c>
      <c r="AA28" s="354">
        <v>0</v>
      </c>
      <c r="AB28" s="354">
        <v>0</v>
      </c>
      <c r="AC28" s="354">
        <v>0</v>
      </c>
      <c r="AD28" s="354"/>
      <c r="AE28" s="354"/>
      <c r="AF28" s="354"/>
      <c r="AG28" s="324"/>
      <c r="AH28" s="325"/>
      <c r="AI28" s="318"/>
      <c r="AJ28" s="320"/>
      <c r="AK28" s="353"/>
      <c r="AL28" s="354"/>
      <c r="AM28" s="318"/>
      <c r="AN28" s="320"/>
      <c r="AO28" s="802">
        <f t="shared" si="7"/>
        <v>0</v>
      </c>
      <c r="AP28" s="802">
        <f t="shared" si="8"/>
        <v>0</v>
      </c>
      <c r="AQ28" s="802">
        <f t="shared" si="9"/>
        <v>0</v>
      </c>
      <c r="AR28" s="802">
        <f t="shared" si="10"/>
        <v>0</v>
      </c>
      <c r="AS28" s="802">
        <f t="shared" si="11"/>
        <v>0</v>
      </c>
      <c r="AT28" s="802">
        <f t="shared" si="12"/>
        <v>0</v>
      </c>
      <c r="AU28" s="802">
        <f t="shared" si="13"/>
        <v>0</v>
      </c>
      <c r="AV28" s="802">
        <f t="shared" si="14"/>
        <v>0</v>
      </c>
      <c r="AW28" s="802">
        <f t="shared" si="15"/>
        <v>0</v>
      </c>
      <c r="AX28" s="802">
        <f t="shared" si="16"/>
        <v>0</v>
      </c>
      <c r="AY28" s="802">
        <f t="shared" si="17"/>
        <v>0</v>
      </c>
      <c r="AZ28" s="802">
        <f t="shared" si="18"/>
        <v>0</v>
      </c>
      <c r="BA28" s="802">
        <f t="shared" si="19"/>
        <v>0</v>
      </c>
      <c r="BB28" s="802">
        <f t="shared" si="20"/>
        <v>0</v>
      </c>
      <c r="BC28" s="802">
        <f t="shared" si="21"/>
        <v>0</v>
      </c>
      <c r="BD28" s="802">
        <f t="shared" si="22"/>
        <v>0</v>
      </c>
    </row>
    <row r="29" spans="1:56" s="101" customFormat="1" ht="10.5" customHeight="1">
      <c r="A29" s="213" t="s">
        <v>17</v>
      </c>
      <c r="B29" s="483" t="s">
        <v>17</v>
      </c>
      <c r="C29" s="353">
        <v>0</v>
      </c>
      <c r="D29" s="373">
        <v>0</v>
      </c>
      <c r="E29" s="373">
        <v>0</v>
      </c>
      <c r="F29" s="373">
        <v>0</v>
      </c>
      <c r="G29" s="373">
        <v>0</v>
      </c>
      <c r="H29" s="546"/>
      <c r="I29" s="546"/>
      <c r="J29" s="546"/>
      <c r="K29" s="324"/>
      <c r="L29" s="325"/>
      <c r="M29" s="473"/>
      <c r="N29" s="474"/>
      <c r="O29" s="794"/>
      <c r="P29" s="581"/>
      <c r="Q29" s="381"/>
      <c r="R29" s="474"/>
      <c r="T29" s="819" t="e">
        <f t="shared" si="25"/>
        <v>#DIV/0!</v>
      </c>
      <c r="U29" s="819" t="e">
        <f t="shared" si="24"/>
        <v>#DIV/0!</v>
      </c>
      <c r="V29" s="819" t="e">
        <f t="shared" si="26"/>
        <v>#DIV/0!</v>
      </c>
      <c r="W29" s="819">
        <f t="shared" si="27"/>
        <v>0</v>
      </c>
      <c r="X29" s="919">
        <f t="shared" si="28"/>
        <v>0</v>
      </c>
      <c r="Y29" s="353">
        <v>0</v>
      </c>
      <c r="Z29" s="354">
        <v>0</v>
      </c>
      <c r="AA29" s="354">
        <v>0</v>
      </c>
      <c r="AB29" s="354">
        <v>0</v>
      </c>
      <c r="AC29" s="354">
        <v>0</v>
      </c>
      <c r="AD29" s="354"/>
      <c r="AE29" s="354"/>
      <c r="AF29" s="354"/>
      <c r="AG29" s="324"/>
      <c r="AH29" s="325"/>
      <c r="AI29" s="318"/>
      <c r="AJ29" s="320"/>
      <c r="AK29" s="353"/>
      <c r="AL29" s="354"/>
      <c r="AM29" s="318"/>
      <c r="AN29" s="320"/>
      <c r="AO29" s="802">
        <f t="shared" si="7"/>
        <v>0</v>
      </c>
      <c r="AP29" s="802">
        <f t="shared" si="8"/>
        <v>0</v>
      </c>
      <c r="AQ29" s="802">
        <f t="shared" si="9"/>
        <v>0</v>
      </c>
      <c r="AR29" s="802">
        <f t="shared" si="10"/>
        <v>0</v>
      </c>
      <c r="AS29" s="802">
        <f t="shared" si="11"/>
        <v>0</v>
      </c>
      <c r="AT29" s="802">
        <f t="shared" si="12"/>
        <v>0</v>
      </c>
      <c r="AU29" s="802">
        <f t="shared" si="13"/>
        <v>0</v>
      </c>
      <c r="AV29" s="802">
        <f t="shared" si="14"/>
        <v>0</v>
      </c>
      <c r="AW29" s="802">
        <f t="shared" si="15"/>
        <v>0</v>
      </c>
      <c r="AX29" s="802">
        <f t="shared" si="16"/>
        <v>0</v>
      </c>
      <c r="AY29" s="802">
        <f t="shared" si="17"/>
        <v>0</v>
      </c>
      <c r="AZ29" s="802">
        <f t="shared" si="18"/>
        <v>0</v>
      </c>
      <c r="BA29" s="802">
        <f t="shared" si="19"/>
        <v>0</v>
      </c>
      <c r="BB29" s="802">
        <f t="shared" si="20"/>
        <v>0</v>
      </c>
      <c r="BC29" s="802">
        <f t="shared" si="21"/>
        <v>0</v>
      </c>
      <c r="BD29" s="802">
        <f t="shared" si="22"/>
        <v>0</v>
      </c>
    </row>
    <row r="30" spans="1:56" s="101" customFormat="1" ht="10.5" customHeight="1">
      <c r="A30" s="214" t="s">
        <v>16</v>
      </c>
      <c r="B30" s="500" t="s">
        <v>16</v>
      </c>
      <c r="C30" s="357">
        <v>0</v>
      </c>
      <c r="D30" s="375">
        <v>0</v>
      </c>
      <c r="E30" s="375">
        <v>0</v>
      </c>
      <c r="F30" s="375">
        <v>0</v>
      </c>
      <c r="G30" s="375">
        <v>0</v>
      </c>
      <c r="H30" s="551"/>
      <c r="I30" s="551"/>
      <c r="J30" s="551"/>
      <c r="K30" s="339"/>
      <c r="L30" s="740"/>
      <c r="M30" s="1074"/>
      <c r="N30" s="505"/>
      <c r="O30" s="530"/>
      <c r="P30" s="1082"/>
      <c r="Q30" s="437"/>
      <c r="R30" s="505"/>
      <c r="T30" s="819" t="e">
        <f t="shared" si="25"/>
        <v>#DIV/0!</v>
      </c>
      <c r="U30" s="819" t="e">
        <f t="shared" si="24"/>
        <v>#DIV/0!</v>
      </c>
      <c r="V30" s="819" t="e">
        <f t="shared" si="26"/>
        <v>#DIV/0!</v>
      </c>
      <c r="W30" s="819">
        <f t="shared" si="27"/>
        <v>0</v>
      </c>
      <c r="X30" s="919">
        <f t="shared" si="28"/>
        <v>0</v>
      </c>
      <c r="Y30" s="357">
        <v>0</v>
      </c>
      <c r="Z30" s="358">
        <v>0</v>
      </c>
      <c r="AA30" s="358">
        <v>0</v>
      </c>
      <c r="AB30" s="358">
        <v>0</v>
      </c>
      <c r="AC30" s="358">
        <v>0</v>
      </c>
      <c r="AD30" s="358"/>
      <c r="AE30" s="358"/>
      <c r="AF30" s="358"/>
      <c r="AG30" s="339"/>
      <c r="AH30" s="740"/>
      <c r="AI30" s="340"/>
      <c r="AJ30" s="359"/>
      <c r="AK30" s="357"/>
      <c r="AL30" s="358"/>
      <c r="AM30" s="340"/>
      <c r="AN30" s="351"/>
      <c r="AO30" s="802">
        <f t="shared" si="7"/>
        <v>0</v>
      </c>
      <c r="AP30" s="802">
        <f t="shared" si="8"/>
        <v>0</v>
      </c>
      <c r="AQ30" s="802">
        <f t="shared" si="9"/>
        <v>0</v>
      </c>
      <c r="AR30" s="802">
        <f t="shared" si="10"/>
        <v>0</v>
      </c>
      <c r="AS30" s="802">
        <f t="shared" si="11"/>
        <v>0</v>
      </c>
      <c r="AT30" s="802">
        <f t="shared" si="12"/>
        <v>0</v>
      </c>
      <c r="AU30" s="802">
        <f t="shared" si="13"/>
        <v>0</v>
      </c>
      <c r="AV30" s="802">
        <f t="shared" si="14"/>
        <v>0</v>
      </c>
      <c r="AW30" s="802">
        <f t="shared" si="15"/>
        <v>0</v>
      </c>
      <c r="AX30" s="802">
        <f t="shared" si="16"/>
        <v>0</v>
      </c>
      <c r="AY30" s="802">
        <f t="shared" si="17"/>
        <v>0</v>
      </c>
      <c r="AZ30" s="802">
        <f t="shared" si="18"/>
        <v>0</v>
      </c>
      <c r="BA30" s="802">
        <f t="shared" si="19"/>
        <v>0</v>
      </c>
      <c r="BB30" s="802">
        <f t="shared" si="20"/>
        <v>0</v>
      </c>
      <c r="BC30" s="802">
        <f t="shared" si="21"/>
        <v>0</v>
      </c>
      <c r="BD30" s="802">
        <f t="shared" si="22"/>
        <v>0</v>
      </c>
    </row>
    <row r="31" spans="1:56" s="210" customFormat="1" ht="12" customHeight="1">
      <c r="A31" s="216" t="str">
        <f>+"FXRetailTot"&amp;$A$1</f>
        <v>FXRetailTotGroup</v>
      </c>
      <c r="B31" s="1340" t="s">
        <v>155</v>
      </c>
      <c r="C31" s="1340"/>
      <c r="D31" s="1340"/>
      <c r="E31" s="1340"/>
      <c r="F31" s="1340"/>
      <c r="G31" s="1340"/>
      <c r="H31" s="1340"/>
      <c r="I31" s="1340"/>
      <c r="J31" s="1340"/>
      <c r="K31" s="1340"/>
      <c r="L31" s="1340"/>
      <c r="M31" s="1340"/>
      <c r="N31" s="1340"/>
      <c r="O31" s="1340"/>
      <c r="P31" s="417"/>
      <c r="Q31" s="417"/>
      <c r="R31" s="417"/>
      <c r="Y31" s="161"/>
    </row>
    <row r="32" spans="1:56" ht="12" customHeight="1">
      <c r="A32" s="206"/>
      <c r="B32" s="360"/>
      <c r="C32" s="296"/>
      <c r="D32" s="838"/>
      <c r="E32" s="296"/>
      <c r="F32" s="296"/>
      <c r="G32" s="296"/>
      <c r="H32" s="296"/>
      <c r="I32" s="296"/>
      <c r="J32" s="296"/>
      <c r="K32" s="296"/>
      <c r="L32" s="296"/>
      <c r="M32" s="220"/>
      <c r="N32" s="220"/>
      <c r="O32" s="220"/>
      <c r="P32" s="220"/>
      <c r="Q32" s="1"/>
      <c r="R32" s="1"/>
      <c r="S32" s="1"/>
      <c r="T32" s="1"/>
      <c r="U32" s="1"/>
      <c r="V32" s="1"/>
      <c r="W32" s="1"/>
      <c r="X32" s="153"/>
      <c r="Y32" s="153"/>
      <c r="Z32" s="153"/>
      <c r="AA32" s="153"/>
      <c r="AB32" s="153"/>
      <c r="AC32" s="153"/>
      <c r="AD32" s="153"/>
      <c r="AE32" s="153"/>
    </row>
    <row r="33" spans="1:16" ht="12" customHeight="1">
      <c r="A33" s="50"/>
    </row>
    <row r="34" spans="1:16">
      <c r="A34" s="181">
        <v>3</v>
      </c>
      <c r="B34" s="796" t="s">
        <v>100</v>
      </c>
      <c r="C34" s="797">
        <f>(C5+C6+C7+C8-C9)+(C9+C12-C13)+(C13+C14-C16)</f>
        <v>0</v>
      </c>
      <c r="D34" s="797">
        <f>(D5+D6+D7+D8-D9)+(D9+D12-D13)+(D13+D14-D16)</f>
        <v>0</v>
      </c>
      <c r="E34" s="797">
        <f t="shared" ref="E34:J34" si="29">(E5+E6+E7+E8-E9)+(E9+E12-E13)+(E13+E14-E16)</f>
        <v>0</v>
      </c>
      <c r="F34" s="797">
        <f t="shared" si="29"/>
        <v>0</v>
      </c>
      <c r="G34" s="797">
        <f t="shared" si="29"/>
        <v>0</v>
      </c>
      <c r="H34" s="797">
        <f t="shared" si="29"/>
        <v>0</v>
      </c>
      <c r="I34" s="797">
        <f t="shared" si="29"/>
        <v>0</v>
      </c>
      <c r="J34" s="797">
        <f t="shared" si="29"/>
        <v>0</v>
      </c>
      <c r="K34" s="796"/>
      <c r="L34" s="796"/>
      <c r="O34" s="797">
        <f>(O5+O6+O7+O8-O9)+(O9+O12-O13)+(O13+O14-O16)</f>
        <v>0</v>
      </c>
      <c r="P34" s="797">
        <f>(P5+P6+P7+P8-P9)+(P9+P12-P13)+(P13+P14-P16)</f>
        <v>0</v>
      </c>
    </row>
    <row r="35" spans="1:16">
      <c r="A35" s="905"/>
      <c r="B35" s="796" t="s">
        <v>101</v>
      </c>
      <c r="C35" s="797">
        <f>C24+C25+C26-C27+C28+C29-C30</f>
        <v>0</v>
      </c>
      <c r="D35" s="797">
        <f t="shared" ref="D35:J35" si="30">D24+D25+D26-D27+D28+D29-D30</f>
        <v>0</v>
      </c>
      <c r="E35" s="797">
        <f t="shared" si="30"/>
        <v>0</v>
      </c>
      <c r="F35" s="797">
        <f t="shared" si="30"/>
        <v>0</v>
      </c>
      <c r="G35" s="797">
        <f t="shared" si="30"/>
        <v>0</v>
      </c>
      <c r="H35" s="797">
        <f t="shared" si="30"/>
        <v>0</v>
      </c>
      <c r="I35" s="797">
        <f t="shared" si="30"/>
        <v>0</v>
      </c>
      <c r="J35" s="797">
        <f t="shared" si="30"/>
        <v>0</v>
      </c>
      <c r="K35" s="796"/>
      <c r="L35" s="796"/>
      <c r="M35" s="798"/>
      <c r="N35" s="798"/>
      <c r="O35" s="797">
        <f>O24+O25+O26-O27+O28+O29-O30</f>
        <v>0</v>
      </c>
      <c r="P35" s="797">
        <f>P24+P25+P26-P27+P28+P29-P30</f>
        <v>0</v>
      </c>
    </row>
    <row r="36" spans="1:16">
      <c r="B36" s="796"/>
      <c r="C36" s="797"/>
      <c r="D36" s="797"/>
      <c r="E36" s="797"/>
      <c r="F36" s="797"/>
      <c r="G36" s="797"/>
      <c r="H36" s="797"/>
      <c r="I36" s="797"/>
      <c r="J36" s="797"/>
      <c r="K36" s="796"/>
      <c r="L36" s="796"/>
      <c r="M36" s="798"/>
      <c r="N36" s="798"/>
      <c r="O36" s="797"/>
      <c r="P36" s="797"/>
    </row>
    <row r="37" spans="1:16">
      <c r="B37" s="796" t="s">
        <v>104</v>
      </c>
      <c r="C37" s="849">
        <f>C24+C25+C26-C27</f>
        <v>0</v>
      </c>
      <c r="D37" s="849">
        <f>D24+D25+D26-D27</f>
        <v>0</v>
      </c>
      <c r="E37" s="849">
        <f>E24+E25+E26-E27</f>
        <v>0</v>
      </c>
      <c r="F37" s="849">
        <f>F24+F25+F26-F27</f>
        <v>0</v>
      </c>
      <c r="G37" s="849">
        <f>G24+G25+G26-G27</f>
        <v>0</v>
      </c>
      <c r="H37" s="797"/>
      <c r="I37" s="797"/>
      <c r="J37" s="797"/>
      <c r="K37" s="796"/>
      <c r="L37" s="796"/>
      <c r="M37" s="798"/>
      <c r="N37" s="798"/>
      <c r="O37" s="797"/>
      <c r="P37" s="797"/>
    </row>
    <row r="38" spans="1:16">
      <c r="B38" s="796" t="s">
        <v>105</v>
      </c>
      <c r="C38" s="849">
        <f>C28+C29-C30</f>
        <v>0</v>
      </c>
      <c r="D38" s="849">
        <f t="shared" ref="D38:J38" si="31">D28+D29-D30</f>
        <v>0</v>
      </c>
      <c r="E38" s="849">
        <f>E28+E29-E30</f>
        <v>0</v>
      </c>
      <c r="F38" s="849">
        <f t="shared" si="31"/>
        <v>0</v>
      </c>
      <c r="G38" s="849">
        <f t="shared" si="31"/>
        <v>0</v>
      </c>
      <c r="H38" s="797">
        <f t="shared" si="31"/>
        <v>0</v>
      </c>
      <c r="I38" s="797">
        <f t="shared" si="31"/>
        <v>0</v>
      </c>
      <c r="J38" s="797">
        <f t="shared" si="31"/>
        <v>0</v>
      </c>
      <c r="K38" s="796"/>
      <c r="L38" s="796"/>
      <c r="M38" s="798"/>
      <c r="N38" s="798"/>
      <c r="O38" s="797"/>
      <c r="P38" s="797"/>
    </row>
    <row r="39" spans="1:16">
      <c r="C39" s="799"/>
      <c r="D39" s="799"/>
      <c r="E39" s="799"/>
      <c r="F39" s="799"/>
      <c r="G39" s="799"/>
      <c r="H39" s="799"/>
      <c r="I39" s="799"/>
      <c r="J39" s="799"/>
      <c r="K39" s="798"/>
      <c r="L39" s="798"/>
      <c r="M39" s="798"/>
      <c r="N39" s="798"/>
      <c r="O39" s="799"/>
      <c r="P39" s="799"/>
    </row>
    <row r="41" spans="1:16" ht="12" hidden="1" customHeight="1"/>
    <row r="42" spans="1:16" ht="12" hidden="1" customHeight="1"/>
    <row r="43" spans="1:16" ht="12" hidden="1" customHeight="1"/>
    <row r="44" spans="1:16" ht="12" hidden="1" customHeight="1"/>
    <row r="45" spans="1:16" ht="12" hidden="1" customHeight="1"/>
    <row r="46" spans="1:16" ht="12" hidden="1" customHeight="1"/>
    <row r="47" spans="1:16" ht="12" hidden="1" customHeight="1"/>
    <row r="48" spans="1:16" ht="12" hidden="1" customHeight="1"/>
    <row r="49" spans="1:43" ht="12" hidden="1" customHeight="1"/>
    <row r="50" spans="1:43" ht="12" hidden="1" customHeight="1"/>
    <row r="51" spans="1:43" ht="12" hidden="1" customHeight="1"/>
    <row r="52" spans="1:43" ht="12" hidden="1" customHeight="1"/>
    <row r="53" spans="1:43" ht="12" hidden="1" customHeight="1"/>
    <row r="54" spans="1:43" ht="12" hidden="1" customHeight="1"/>
    <row r="55" spans="1:43" s="13" customFormat="1" ht="12" hidden="1" customHeight="1">
      <c r="A55" s="273"/>
    </row>
    <row r="56" spans="1:43" s="224" customFormat="1" ht="18.75" customHeight="1">
      <c r="A56" s="222"/>
      <c r="B56" s="223" t="s">
        <v>76</v>
      </c>
      <c r="C56" s="274"/>
      <c r="D56" s="274"/>
      <c r="E56" s="274"/>
      <c r="F56" s="274"/>
      <c r="G56" s="274"/>
      <c r="H56" s="274"/>
      <c r="I56" s="274"/>
      <c r="J56" s="274"/>
      <c r="K56" s="274"/>
      <c r="L56" s="274"/>
      <c r="M56" s="275"/>
      <c r="N56" s="276"/>
      <c r="T56" s="223" t="s">
        <v>88</v>
      </c>
      <c r="U56" s="223"/>
      <c r="V56" s="223"/>
      <c r="W56" s="223"/>
      <c r="X56" s="223"/>
      <c r="Y56" s="223"/>
      <c r="AE56" s="223"/>
    </row>
    <row r="57" spans="1:43" s="224" customFormat="1" ht="24" customHeight="1">
      <c r="B57" s="176" t="s">
        <v>2</v>
      </c>
      <c r="C57" s="177" t="e">
        <f>D4</f>
        <v>#REF!</v>
      </c>
      <c r="D57" s="178" t="e">
        <f t="shared" ref="D57:I57" si="32">E4</f>
        <v>#REF!</v>
      </c>
      <c r="E57" s="178" t="e">
        <f t="shared" si="32"/>
        <v>#REF!</v>
      </c>
      <c r="F57" s="178" t="e">
        <f t="shared" si="32"/>
        <v>#REF!</v>
      </c>
      <c r="G57" s="178" t="e">
        <f t="shared" si="32"/>
        <v>#REF!</v>
      </c>
      <c r="H57" s="178" t="e">
        <f t="shared" si="32"/>
        <v>#REF!</v>
      </c>
      <c r="I57" s="178" t="e">
        <f t="shared" si="32"/>
        <v>#REF!</v>
      </c>
      <c r="J57" s="178"/>
      <c r="K57" s="180"/>
      <c r="L57" s="179"/>
      <c r="M57" s="222"/>
      <c r="N57" s="222" t="s">
        <v>113</v>
      </c>
      <c r="T57" s="176" t="s">
        <v>2</v>
      </c>
      <c r="U57" s="177"/>
      <c r="V57" s="832"/>
      <c r="W57" s="832"/>
      <c r="X57" s="178" t="e">
        <f t="shared" ref="X57:AD57" si="33">+C57</f>
        <v>#REF!</v>
      </c>
      <c r="Y57" s="178" t="e">
        <f t="shared" si="33"/>
        <v>#REF!</v>
      </c>
      <c r="Z57" s="178" t="e">
        <f t="shared" si="33"/>
        <v>#REF!</v>
      </c>
      <c r="AA57" s="178" t="e">
        <f t="shared" si="33"/>
        <v>#REF!</v>
      </c>
      <c r="AB57" s="178" t="e">
        <f t="shared" si="33"/>
        <v>#REF!</v>
      </c>
      <c r="AC57" s="178" t="e">
        <f t="shared" si="33"/>
        <v>#REF!</v>
      </c>
      <c r="AD57" s="178" t="e">
        <f t="shared" si="33"/>
        <v>#REF!</v>
      </c>
      <c r="AE57" s="177"/>
      <c r="AF57" s="178"/>
      <c r="AG57" s="178"/>
      <c r="AH57" s="178"/>
      <c r="AI57" s="178"/>
      <c r="AJ57" s="178"/>
      <c r="AK57" s="178"/>
      <c r="AL57" s="180"/>
      <c r="AM57" s="179"/>
      <c r="AN57" s="254"/>
      <c r="AO57" s="254"/>
      <c r="AP57" s="254"/>
      <c r="AQ57" s="254"/>
    </row>
    <row r="58" spans="1:43" s="224" customFormat="1">
      <c r="B58" s="71" t="s">
        <v>8</v>
      </c>
      <c r="C58" s="211">
        <v>2</v>
      </c>
      <c r="D58" s="69">
        <v>3</v>
      </c>
      <c r="E58" s="69">
        <v>3</v>
      </c>
      <c r="F58" s="69">
        <v>5</v>
      </c>
      <c r="G58" s="69">
        <v>7</v>
      </c>
      <c r="H58" s="62">
        <v>6</v>
      </c>
      <c r="I58" s="62">
        <v>11</v>
      </c>
      <c r="J58" s="62"/>
      <c r="K58" s="16"/>
      <c r="L58" s="148"/>
      <c r="T58" s="71" t="s">
        <v>8</v>
      </c>
      <c r="U58" s="152"/>
      <c r="V58" s="170"/>
      <c r="W58" s="170"/>
      <c r="X58" s="116">
        <f>+D5-C58</f>
        <v>0</v>
      </c>
      <c r="Y58" s="69">
        <f t="shared" ref="X58:AD83" si="34">+E5-D58</f>
        <v>-1</v>
      </c>
      <c r="Z58" s="69">
        <f t="shared" si="34"/>
        <v>1</v>
      </c>
      <c r="AA58" s="69">
        <f t="shared" si="34"/>
        <v>-1</v>
      </c>
      <c r="AB58" s="69">
        <f t="shared" si="34"/>
        <v>-7</v>
      </c>
      <c r="AC58" s="69">
        <f t="shared" si="34"/>
        <v>-6</v>
      </c>
      <c r="AD58" s="69">
        <f t="shared" si="34"/>
        <v>-11</v>
      </c>
      <c r="AE58" s="152"/>
      <c r="AF58" s="116"/>
      <c r="AG58" s="69"/>
      <c r="AH58" s="69"/>
      <c r="AI58" s="62"/>
      <c r="AJ58" s="62"/>
      <c r="AK58" s="62"/>
      <c r="AL58" s="16"/>
      <c r="AM58" s="148"/>
      <c r="AN58" s="239"/>
      <c r="AO58" s="239"/>
      <c r="AP58" s="239"/>
      <c r="AQ58" s="239">
        <f>+'PeB DK'!N4+'PeB FI'!N4+'PeB NO'!P5+'PeB SE'!P5+'Banking Baltics'!N4+'PeB Other'!N4-P5</f>
        <v>-4</v>
      </c>
    </row>
    <row r="59" spans="1:43" s="224" customFormat="1">
      <c r="B59" s="71" t="s">
        <v>3</v>
      </c>
      <c r="C59" s="71">
        <v>-14</v>
      </c>
      <c r="D59" s="72">
        <v>-15</v>
      </c>
      <c r="E59" s="72">
        <v>-6</v>
      </c>
      <c r="F59" s="62">
        <v>-16</v>
      </c>
      <c r="G59" s="62">
        <v>-9</v>
      </c>
      <c r="H59" s="72">
        <v>-12</v>
      </c>
      <c r="I59" s="72">
        <v>-21</v>
      </c>
      <c r="J59" s="72"/>
      <c r="K59" s="20"/>
      <c r="L59" s="17"/>
      <c r="T59" s="71" t="s">
        <v>3</v>
      </c>
      <c r="U59" s="18"/>
      <c r="V59" s="19"/>
      <c r="W59" s="19"/>
      <c r="X59" s="116">
        <f t="shared" si="34"/>
        <v>0</v>
      </c>
      <c r="Y59" s="72">
        <f t="shared" si="34"/>
        <v>1</v>
      </c>
      <c r="Z59" s="62">
        <f t="shared" si="34"/>
        <v>0</v>
      </c>
      <c r="AA59" s="62">
        <f t="shared" si="34"/>
        <v>0</v>
      </c>
      <c r="AB59" s="62">
        <f t="shared" si="34"/>
        <v>9</v>
      </c>
      <c r="AC59" s="62">
        <f t="shared" si="34"/>
        <v>12</v>
      </c>
      <c r="AD59" s="62">
        <f t="shared" si="34"/>
        <v>21</v>
      </c>
      <c r="AE59" s="14"/>
      <c r="AF59" s="60"/>
      <c r="AG59" s="62"/>
      <c r="AH59" s="62"/>
      <c r="AI59" s="62"/>
      <c r="AJ59" s="72"/>
      <c r="AK59" s="72"/>
      <c r="AL59" s="20"/>
      <c r="AM59" s="17"/>
      <c r="AN59" s="230"/>
      <c r="AO59" s="230"/>
      <c r="AP59" s="230"/>
      <c r="AQ59" s="230">
        <f>+'PeB DK'!N5+'PeB FI'!N5+'PeB NO'!P6+'PeB SE'!P6+'Banking Baltics'!N5+'PeB Other'!N5-P6</f>
        <v>16</v>
      </c>
    </row>
    <row r="60" spans="1:43" s="224" customFormat="1">
      <c r="B60" s="71" t="s">
        <v>0</v>
      </c>
      <c r="C60" s="71">
        <v>-3</v>
      </c>
      <c r="D60" s="72">
        <v>-3</v>
      </c>
      <c r="E60" s="72">
        <v>-4</v>
      </c>
      <c r="F60" s="62">
        <v>-4</v>
      </c>
      <c r="G60" s="62">
        <v>-5</v>
      </c>
      <c r="H60" s="72">
        <v>1</v>
      </c>
      <c r="I60" s="72">
        <v>0</v>
      </c>
      <c r="J60" s="72"/>
      <c r="K60" s="20"/>
      <c r="L60" s="17"/>
      <c r="T60" s="71" t="s">
        <v>0</v>
      </c>
      <c r="U60" s="18"/>
      <c r="V60" s="19"/>
      <c r="W60" s="19"/>
      <c r="X60" s="301">
        <f t="shared" si="34"/>
        <v>0</v>
      </c>
      <c r="Y60" s="72">
        <f t="shared" si="34"/>
        <v>0</v>
      </c>
      <c r="Z60" s="62">
        <f t="shared" si="34"/>
        <v>0</v>
      </c>
      <c r="AA60" s="62">
        <f t="shared" si="34"/>
        <v>0</v>
      </c>
      <c r="AB60" s="62">
        <f t="shared" si="34"/>
        <v>5</v>
      </c>
      <c r="AC60" s="62">
        <f t="shared" si="34"/>
        <v>-1</v>
      </c>
      <c r="AD60" s="62">
        <f t="shared" si="34"/>
        <v>0</v>
      </c>
      <c r="AE60" s="14"/>
      <c r="AF60" s="60"/>
      <c r="AG60" s="62"/>
      <c r="AH60" s="62"/>
      <c r="AI60" s="62"/>
      <c r="AJ60" s="72"/>
      <c r="AK60" s="72"/>
      <c r="AL60" s="20"/>
      <c r="AM60" s="17"/>
      <c r="AN60" s="230"/>
      <c r="AO60" s="230"/>
      <c r="AP60" s="230"/>
      <c r="AQ60" s="230">
        <f>+'PeB DK'!N6+'PeB FI'!N6+'PeB NO'!P7+'PeB SE'!P7+'Banking Baltics'!N6+'PeB Other'!N6-P7</f>
        <v>4</v>
      </c>
    </row>
    <row r="61" spans="1:43" s="224" customFormat="1">
      <c r="B61" s="71" t="s">
        <v>19</v>
      </c>
      <c r="C61" s="71">
        <v>7</v>
      </c>
      <c r="D61" s="72">
        <v>5</v>
      </c>
      <c r="E61" s="72">
        <v>7</v>
      </c>
      <c r="F61" s="62">
        <v>5</v>
      </c>
      <c r="G61" s="62">
        <v>6</v>
      </c>
      <c r="H61" s="72">
        <v>6</v>
      </c>
      <c r="I61" s="72">
        <v>6</v>
      </c>
      <c r="J61" s="72"/>
      <c r="K61" s="20"/>
      <c r="L61" s="17"/>
      <c r="T61" s="71" t="s">
        <v>19</v>
      </c>
      <c r="U61" s="18"/>
      <c r="V61" s="19"/>
      <c r="W61" s="19"/>
      <c r="X61" s="301">
        <f t="shared" si="34"/>
        <v>0</v>
      </c>
      <c r="Y61" s="72">
        <f t="shared" si="34"/>
        <v>0</v>
      </c>
      <c r="Z61" s="62">
        <f t="shared" si="34"/>
        <v>-1</v>
      </c>
      <c r="AA61" s="62">
        <f t="shared" si="34"/>
        <v>1</v>
      </c>
      <c r="AB61" s="62">
        <f t="shared" si="34"/>
        <v>-6</v>
      </c>
      <c r="AC61" s="62">
        <f t="shared" si="34"/>
        <v>-6</v>
      </c>
      <c r="AD61" s="62">
        <f t="shared" si="34"/>
        <v>-6</v>
      </c>
      <c r="AE61" s="14"/>
      <c r="AF61" s="60"/>
      <c r="AG61" s="62"/>
      <c r="AH61" s="62"/>
      <c r="AI61" s="62"/>
      <c r="AJ61" s="72"/>
      <c r="AK61" s="72"/>
      <c r="AL61" s="20"/>
      <c r="AM61" s="17"/>
      <c r="AN61" s="230"/>
      <c r="AO61" s="230"/>
      <c r="AP61" s="230"/>
      <c r="AQ61" s="230">
        <f>+'PeB DK'!N7+'PeB FI'!N7+'PeB NO'!P8+'PeB SE'!P8+'Banking Baltics'!N7+'PeB Other'!N7-P8</f>
        <v>-6</v>
      </c>
    </row>
    <row r="62" spans="1:43" s="224" customFormat="1">
      <c r="B62" s="82" t="s">
        <v>9</v>
      </c>
      <c r="C62" s="84">
        <v>-8</v>
      </c>
      <c r="D62" s="81">
        <v>-10</v>
      </c>
      <c r="E62" s="81">
        <v>0</v>
      </c>
      <c r="F62" s="81">
        <v>-10</v>
      </c>
      <c r="G62" s="81">
        <v>-1</v>
      </c>
      <c r="H62" s="81">
        <v>1</v>
      </c>
      <c r="I62" s="81">
        <v>-4</v>
      </c>
      <c r="J62" s="81"/>
      <c r="K62" s="27"/>
      <c r="L62" s="28"/>
      <c r="T62" s="82" t="s">
        <v>9</v>
      </c>
      <c r="U62" s="175"/>
      <c r="V62" s="26"/>
      <c r="W62" s="26"/>
      <c r="X62" s="81">
        <f t="shared" si="34"/>
        <v>0</v>
      </c>
      <c r="Y62" s="81">
        <f t="shared" si="34"/>
        <v>0</v>
      </c>
      <c r="Z62" s="81">
        <f t="shared" si="34"/>
        <v>0</v>
      </c>
      <c r="AA62" s="81">
        <f t="shared" si="34"/>
        <v>0</v>
      </c>
      <c r="AB62" s="81">
        <f t="shared" si="34"/>
        <v>1</v>
      </c>
      <c r="AC62" s="81">
        <f t="shared" si="34"/>
        <v>-1</v>
      </c>
      <c r="AD62" s="81">
        <f t="shared" si="34"/>
        <v>4</v>
      </c>
      <c r="AE62" s="175"/>
      <c r="AF62" s="81"/>
      <c r="AG62" s="81"/>
      <c r="AH62" s="81"/>
      <c r="AI62" s="81"/>
      <c r="AJ62" s="81"/>
      <c r="AK62" s="81"/>
      <c r="AL62" s="27"/>
      <c r="AM62" s="28"/>
      <c r="AN62" s="249"/>
      <c r="AO62" s="249"/>
      <c r="AP62" s="249"/>
      <c r="AQ62" s="249">
        <f>+'PeB DK'!N8+'PeB FI'!N8+'PeB NO'!P9+'PeB SE'!P9+'Banking Baltics'!N8+'PeB Other'!N8-P9</f>
        <v>10</v>
      </c>
    </row>
    <row r="63" spans="1:43" s="224" customFormat="1">
      <c r="B63" s="71" t="s">
        <v>4</v>
      </c>
      <c r="C63" s="18">
        <v>-96</v>
      </c>
      <c r="D63" s="301">
        <v>-55</v>
      </c>
      <c r="E63" s="72">
        <v>-57</v>
      </c>
      <c r="F63" s="62">
        <v>-54</v>
      </c>
      <c r="G63" s="62">
        <v>-49</v>
      </c>
      <c r="H63" s="72">
        <v>-53</v>
      </c>
      <c r="I63" s="72">
        <v>-53</v>
      </c>
      <c r="J63" s="72"/>
      <c r="K63" s="20"/>
      <c r="L63" s="17"/>
      <c r="T63" s="71" t="s">
        <v>4</v>
      </c>
      <c r="U63" s="18"/>
      <c r="V63" s="19"/>
      <c r="W63" s="19"/>
      <c r="X63" s="301">
        <f t="shared" si="34"/>
        <v>0</v>
      </c>
      <c r="Y63" s="72">
        <f t="shared" si="34"/>
        <v>0</v>
      </c>
      <c r="Z63" s="62">
        <f t="shared" si="34"/>
        <v>-1</v>
      </c>
      <c r="AA63" s="62">
        <f t="shared" si="34"/>
        <v>0</v>
      </c>
      <c r="AB63" s="62">
        <f t="shared" si="34"/>
        <v>49</v>
      </c>
      <c r="AC63" s="62">
        <f t="shared" si="34"/>
        <v>53</v>
      </c>
      <c r="AD63" s="62">
        <f t="shared" si="34"/>
        <v>53</v>
      </c>
      <c r="AE63" s="14"/>
      <c r="AF63" s="60"/>
      <c r="AG63" s="62"/>
      <c r="AH63" s="62"/>
      <c r="AI63" s="62"/>
      <c r="AJ63" s="72"/>
      <c r="AK63" s="72"/>
      <c r="AL63" s="20"/>
      <c r="AM63" s="17"/>
      <c r="AN63" s="230"/>
      <c r="AO63" s="230"/>
      <c r="AP63" s="230"/>
      <c r="AQ63" s="230">
        <f>+'PeB DK'!N9+'PeB FI'!N9+'PeB NO'!P10+'PeB SE'!P10+'Banking Baltics'!N9+'PeB Other'!N9-P10</f>
        <v>54</v>
      </c>
    </row>
    <row r="64" spans="1:43" s="224" customFormat="1">
      <c r="B64" s="71" t="s">
        <v>90</v>
      </c>
      <c r="C64" s="18">
        <v>26</v>
      </c>
      <c r="D64" s="301">
        <v>52</v>
      </c>
      <c r="E64" s="72">
        <v>52</v>
      </c>
      <c r="F64" s="62">
        <v>56</v>
      </c>
      <c r="G64" s="62">
        <v>32</v>
      </c>
      <c r="H64" s="72">
        <v>49</v>
      </c>
      <c r="I64" s="72">
        <v>32</v>
      </c>
      <c r="J64" s="72"/>
      <c r="K64" s="20"/>
      <c r="L64" s="17"/>
      <c r="T64" s="71" t="s">
        <v>90</v>
      </c>
      <c r="U64" s="18"/>
      <c r="V64" s="19"/>
      <c r="W64" s="19"/>
      <c r="X64" s="301">
        <f t="shared" si="34"/>
        <v>0</v>
      </c>
      <c r="Y64" s="72">
        <f t="shared" si="34"/>
        <v>0</v>
      </c>
      <c r="Z64" s="62">
        <f t="shared" si="34"/>
        <v>0</v>
      </c>
      <c r="AA64" s="62">
        <f t="shared" si="34"/>
        <v>-1</v>
      </c>
      <c r="AB64" s="62">
        <f t="shared" si="34"/>
        <v>-32</v>
      </c>
      <c r="AC64" s="62">
        <f t="shared" si="34"/>
        <v>-49</v>
      </c>
      <c r="AD64" s="62">
        <f t="shared" si="34"/>
        <v>-32</v>
      </c>
      <c r="AE64" s="14"/>
      <c r="AF64" s="60"/>
      <c r="AG64" s="62"/>
      <c r="AH64" s="62"/>
      <c r="AI64" s="62"/>
      <c r="AJ64" s="72"/>
      <c r="AK64" s="72"/>
      <c r="AL64" s="20"/>
      <c r="AM64" s="17"/>
      <c r="AN64" s="230"/>
      <c r="AO64" s="230"/>
      <c r="AP64" s="230"/>
      <c r="AQ64" s="230">
        <f>+'PeB DK'!N10+'PeB FI'!N10+'PeB NO'!P11+'PeB SE'!P11+'Banking Baltics'!N10+'PeB Other'!N10-P11</f>
        <v>-55</v>
      </c>
    </row>
    <row r="65" spans="2:43" s="224" customFormat="1">
      <c r="B65" s="82" t="s">
        <v>25</v>
      </c>
      <c r="C65" s="23">
        <v>-72</v>
      </c>
      <c r="D65" s="103">
        <v>-5</v>
      </c>
      <c r="E65" s="83">
        <v>-8</v>
      </c>
      <c r="F65" s="81">
        <v>-1</v>
      </c>
      <c r="G65" s="81">
        <v>-19</v>
      </c>
      <c r="H65" s="83">
        <v>-6</v>
      </c>
      <c r="I65" s="83">
        <v>-22</v>
      </c>
      <c r="J65" s="83"/>
      <c r="K65" s="27"/>
      <c r="L65" s="28"/>
      <c r="T65" s="82" t="s">
        <v>25</v>
      </c>
      <c r="U65" s="23"/>
      <c r="V65" s="24"/>
      <c r="W65" s="24"/>
      <c r="X65" s="103">
        <f t="shared" si="34"/>
        <v>0</v>
      </c>
      <c r="Y65" s="83">
        <f t="shared" si="34"/>
        <v>0</v>
      </c>
      <c r="Z65" s="81">
        <f t="shared" si="34"/>
        <v>1</v>
      </c>
      <c r="AA65" s="81">
        <f t="shared" si="34"/>
        <v>0</v>
      </c>
      <c r="AB65" s="81">
        <f t="shared" si="34"/>
        <v>19</v>
      </c>
      <c r="AC65" s="81">
        <f t="shared" si="34"/>
        <v>6</v>
      </c>
      <c r="AD65" s="81">
        <f t="shared" si="34"/>
        <v>22</v>
      </c>
      <c r="AE65" s="45"/>
      <c r="AF65" s="64"/>
      <c r="AG65" s="81"/>
      <c r="AH65" s="81"/>
      <c r="AI65" s="81"/>
      <c r="AJ65" s="83"/>
      <c r="AK65" s="83"/>
      <c r="AL65" s="27"/>
      <c r="AM65" s="28"/>
      <c r="AN65" s="249"/>
      <c r="AO65" s="249"/>
      <c r="AP65" s="249"/>
      <c r="AQ65" s="249">
        <f>+'PeB DK'!N11+'PeB FI'!N11+'PeB NO'!P12+'PeB SE'!P12+'Banking Baltics'!N11+'PeB Other'!N11-P12</f>
        <v>1</v>
      </c>
    </row>
    <row r="66" spans="2:43" s="224" customFormat="1">
      <c r="B66" s="82" t="s">
        <v>14</v>
      </c>
      <c r="C66" s="23">
        <v>-80</v>
      </c>
      <c r="D66" s="103">
        <v>-15</v>
      </c>
      <c r="E66" s="83">
        <v>-8</v>
      </c>
      <c r="F66" s="83">
        <v>-11</v>
      </c>
      <c r="G66" s="83">
        <v>-20</v>
      </c>
      <c r="H66" s="83">
        <v>-5</v>
      </c>
      <c r="I66" s="83">
        <v>-26</v>
      </c>
      <c r="J66" s="83"/>
      <c r="K66" s="27"/>
      <c r="L66" s="28"/>
      <c r="T66" s="82" t="s">
        <v>14</v>
      </c>
      <c r="U66" s="23"/>
      <c r="V66" s="24"/>
      <c r="W66" s="24"/>
      <c r="X66" s="103">
        <f t="shared" si="34"/>
        <v>0</v>
      </c>
      <c r="Y66" s="83">
        <f t="shared" si="34"/>
        <v>0</v>
      </c>
      <c r="Z66" s="83">
        <f t="shared" si="34"/>
        <v>1</v>
      </c>
      <c r="AA66" s="83">
        <f t="shared" si="34"/>
        <v>0</v>
      </c>
      <c r="AB66" s="83">
        <f t="shared" si="34"/>
        <v>20</v>
      </c>
      <c r="AC66" s="83">
        <f t="shared" si="34"/>
        <v>5</v>
      </c>
      <c r="AD66" s="83">
        <f t="shared" si="34"/>
        <v>26</v>
      </c>
      <c r="AE66" s="45"/>
      <c r="AF66" s="64"/>
      <c r="AG66" s="83"/>
      <c r="AH66" s="83"/>
      <c r="AI66" s="83"/>
      <c r="AJ66" s="83"/>
      <c r="AK66" s="83"/>
      <c r="AL66" s="27"/>
      <c r="AM66" s="28"/>
      <c r="AN66" s="269"/>
      <c r="AO66" s="269"/>
      <c r="AP66" s="249"/>
      <c r="AQ66" s="249">
        <f>+'PeB DK'!N12+'PeB FI'!N12+'PeB NO'!P13+'PeB SE'!P13+'Banking Baltics'!N12+'PeB Other'!N12-P13</f>
        <v>11</v>
      </c>
    </row>
    <row r="67" spans="2:43" s="224" customFormat="1">
      <c r="B67" s="71" t="s">
        <v>24</v>
      </c>
      <c r="C67" s="18">
        <v>-2</v>
      </c>
      <c r="D67" s="301">
        <v>-1</v>
      </c>
      <c r="E67" s="72">
        <v>0</v>
      </c>
      <c r="F67" s="69">
        <v>-3</v>
      </c>
      <c r="G67" s="69">
        <v>0</v>
      </c>
      <c r="H67" s="72">
        <v>-1</v>
      </c>
      <c r="I67" s="72">
        <v>-2</v>
      </c>
      <c r="J67" s="72"/>
      <c r="K67" s="20"/>
      <c r="L67" s="17"/>
      <c r="T67" s="71" t="s">
        <v>24</v>
      </c>
      <c r="U67" s="18"/>
      <c r="V67" s="19"/>
      <c r="W67" s="19"/>
      <c r="X67" s="301">
        <f t="shared" si="34"/>
        <v>0</v>
      </c>
      <c r="Y67" s="72">
        <f t="shared" si="34"/>
        <v>0</v>
      </c>
      <c r="Z67" s="69">
        <f t="shared" si="34"/>
        <v>-1</v>
      </c>
      <c r="AA67" s="69">
        <f t="shared" si="34"/>
        <v>0</v>
      </c>
      <c r="AB67" s="69">
        <f t="shared" si="34"/>
        <v>0</v>
      </c>
      <c r="AC67" s="69">
        <f t="shared" si="34"/>
        <v>1</v>
      </c>
      <c r="AD67" s="69">
        <f t="shared" si="34"/>
        <v>2</v>
      </c>
      <c r="AE67" s="14"/>
      <c r="AF67" s="60"/>
      <c r="AG67" s="69"/>
      <c r="AH67" s="69"/>
      <c r="AI67" s="69"/>
      <c r="AJ67" s="72"/>
      <c r="AK67" s="72"/>
      <c r="AL67" s="20"/>
      <c r="AM67" s="17"/>
      <c r="AN67" s="239"/>
      <c r="AO67" s="239"/>
      <c r="AP67" s="239"/>
      <c r="AQ67" s="239">
        <f>+'PeB DK'!N13+'PeB FI'!N13+'PeB NO'!P14+'PeB SE'!P14+'Banking Baltics'!N13+'PeB Other'!N13-P14</f>
        <v>3</v>
      </c>
    </row>
    <row r="68" spans="2:43" s="224" customFormat="1">
      <c r="B68" s="483" t="s">
        <v>128</v>
      </c>
      <c r="C68" s="18" t="e">
        <v>#N/A</v>
      </c>
      <c r="D68" s="301" t="e">
        <v>#N/A</v>
      </c>
      <c r="E68" s="72" t="e">
        <v>#N/A</v>
      </c>
      <c r="F68" s="69" t="e">
        <v>#N/A</v>
      </c>
      <c r="G68" s="69" t="e">
        <v>#N/A</v>
      </c>
      <c r="H68" s="72" t="e">
        <v>#N/A</v>
      </c>
      <c r="I68" s="72" t="e">
        <v>#N/A</v>
      </c>
      <c r="J68" s="72"/>
      <c r="K68" s="20"/>
      <c r="L68" s="17"/>
      <c r="T68" s="71" t="str">
        <f>B68</f>
        <v>Imp. of sec. fin. non-cur. ass.</v>
      </c>
      <c r="U68" s="18"/>
      <c r="V68" s="19"/>
      <c r="W68" s="19"/>
      <c r="X68" s="301"/>
      <c r="Y68" s="72"/>
      <c r="Z68" s="69"/>
      <c r="AA68" s="69"/>
      <c r="AB68" s="69"/>
      <c r="AC68" s="69"/>
      <c r="AD68" s="69"/>
      <c r="AE68" s="14"/>
      <c r="AF68" s="60"/>
      <c r="AG68" s="69"/>
      <c r="AH68" s="69"/>
      <c r="AI68" s="69"/>
      <c r="AJ68" s="72"/>
      <c r="AK68" s="72"/>
      <c r="AL68" s="20"/>
      <c r="AM68" s="17"/>
      <c r="AN68" s="239"/>
      <c r="AO68" s="239"/>
      <c r="AP68" s="239"/>
      <c r="AQ68" s="239" t="e">
        <f>+'PeB DK'!N15+'PeB FI'!N15+'PeB NO'!P16+'PeB SE'!P16+'Banking Baltics'!N15+'PeB Other'!N15-P15</f>
        <v>#N/A</v>
      </c>
    </row>
    <row r="69" spans="2:43" s="224" customFormat="1">
      <c r="B69" s="88" t="s">
        <v>5</v>
      </c>
      <c r="C69" s="31">
        <v>-82</v>
      </c>
      <c r="D69" s="104">
        <v>-16</v>
      </c>
      <c r="E69" s="89">
        <v>-8</v>
      </c>
      <c r="F69" s="87">
        <v>-14</v>
      </c>
      <c r="G69" s="87">
        <v>-20</v>
      </c>
      <c r="H69" s="89">
        <v>-6</v>
      </c>
      <c r="I69" s="89">
        <v>-28</v>
      </c>
      <c r="J69" s="89"/>
      <c r="K69" s="36"/>
      <c r="L69" s="37"/>
      <c r="T69" s="88" t="s">
        <v>5</v>
      </c>
      <c r="U69" s="31"/>
      <c r="V69" s="32"/>
      <c r="W69" s="32"/>
      <c r="X69" s="104">
        <f t="shared" si="34"/>
        <v>0</v>
      </c>
      <c r="Y69" s="89">
        <f t="shared" si="34"/>
        <v>0</v>
      </c>
      <c r="Z69" s="87">
        <f t="shared" si="34"/>
        <v>0</v>
      </c>
      <c r="AA69" s="87">
        <f t="shared" si="34"/>
        <v>0</v>
      </c>
      <c r="AB69" s="87">
        <f t="shared" si="34"/>
        <v>20</v>
      </c>
      <c r="AC69" s="87">
        <f t="shared" si="34"/>
        <v>6</v>
      </c>
      <c r="AD69" s="87">
        <f t="shared" si="34"/>
        <v>28</v>
      </c>
      <c r="AE69" s="47"/>
      <c r="AF69" s="66"/>
      <c r="AG69" s="87"/>
      <c r="AH69" s="87"/>
      <c r="AI69" s="87"/>
      <c r="AJ69" s="89"/>
      <c r="AK69" s="89"/>
      <c r="AL69" s="36"/>
      <c r="AM69" s="37"/>
      <c r="AN69" s="271"/>
      <c r="AO69" s="271"/>
      <c r="AP69" s="271"/>
      <c r="AQ69" s="271">
        <f>+'PeB DK'!N15+'PeB FI'!N15+'PeB NO'!P16+'PeB SE'!P16+'Banking Baltics'!N15+'PeB Other'!N15-P16</f>
        <v>14</v>
      </c>
    </row>
    <row r="70" spans="2:43" s="224" customFormat="1">
      <c r="B70" s="71" t="s">
        <v>10</v>
      </c>
      <c r="C70" s="91">
        <v>-900</v>
      </c>
      <c r="D70" s="62">
        <v>-50</v>
      </c>
      <c r="E70" s="62"/>
      <c r="F70" s="62">
        <v>0</v>
      </c>
      <c r="G70" s="62"/>
      <c r="H70" s="62">
        <v>700</v>
      </c>
      <c r="I70" s="62">
        <v>-575</v>
      </c>
      <c r="J70" s="62"/>
      <c r="K70" s="164"/>
      <c r="L70" s="163"/>
      <c r="T70" s="71" t="s">
        <v>10</v>
      </c>
      <c r="U70" s="91"/>
      <c r="V70" s="22"/>
      <c r="W70" s="22"/>
      <c r="X70" s="62">
        <f t="shared" si="34"/>
        <v>0</v>
      </c>
      <c r="Y70" s="62">
        <f t="shared" si="34"/>
        <v>0</v>
      </c>
      <c r="Z70" s="62">
        <f t="shared" si="34"/>
        <v>0</v>
      </c>
      <c r="AA70" s="62">
        <f t="shared" si="34"/>
        <v>-10</v>
      </c>
      <c r="AB70" s="62">
        <f t="shared" si="34"/>
        <v>0</v>
      </c>
      <c r="AC70" s="62">
        <f t="shared" si="34"/>
        <v>-700</v>
      </c>
      <c r="AD70" s="62">
        <f t="shared" si="34"/>
        <v>575</v>
      </c>
      <c r="AE70" s="91"/>
      <c r="AF70" s="62"/>
      <c r="AG70" s="62"/>
      <c r="AH70" s="62"/>
      <c r="AI70" s="62"/>
      <c r="AJ70" s="62"/>
      <c r="AK70" s="62"/>
      <c r="AL70" s="164"/>
      <c r="AM70" s="163"/>
      <c r="AN70" s="230"/>
      <c r="AO70" s="230"/>
      <c r="AP70" s="230"/>
      <c r="AQ70" s="230"/>
    </row>
    <row r="71" spans="2:43" s="224" customFormat="1">
      <c r="B71" s="71" t="s">
        <v>108</v>
      </c>
      <c r="C71" s="91">
        <v>254.00363484602576</v>
      </c>
      <c r="D71" s="62">
        <v>46.1861457870218</v>
      </c>
      <c r="E71" s="62">
        <v>14.657210220971169</v>
      </c>
      <c r="F71" s="62">
        <v>32.144707945670909</v>
      </c>
      <c r="G71" s="62">
        <v>55.838946309352878</v>
      </c>
      <c r="H71" s="62">
        <v>73.709667166114485</v>
      </c>
      <c r="I71" s="62">
        <v>-233.66544240426487</v>
      </c>
      <c r="J71" s="62"/>
      <c r="K71" s="164"/>
      <c r="L71" s="163"/>
      <c r="T71" s="71" t="s">
        <v>6</v>
      </c>
      <c r="U71" s="91"/>
      <c r="V71" s="22"/>
      <c r="W71" s="22"/>
      <c r="X71" s="62">
        <f t="shared" si="34"/>
        <v>5.4975719097041065</v>
      </c>
      <c r="Y71" s="62">
        <f t="shared" si="34"/>
        <v>0.31727662855918481</v>
      </c>
      <c r="Z71" s="62">
        <f t="shared" si="34"/>
        <v>5.8743168228933555</v>
      </c>
      <c r="AA71" s="62">
        <f t="shared" si="34"/>
        <v>3.9168652267518382</v>
      </c>
      <c r="AB71" s="62">
        <f t="shared" si="34"/>
        <v>-55.838946309352878</v>
      </c>
      <c r="AC71" s="62">
        <f t="shared" si="34"/>
        <v>-73.709667166114485</v>
      </c>
      <c r="AD71" s="62">
        <f t="shared" si="34"/>
        <v>233.66544240426487</v>
      </c>
      <c r="AE71" s="91"/>
      <c r="AF71" s="62"/>
      <c r="AG71" s="62"/>
      <c r="AH71" s="62"/>
      <c r="AI71" s="62"/>
      <c r="AJ71" s="62"/>
      <c r="AK71" s="62"/>
      <c r="AL71" s="164"/>
      <c r="AM71" s="163"/>
      <c r="AN71" s="230"/>
      <c r="AO71" s="230"/>
      <c r="AP71" s="230"/>
      <c r="AQ71" s="230"/>
    </row>
    <row r="72" spans="2:43" s="224" customFormat="1">
      <c r="B72" s="71" t="s">
        <v>6</v>
      </c>
      <c r="C72" s="91">
        <v>0</v>
      </c>
      <c r="D72" s="62">
        <v>0</v>
      </c>
      <c r="E72" s="62">
        <v>0</v>
      </c>
      <c r="F72" s="62">
        <v>0</v>
      </c>
      <c r="G72" s="62">
        <v>0</v>
      </c>
      <c r="H72" s="62">
        <v>0</v>
      </c>
      <c r="I72" s="62">
        <v>0</v>
      </c>
      <c r="J72" s="62"/>
      <c r="K72" s="164"/>
      <c r="L72" s="163"/>
      <c r="T72" s="71" t="s">
        <v>6</v>
      </c>
      <c r="U72" s="91"/>
      <c r="V72" s="22"/>
      <c r="W72" s="22"/>
      <c r="X72" s="62">
        <f t="shared" si="34"/>
        <v>0</v>
      </c>
      <c r="Y72" s="62">
        <f t="shared" si="34"/>
        <v>0</v>
      </c>
      <c r="Z72" s="62">
        <f t="shared" si="34"/>
        <v>0</v>
      </c>
      <c r="AA72" s="62">
        <f t="shared" si="34"/>
        <v>0</v>
      </c>
      <c r="AB72" s="62">
        <f t="shared" si="34"/>
        <v>0</v>
      </c>
      <c r="AC72" s="62">
        <f t="shared" si="34"/>
        <v>0</v>
      </c>
      <c r="AD72" s="62">
        <f t="shared" si="34"/>
        <v>0</v>
      </c>
      <c r="AE72" s="91"/>
      <c r="AF72" s="62"/>
      <c r="AG72" s="62"/>
      <c r="AH72" s="62"/>
      <c r="AI72" s="62"/>
      <c r="AJ72" s="62"/>
      <c r="AK72" s="62"/>
      <c r="AL72" s="164"/>
      <c r="AM72" s="163"/>
      <c r="AN72" s="230"/>
      <c r="AO72" s="230"/>
      <c r="AP72" s="230"/>
      <c r="AQ72" s="230"/>
    </row>
    <row r="73" spans="2:43" s="224" customFormat="1">
      <c r="B73" s="71" t="s">
        <v>29</v>
      </c>
      <c r="C73" s="38">
        <v>-94</v>
      </c>
      <c r="D73" s="69">
        <v>-103</v>
      </c>
      <c r="E73" s="69">
        <v>-114</v>
      </c>
      <c r="F73" s="69">
        <v>-130</v>
      </c>
      <c r="G73" s="69">
        <v>-119</v>
      </c>
      <c r="H73" s="69">
        <v>-99</v>
      </c>
      <c r="I73" s="69">
        <v>41</v>
      </c>
      <c r="J73" s="69"/>
      <c r="K73" s="190"/>
      <c r="L73" s="163"/>
      <c r="T73" s="71" t="s">
        <v>29</v>
      </c>
      <c r="U73" s="38"/>
      <c r="V73" s="30"/>
      <c r="W73" s="30"/>
      <c r="X73" s="69">
        <f t="shared" si="34"/>
        <v>0</v>
      </c>
      <c r="Y73" s="69">
        <f t="shared" si="34"/>
        <v>0</v>
      </c>
      <c r="Z73" s="69">
        <f t="shared" si="34"/>
        <v>1</v>
      </c>
      <c r="AA73" s="69">
        <f t="shared" si="34"/>
        <v>0</v>
      </c>
      <c r="AB73" s="69">
        <f t="shared" si="34"/>
        <v>119</v>
      </c>
      <c r="AC73" s="69">
        <f t="shared" si="34"/>
        <v>99</v>
      </c>
      <c r="AD73" s="69">
        <f t="shared" si="34"/>
        <v>-41</v>
      </c>
      <c r="AE73" s="38"/>
      <c r="AF73" s="69"/>
      <c r="AG73" s="69"/>
      <c r="AH73" s="69"/>
      <c r="AI73" s="69"/>
      <c r="AJ73" s="69"/>
      <c r="AK73" s="69"/>
      <c r="AL73" s="190"/>
      <c r="AM73" s="163"/>
      <c r="AN73" s="239"/>
      <c r="AO73" s="239"/>
      <c r="AP73" s="239"/>
      <c r="AQ73" s="239">
        <f>P20-'PeB DK'!N19-'PeB FI'!N19-'PeB NO'!P20-'PeB SE'!P20-'Banking Baltics'!N19-'PeB Other'!N16</f>
        <v>-130</v>
      </c>
    </row>
    <row r="74" spans="2:43" s="224" customFormat="1">
      <c r="B74" s="304" t="s">
        <v>92</v>
      </c>
      <c r="C74" s="38">
        <v>-767</v>
      </c>
      <c r="D74" s="69">
        <v>-782</v>
      </c>
      <c r="E74" s="69">
        <v>-920</v>
      </c>
      <c r="F74" s="69">
        <v>-961</v>
      </c>
      <c r="G74" s="69">
        <v>-961</v>
      </c>
      <c r="H74" s="69">
        <v>-871</v>
      </c>
      <c r="I74" s="69">
        <v>141</v>
      </c>
      <c r="J74" s="69"/>
      <c r="K74" s="190"/>
      <c r="L74" s="163"/>
      <c r="T74" s="304" t="s">
        <v>92</v>
      </c>
      <c r="U74" s="38"/>
      <c r="V74" s="30"/>
      <c r="W74" s="30"/>
      <c r="X74" s="69">
        <f t="shared" si="34"/>
        <v>0</v>
      </c>
      <c r="Y74" s="69">
        <f t="shared" si="34"/>
        <v>1</v>
      </c>
      <c r="Z74" s="69">
        <f t="shared" si="34"/>
        <v>-1</v>
      </c>
      <c r="AA74" s="69">
        <f t="shared" si="34"/>
        <v>0</v>
      </c>
      <c r="AB74" s="69">
        <f t="shared" si="34"/>
        <v>961</v>
      </c>
      <c r="AC74" s="69">
        <f t="shared" si="34"/>
        <v>871</v>
      </c>
      <c r="AD74" s="69">
        <f t="shared" si="34"/>
        <v>-141</v>
      </c>
      <c r="AE74" s="38"/>
      <c r="AF74" s="69"/>
      <c r="AG74" s="69"/>
      <c r="AH74" s="69"/>
      <c r="AI74" s="69"/>
      <c r="AJ74" s="69"/>
      <c r="AK74" s="69"/>
      <c r="AL74" s="190"/>
      <c r="AM74" s="163"/>
      <c r="AN74" s="239"/>
      <c r="AO74" s="239"/>
      <c r="AP74" s="239"/>
      <c r="AQ74" s="239">
        <f>P21-'PeB DK'!N20-'PeB FI'!N20-'PeB NO'!P21-'PeB SE'!P21-'Banking Baltics'!N20</f>
        <v>-961</v>
      </c>
    </row>
    <row r="75" spans="2:43" s="224" customFormat="1">
      <c r="B75" s="149" t="s">
        <v>15</v>
      </c>
      <c r="C75" s="39">
        <v>2682</v>
      </c>
      <c r="D75" s="70">
        <v>2908</v>
      </c>
      <c r="E75" s="70">
        <v>2895</v>
      </c>
      <c r="F75" s="70">
        <v>2871</v>
      </c>
      <c r="G75" s="70">
        <v>2892</v>
      </c>
      <c r="H75" s="70">
        <v>2899</v>
      </c>
      <c r="I75" s="70">
        <v>2886</v>
      </c>
      <c r="J75" s="70"/>
      <c r="K75" s="189"/>
      <c r="L75" s="185"/>
      <c r="T75" s="149" t="s">
        <v>15</v>
      </c>
      <c r="U75" s="39"/>
      <c r="V75" s="40"/>
      <c r="W75" s="40"/>
      <c r="X75" s="70">
        <f t="shared" si="34"/>
        <v>-1</v>
      </c>
      <c r="Y75" s="70">
        <f t="shared" si="34"/>
        <v>9</v>
      </c>
      <c r="Z75" s="70">
        <f t="shared" si="34"/>
        <v>-24</v>
      </c>
      <c r="AA75" s="70">
        <f t="shared" si="34"/>
        <v>-24</v>
      </c>
      <c r="AB75" s="70">
        <f t="shared" si="34"/>
        <v>-2892</v>
      </c>
      <c r="AC75" s="70">
        <f t="shared" si="34"/>
        <v>-2899</v>
      </c>
      <c r="AD75" s="70">
        <f t="shared" si="34"/>
        <v>-2886</v>
      </c>
      <c r="AE75" s="39"/>
      <c r="AF75" s="70"/>
      <c r="AG75" s="70"/>
      <c r="AH75" s="70"/>
      <c r="AI75" s="70"/>
      <c r="AJ75" s="70"/>
      <c r="AK75" s="70"/>
      <c r="AL75" s="189"/>
      <c r="AM75" s="185"/>
      <c r="AN75" s="240"/>
      <c r="AO75" s="240"/>
      <c r="AP75" s="240"/>
      <c r="AQ75" s="240">
        <f>P22-'PeB DK'!N21-'PeB FI'!N21-'PeB NO'!P22-'PeB SE'!P22-'Banking Baltics'!N21-'PeB Other'!N17</f>
        <v>2847</v>
      </c>
    </row>
    <row r="76" spans="2:43" s="224" customFormat="1">
      <c r="B76" s="82" t="s">
        <v>23</v>
      </c>
      <c r="C76" s="118"/>
      <c r="D76" s="72"/>
      <c r="E76" s="72"/>
      <c r="F76" s="72"/>
      <c r="G76" s="72"/>
      <c r="H76" s="72"/>
      <c r="I76" s="72"/>
      <c r="J76" s="72"/>
      <c r="K76" s="164"/>
      <c r="L76" s="163"/>
      <c r="T76" s="82" t="s">
        <v>23</v>
      </c>
      <c r="U76" s="118"/>
      <c r="V76" s="21"/>
      <c r="W76" s="21"/>
      <c r="X76" s="72">
        <f t="shared" si="34"/>
        <v>0</v>
      </c>
      <c r="Y76" s="72">
        <f t="shared" si="34"/>
        <v>0</v>
      </c>
      <c r="Z76" s="72">
        <f t="shared" si="34"/>
        <v>0</v>
      </c>
      <c r="AA76" s="72">
        <f t="shared" si="34"/>
        <v>0</v>
      </c>
      <c r="AB76" s="72">
        <f t="shared" si="34"/>
        <v>0</v>
      </c>
      <c r="AC76" s="72">
        <f t="shared" si="34"/>
        <v>0</v>
      </c>
      <c r="AD76" s="72">
        <f t="shared" si="34"/>
        <v>0</v>
      </c>
      <c r="AE76" s="118"/>
      <c r="AF76" s="72"/>
      <c r="AG76" s="72"/>
      <c r="AH76" s="72"/>
      <c r="AI76" s="72"/>
      <c r="AJ76" s="72"/>
      <c r="AK76" s="72"/>
      <c r="AL76" s="164"/>
      <c r="AM76" s="163"/>
      <c r="AN76" s="255"/>
      <c r="AO76" s="255"/>
      <c r="AP76" s="255"/>
      <c r="AQ76" s="255"/>
    </row>
    <row r="77" spans="2:43" s="224" customFormat="1">
      <c r="B77" s="71" t="s">
        <v>20</v>
      </c>
      <c r="C77" s="92">
        <v>0</v>
      </c>
      <c r="D77" s="75">
        <v>0.1</v>
      </c>
      <c r="E77" s="75">
        <v>0</v>
      </c>
      <c r="F77" s="75">
        <v>0.1</v>
      </c>
      <c r="G77" s="75">
        <v>0</v>
      </c>
      <c r="H77" s="75">
        <v>0</v>
      </c>
      <c r="I77" s="75">
        <v>0</v>
      </c>
      <c r="J77" s="75"/>
      <c r="K77" s="164"/>
      <c r="L77" s="163"/>
      <c r="T77" s="71" t="s">
        <v>20</v>
      </c>
      <c r="U77" s="92"/>
      <c r="V77" s="93"/>
      <c r="W77" s="93"/>
      <c r="X77" s="75">
        <f t="shared" si="34"/>
        <v>0</v>
      </c>
      <c r="Y77" s="75">
        <f t="shared" si="34"/>
        <v>-0.1</v>
      </c>
      <c r="Z77" s="75">
        <f t="shared" si="34"/>
        <v>0</v>
      </c>
      <c r="AA77" s="75">
        <f t="shared" si="34"/>
        <v>-0.1</v>
      </c>
      <c r="AB77" s="75">
        <f t="shared" si="34"/>
        <v>0</v>
      </c>
      <c r="AC77" s="75">
        <f t="shared" si="34"/>
        <v>0</v>
      </c>
      <c r="AD77" s="75">
        <f t="shared" si="34"/>
        <v>0</v>
      </c>
      <c r="AE77" s="279"/>
      <c r="AF77" s="280"/>
      <c r="AG77" s="280"/>
      <c r="AH77" s="280"/>
      <c r="AI77" s="280"/>
      <c r="AJ77" s="280"/>
      <c r="AK77" s="280"/>
      <c r="AL77" s="164"/>
      <c r="AM77" s="163"/>
      <c r="AN77" s="253"/>
      <c r="AO77" s="253"/>
      <c r="AP77" s="253"/>
      <c r="AQ77" s="253">
        <f>P24-'PeB DK'!N23-'PeB FI'!N23-'PeB NO'!P24-'PeB SE'!P24-'Banking Baltics'!N23</f>
        <v>0</v>
      </c>
    </row>
    <row r="78" spans="2:43" s="224" customFormat="1">
      <c r="B78" s="71" t="s">
        <v>21</v>
      </c>
      <c r="C78" s="92">
        <v>0</v>
      </c>
      <c r="D78" s="75">
        <v>0</v>
      </c>
      <c r="E78" s="75">
        <v>0</v>
      </c>
      <c r="F78" s="75">
        <v>0</v>
      </c>
      <c r="G78" s="75">
        <v>0</v>
      </c>
      <c r="H78" s="75">
        <v>0</v>
      </c>
      <c r="I78" s="75">
        <v>0</v>
      </c>
      <c r="J78" s="75"/>
      <c r="K78" s="164"/>
      <c r="L78" s="163"/>
      <c r="T78" s="71" t="s">
        <v>21</v>
      </c>
      <c r="U78" s="92"/>
      <c r="V78" s="93"/>
      <c r="W78" s="93"/>
      <c r="X78" s="75">
        <f t="shared" si="34"/>
        <v>0</v>
      </c>
      <c r="Y78" s="75">
        <f t="shared" si="34"/>
        <v>0</v>
      </c>
      <c r="Z78" s="75">
        <f t="shared" si="34"/>
        <v>0</v>
      </c>
      <c r="AA78" s="75">
        <f t="shared" si="34"/>
        <v>0</v>
      </c>
      <c r="AB78" s="75">
        <f t="shared" si="34"/>
        <v>0</v>
      </c>
      <c r="AC78" s="75">
        <f t="shared" si="34"/>
        <v>0</v>
      </c>
      <c r="AD78" s="75">
        <f t="shared" si="34"/>
        <v>0</v>
      </c>
      <c r="AE78" s="279"/>
      <c r="AF78" s="280"/>
      <c r="AG78" s="280"/>
      <c r="AH78" s="280"/>
      <c r="AI78" s="280"/>
      <c r="AJ78" s="280"/>
      <c r="AK78" s="280"/>
      <c r="AL78" s="164"/>
      <c r="AM78" s="163"/>
      <c r="AN78" s="253"/>
      <c r="AO78" s="253"/>
      <c r="AP78" s="253"/>
      <c r="AQ78" s="253">
        <f>P25-'PeB DK'!N24-'PeB FI'!N24-'PeB NO'!P25-'PeB SE'!P25-'Banking Baltics'!N24</f>
        <v>0</v>
      </c>
    </row>
    <row r="79" spans="2:43" s="224" customFormat="1">
      <c r="B79" s="71" t="s">
        <v>22</v>
      </c>
      <c r="C79" s="92">
        <v>0</v>
      </c>
      <c r="D79" s="75">
        <v>0</v>
      </c>
      <c r="E79" s="75">
        <v>0</v>
      </c>
      <c r="F79" s="75">
        <v>-0.1</v>
      </c>
      <c r="G79" s="75">
        <v>-0.1</v>
      </c>
      <c r="H79" s="75">
        <v>0.1</v>
      </c>
      <c r="I79" s="75">
        <v>0</v>
      </c>
      <c r="J79" s="75"/>
      <c r="K79" s="164"/>
      <c r="L79" s="163"/>
      <c r="T79" s="71" t="s">
        <v>22</v>
      </c>
      <c r="U79" s="92"/>
      <c r="V79" s="93"/>
      <c r="W79" s="93"/>
      <c r="X79" s="75">
        <f t="shared" si="34"/>
        <v>0</v>
      </c>
      <c r="Y79" s="75">
        <f t="shared" si="34"/>
        <v>0</v>
      </c>
      <c r="Z79" s="75">
        <f t="shared" si="34"/>
        <v>0</v>
      </c>
      <c r="AA79" s="75">
        <f t="shared" si="34"/>
        <v>0.1</v>
      </c>
      <c r="AB79" s="75">
        <f t="shared" si="34"/>
        <v>0.1</v>
      </c>
      <c r="AC79" s="75">
        <f t="shared" si="34"/>
        <v>-0.1</v>
      </c>
      <c r="AD79" s="75">
        <f t="shared" si="34"/>
        <v>0</v>
      </c>
      <c r="AE79" s="279"/>
      <c r="AF79" s="280"/>
      <c r="AG79" s="280"/>
      <c r="AH79" s="280"/>
      <c r="AI79" s="280"/>
      <c r="AJ79" s="280"/>
      <c r="AK79" s="280"/>
      <c r="AL79" s="164"/>
      <c r="AM79" s="163"/>
      <c r="AN79" s="253"/>
      <c r="AO79" s="253"/>
      <c r="AP79" s="253"/>
      <c r="AQ79" s="253">
        <f>P26-'PeB DK'!N25-'PeB FI'!N25-'PeB NO'!P26-'PeB SE'!P26-'Banking Baltics'!N25</f>
        <v>0</v>
      </c>
    </row>
    <row r="80" spans="2:43" s="224" customFormat="1">
      <c r="B80" s="82" t="s">
        <v>26</v>
      </c>
      <c r="C80" s="119">
        <v>0</v>
      </c>
      <c r="D80" s="76">
        <v>0.1</v>
      </c>
      <c r="E80" s="76">
        <v>0</v>
      </c>
      <c r="F80" s="76">
        <v>0</v>
      </c>
      <c r="G80" s="76">
        <v>-0.1</v>
      </c>
      <c r="H80" s="76">
        <v>0.1</v>
      </c>
      <c r="I80" s="76">
        <v>0</v>
      </c>
      <c r="J80" s="76"/>
      <c r="K80" s="187"/>
      <c r="L80" s="184"/>
      <c r="T80" s="82" t="s">
        <v>26</v>
      </c>
      <c r="U80" s="119"/>
      <c r="V80" s="143"/>
      <c r="W80" s="143"/>
      <c r="X80" s="76">
        <f t="shared" si="34"/>
        <v>0</v>
      </c>
      <c r="Y80" s="76">
        <f t="shared" si="34"/>
        <v>-0.1</v>
      </c>
      <c r="Z80" s="76">
        <f t="shared" si="34"/>
        <v>0</v>
      </c>
      <c r="AA80" s="76">
        <f t="shared" si="34"/>
        <v>0</v>
      </c>
      <c r="AB80" s="76">
        <f t="shared" si="34"/>
        <v>0.1</v>
      </c>
      <c r="AC80" s="76">
        <f t="shared" si="34"/>
        <v>-0.1</v>
      </c>
      <c r="AD80" s="76">
        <f t="shared" si="34"/>
        <v>0</v>
      </c>
      <c r="AE80" s="281"/>
      <c r="AF80" s="282"/>
      <c r="AG80" s="282"/>
      <c r="AH80" s="282"/>
      <c r="AI80" s="282"/>
      <c r="AJ80" s="282"/>
      <c r="AK80" s="282"/>
      <c r="AL80" s="187"/>
      <c r="AM80" s="184"/>
      <c r="AN80" s="258"/>
      <c r="AO80" s="258"/>
      <c r="AP80" s="258"/>
      <c r="AQ80" s="258">
        <f>P27-'PeB DK'!N26-'PeB FI'!N26-'PeB NO'!P27-'PeB SE'!P27-'Banking Baltics'!N26</f>
        <v>0</v>
      </c>
    </row>
    <row r="81" spans="2:43" s="224" customFormat="1">
      <c r="B81" s="71" t="s">
        <v>18</v>
      </c>
      <c r="C81" s="92">
        <v>0</v>
      </c>
      <c r="D81" s="75">
        <v>0</v>
      </c>
      <c r="E81" s="75">
        <v>-0.1</v>
      </c>
      <c r="F81" s="75">
        <v>-0.1</v>
      </c>
      <c r="G81" s="75">
        <v>0</v>
      </c>
      <c r="H81" s="75">
        <v>0</v>
      </c>
      <c r="I81" s="75">
        <v>0</v>
      </c>
      <c r="J81" s="75"/>
      <c r="K81" s="164"/>
      <c r="L81" s="163"/>
      <c r="T81" s="71" t="s">
        <v>18</v>
      </c>
      <c r="U81" s="92"/>
      <c r="V81" s="93"/>
      <c r="W81" s="93"/>
      <c r="X81" s="75">
        <f t="shared" si="34"/>
        <v>0</v>
      </c>
      <c r="Y81" s="75">
        <f t="shared" si="34"/>
        <v>0</v>
      </c>
      <c r="Z81" s="75">
        <f t="shared" si="34"/>
        <v>0.1</v>
      </c>
      <c r="AA81" s="75">
        <f t="shared" si="34"/>
        <v>0.1</v>
      </c>
      <c r="AB81" s="75">
        <f t="shared" si="34"/>
        <v>0</v>
      </c>
      <c r="AC81" s="75">
        <f t="shared" si="34"/>
        <v>0</v>
      </c>
      <c r="AD81" s="75">
        <f t="shared" si="34"/>
        <v>0</v>
      </c>
      <c r="AE81" s="279"/>
      <c r="AF81" s="280"/>
      <c r="AG81" s="280"/>
      <c r="AH81" s="280"/>
      <c r="AI81" s="280"/>
      <c r="AJ81" s="280"/>
      <c r="AK81" s="280"/>
      <c r="AL81" s="164"/>
      <c r="AM81" s="163"/>
      <c r="AN81" s="253"/>
      <c r="AO81" s="253"/>
      <c r="AP81" s="253"/>
      <c r="AQ81" s="253">
        <f>P28-'PeB DK'!N27-'PeB FI'!N27-'PeB NO'!P28-'PeB SE'!P28-'Banking Baltics'!N27</f>
        <v>0</v>
      </c>
    </row>
    <row r="82" spans="2:43" s="224" customFormat="1">
      <c r="B82" s="71" t="s">
        <v>17</v>
      </c>
      <c r="C82" s="92">
        <v>0</v>
      </c>
      <c r="D82" s="75">
        <v>0</v>
      </c>
      <c r="E82" s="75">
        <v>0</v>
      </c>
      <c r="F82" s="75">
        <v>0</v>
      </c>
      <c r="G82" s="75">
        <v>0</v>
      </c>
      <c r="H82" s="75">
        <v>0</v>
      </c>
      <c r="I82" s="75">
        <v>0</v>
      </c>
      <c r="J82" s="75"/>
      <c r="K82" s="164"/>
      <c r="L82" s="163"/>
      <c r="T82" s="71" t="s">
        <v>17</v>
      </c>
      <c r="U82" s="92"/>
      <c r="V82" s="93"/>
      <c r="W82" s="93"/>
      <c r="X82" s="75">
        <f t="shared" si="34"/>
        <v>0</v>
      </c>
      <c r="Y82" s="75">
        <f t="shared" si="34"/>
        <v>0</v>
      </c>
      <c r="Z82" s="75">
        <f t="shared" si="34"/>
        <v>0</v>
      </c>
      <c r="AA82" s="75">
        <f t="shared" si="34"/>
        <v>0</v>
      </c>
      <c r="AB82" s="75">
        <f t="shared" si="34"/>
        <v>0</v>
      </c>
      <c r="AC82" s="75">
        <f t="shared" si="34"/>
        <v>0</v>
      </c>
      <c r="AD82" s="75">
        <f t="shared" si="34"/>
        <v>0</v>
      </c>
      <c r="AE82" s="279"/>
      <c r="AF82" s="280"/>
      <c r="AG82" s="280"/>
      <c r="AH82" s="280"/>
      <c r="AI82" s="280"/>
      <c r="AJ82" s="280"/>
      <c r="AK82" s="280"/>
      <c r="AL82" s="164"/>
      <c r="AM82" s="163"/>
      <c r="AN82" s="253"/>
      <c r="AO82" s="253"/>
      <c r="AP82" s="253"/>
      <c r="AQ82" s="253">
        <f>P29-'PeB DK'!N28-'PeB FI'!N28-'PeB NO'!P29-'PeB SE'!P29-'Banking Baltics'!N28</f>
        <v>0</v>
      </c>
    </row>
    <row r="83" spans="2:43" s="224" customFormat="1">
      <c r="B83" s="88" t="s">
        <v>16</v>
      </c>
      <c r="C83" s="120">
        <v>0</v>
      </c>
      <c r="D83" s="77">
        <v>0</v>
      </c>
      <c r="E83" s="77">
        <v>-0.1</v>
      </c>
      <c r="F83" s="77">
        <v>-0.1</v>
      </c>
      <c r="G83" s="77">
        <v>0</v>
      </c>
      <c r="H83" s="77">
        <v>0</v>
      </c>
      <c r="I83" s="77">
        <v>0</v>
      </c>
      <c r="J83" s="77"/>
      <c r="K83" s="188"/>
      <c r="L83" s="186"/>
      <c r="T83" s="88" t="s">
        <v>16</v>
      </c>
      <c r="U83" s="120"/>
      <c r="V83" s="154"/>
      <c r="W83" s="154"/>
      <c r="X83" s="77">
        <f t="shared" si="34"/>
        <v>0</v>
      </c>
      <c r="Y83" s="77">
        <f t="shared" si="34"/>
        <v>0</v>
      </c>
      <c r="Z83" s="77">
        <f t="shared" si="34"/>
        <v>0.1</v>
      </c>
      <c r="AA83" s="77">
        <f t="shared" si="34"/>
        <v>0.1</v>
      </c>
      <c r="AB83" s="77">
        <f t="shared" si="34"/>
        <v>0</v>
      </c>
      <c r="AC83" s="77">
        <f t="shared" si="34"/>
        <v>0</v>
      </c>
      <c r="AD83" s="77">
        <f t="shared" si="34"/>
        <v>0</v>
      </c>
      <c r="AE83" s="283"/>
      <c r="AF83" s="284"/>
      <c r="AG83" s="284"/>
      <c r="AH83" s="284"/>
      <c r="AI83" s="284"/>
      <c r="AJ83" s="284"/>
      <c r="AK83" s="284"/>
      <c r="AL83" s="188"/>
      <c r="AM83" s="186"/>
      <c r="AN83" s="261"/>
      <c r="AO83" s="261"/>
      <c r="AP83" s="261"/>
      <c r="AQ83" s="261">
        <f>P30-'PeB DK'!N29-'PeB FI'!N29-'PeB NO'!P30-'PeB SE'!P30-'Banking Baltics'!N29</f>
        <v>0</v>
      </c>
    </row>
    <row r="84" spans="2:43" s="224" customFormat="1"/>
    <row r="85" spans="2:43" s="224" customFormat="1"/>
    <row r="86" spans="2:43" s="224" customFormat="1">
      <c r="L86" s="272"/>
    </row>
    <row r="87" spans="2:43" s="224" customFormat="1"/>
    <row r="88" spans="2:43" s="224" customFormat="1"/>
    <row r="89" spans="2:43" s="224" customFormat="1"/>
    <row r="90" spans="2:43" s="224" customFormat="1"/>
    <row r="91" spans="2:43" s="224" customFormat="1"/>
    <row r="92" spans="2:43" s="224" customFormat="1"/>
    <row r="93" spans="2:43" s="224" customFormat="1"/>
    <row r="94" spans="2:43" s="224" customFormat="1"/>
    <row r="95" spans="2:43" s="224" customFormat="1"/>
    <row r="96" spans="2:43" s="224" customFormat="1"/>
    <row r="97" s="224" customFormat="1"/>
    <row r="98" s="224" customFormat="1"/>
    <row r="99" s="224" customFormat="1"/>
    <row r="100" s="224" customFormat="1"/>
    <row r="101" s="224" customFormat="1"/>
    <row r="102" s="224" customFormat="1"/>
    <row r="103" s="224" customFormat="1"/>
    <row r="104" s="224" customFormat="1"/>
    <row r="105" s="224" customFormat="1"/>
    <row r="106" s="224" customFormat="1"/>
    <row r="107" s="224" customFormat="1"/>
    <row r="108" s="224" customFormat="1"/>
  </sheetData>
  <mergeCells count="6">
    <mergeCell ref="AL3:AL4"/>
    <mergeCell ref="B31:O31"/>
    <mergeCell ref="M3:N3"/>
    <mergeCell ref="O3:O4"/>
    <mergeCell ref="P3:P4"/>
    <mergeCell ref="AK3:AK4"/>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4">
    <tabColor rgb="FF92D050"/>
    <pageSetUpPr fitToPage="1"/>
  </sheetPr>
  <dimension ref="A1:J26"/>
  <sheetViews>
    <sheetView zoomScale="90" zoomScaleNormal="90" zoomScaleSheetLayoutView="80" workbookViewId="0"/>
  </sheetViews>
  <sheetFormatPr defaultColWidth="9.33203125" defaultRowHeight="12"/>
  <cols>
    <col min="1" max="1" width="23.33203125" style="53" customWidth="1"/>
    <col min="2" max="2" width="44.77734375" style="53" customWidth="1"/>
    <col min="3" max="10" width="8.44140625" style="53" customWidth="1"/>
    <col min="11" max="16384" width="9.33203125" style="53"/>
  </cols>
  <sheetData>
    <row r="1" spans="1:10" ht="10.5" customHeight="1"/>
    <row r="2" spans="1:10" ht="10.5" customHeight="1">
      <c r="B2" s="400" t="s">
        <v>182</v>
      </c>
      <c r="C2" s="401"/>
      <c r="D2" s="386"/>
      <c r="E2" s="386"/>
      <c r="F2" s="386"/>
      <c r="G2" s="386"/>
      <c r="H2" s="386"/>
      <c r="I2" s="386"/>
      <c r="J2" s="386"/>
    </row>
    <row r="3" spans="1:10" ht="10.5" customHeight="1">
      <c r="B3" s="447"/>
      <c r="C3" s="445"/>
      <c r="D3" s="444"/>
      <c r="E3" s="444"/>
      <c r="F3" s="444"/>
      <c r="G3" s="444"/>
      <c r="H3" s="444"/>
      <c r="I3" s="444"/>
      <c r="J3" s="446"/>
    </row>
    <row r="4" spans="1:10" ht="13.5" customHeight="1">
      <c r="A4" s="1280"/>
      <c r="B4" s="453" t="s">
        <v>2</v>
      </c>
      <c r="C4" s="1309" t="s">
        <v>220</v>
      </c>
      <c r="D4" s="1311" t="s">
        <v>223</v>
      </c>
      <c r="E4" s="1311" t="s">
        <v>209</v>
      </c>
      <c r="F4" s="1311" t="s">
        <v>206</v>
      </c>
      <c r="G4" s="1311" t="s">
        <v>174</v>
      </c>
      <c r="H4" s="1311" t="s">
        <v>195</v>
      </c>
      <c r="I4" s="1311" t="s">
        <v>196</v>
      </c>
      <c r="J4" s="1313" t="s">
        <v>197</v>
      </c>
    </row>
    <row r="5" spans="1:10" ht="10.5" customHeight="1">
      <c r="A5" s="145"/>
      <c r="B5" s="483" t="s">
        <v>8</v>
      </c>
      <c r="C5" s="532"/>
      <c r="D5" s="566">
        <v>224</v>
      </c>
      <c r="E5" s="486">
        <v>211</v>
      </c>
      <c r="F5" s="486">
        <v>217</v>
      </c>
      <c r="G5" s="486">
        <v>218</v>
      </c>
      <c r="H5" s="486">
        <v>212</v>
      </c>
      <c r="I5" s="486">
        <v>208</v>
      </c>
      <c r="J5" s="648">
        <v>214</v>
      </c>
    </row>
    <row r="6" spans="1:10" ht="10.5" customHeight="1">
      <c r="A6" s="145"/>
      <c r="B6" s="483" t="s">
        <v>3</v>
      </c>
      <c r="C6" s="532"/>
      <c r="D6" s="566">
        <v>114</v>
      </c>
      <c r="E6" s="486">
        <v>98</v>
      </c>
      <c r="F6" s="486">
        <v>121</v>
      </c>
      <c r="G6" s="486">
        <v>100</v>
      </c>
      <c r="H6" s="486">
        <v>104</v>
      </c>
      <c r="I6" s="486">
        <v>125</v>
      </c>
      <c r="J6" s="648">
        <v>104</v>
      </c>
    </row>
    <row r="7" spans="1:10" ht="10.5" customHeight="1">
      <c r="A7" s="145"/>
      <c r="B7" s="483" t="s">
        <v>0</v>
      </c>
      <c r="C7" s="532"/>
      <c r="D7" s="1269">
        <v>138</v>
      </c>
      <c r="E7" s="1270">
        <v>156</v>
      </c>
      <c r="F7" s="1270">
        <v>67</v>
      </c>
      <c r="G7" s="1270">
        <v>95</v>
      </c>
      <c r="H7" s="1270">
        <v>79</v>
      </c>
      <c r="I7" s="1270">
        <v>47</v>
      </c>
      <c r="J7" s="1271">
        <v>75</v>
      </c>
    </row>
    <row r="8" spans="1:10" ht="10.5" customHeight="1">
      <c r="A8" s="145"/>
      <c r="B8" s="483" t="s">
        <v>19</v>
      </c>
      <c r="C8" s="532"/>
      <c r="D8" s="566">
        <v>0</v>
      </c>
      <c r="E8" s="486">
        <v>0</v>
      </c>
      <c r="F8" s="486">
        <v>0</v>
      </c>
      <c r="G8" s="486">
        <v>0</v>
      </c>
      <c r="H8" s="486">
        <v>0</v>
      </c>
      <c r="I8" s="486">
        <v>1</v>
      </c>
      <c r="J8" s="648">
        <v>0</v>
      </c>
    </row>
    <row r="9" spans="1:10" ht="10.5" customHeight="1">
      <c r="A9" s="1281"/>
      <c r="B9" s="493" t="s">
        <v>9</v>
      </c>
      <c r="C9" s="534"/>
      <c r="D9" s="1272">
        <v>476</v>
      </c>
      <c r="E9" s="1273">
        <v>465</v>
      </c>
      <c r="F9" s="1273">
        <v>405</v>
      </c>
      <c r="G9" s="1273">
        <v>413</v>
      </c>
      <c r="H9" s="1273">
        <v>395</v>
      </c>
      <c r="I9" s="1273">
        <v>381</v>
      </c>
      <c r="J9" s="1274">
        <v>393</v>
      </c>
    </row>
    <row r="10" spans="1:10" ht="10.5" customHeight="1">
      <c r="A10" s="1281"/>
      <c r="B10" s="493" t="s">
        <v>25</v>
      </c>
      <c r="C10" s="534"/>
      <c r="D10" s="567">
        <v>-182</v>
      </c>
      <c r="E10" s="568">
        <v>-196</v>
      </c>
      <c r="F10" s="568">
        <v>-268</v>
      </c>
      <c r="G10" s="568">
        <v>-196</v>
      </c>
      <c r="H10" s="568">
        <v>-204</v>
      </c>
      <c r="I10" s="568">
        <v>-229</v>
      </c>
      <c r="J10" s="699">
        <v>-302</v>
      </c>
    </row>
    <row r="11" spans="1:10" ht="10.5" customHeight="1">
      <c r="A11" s="1281"/>
      <c r="B11" s="493" t="s">
        <v>14</v>
      </c>
      <c r="C11" s="534"/>
      <c r="D11" s="1272">
        <v>294</v>
      </c>
      <c r="E11" s="1273">
        <v>269</v>
      </c>
      <c r="F11" s="1273">
        <v>137</v>
      </c>
      <c r="G11" s="1273">
        <v>217</v>
      </c>
      <c r="H11" s="1273">
        <v>191</v>
      </c>
      <c r="I11" s="1273">
        <v>152</v>
      </c>
      <c r="J11" s="1274">
        <v>91</v>
      </c>
    </row>
    <row r="12" spans="1:10" ht="10.5" customHeight="1">
      <c r="A12" s="145"/>
      <c r="B12" s="483" t="s">
        <v>221</v>
      </c>
      <c r="C12" s="532"/>
      <c r="D12" s="1269">
        <v>10</v>
      </c>
      <c r="E12" s="1270">
        <v>-229</v>
      </c>
      <c r="F12" s="1270">
        <v>-52</v>
      </c>
      <c r="G12" s="1270">
        <v>-44</v>
      </c>
      <c r="H12" s="1270">
        <v>-236</v>
      </c>
      <c r="I12" s="1270">
        <v>-2</v>
      </c>
      <c r="J12" s="1271">
        <v>46</v>
      </c>
    </row>
    <row r="13" spans="1:10" ht="10.5" customHeight="1">
      <c r="A13" s="1281"/>
      <c r="B13" s="500" t="s">
        <v>5</v>
      </c>
      <c r="C13" s="536"/>
      <c r="D13" s="537">
        <v>304</v>
      </c>
      <c r="E13" s="570">
        <v>40</v>
      </c>
      <c r="F13" s="570">
        <v>85</v>
      </c>
      <c r="G13" s="570">
        <v>173</v>
      </c>
      <c r="H13" s="570">
        <v>-45</v>
      </c>
      <c r="I13" s="570">
        <v>150</v>
      </c>
      <c r="J13" s="701">
        <v>137</v>
      </c>
    </row>
    <row r="14" spans="1:10" ht="10.5" customHeight="1">
      <c r="A14" s="145"/>
      <c r="B14" s="483" t="s">
        <v>210</v>
      </c>
      <c r="C14" s="509"/>
      <c r="D14" s="538">
        <v>38</v>
      </c>
      <c r="E14" s="538">
        <v>42</v>
      </c>
      <c r="F14" s="538">
        <v>66</v>
      </c>
      <c r="G14" s="538">
        <v>47</v>
      </c>
      <c r="H14" s="1270">
        <v>52</v>
      </c>
      <c r="I14" s="1270">
        <v>60</v>
      </c>
      <c r="J14" s="1271">
        <v>77</v>
      </c>
    </row>
    <row r="15" spans="1:10" ht="10.5" customHeight="1">
      <c r="A15" s="145"/>
      <c r="B15" s="483" t="s">
        <v>212</v>
      </c>
      <c r="C15" s="509"/>
      <c r="D15" s="1270">
        <v>43</v>
      </c>
      <c r="E15" s="538">
        <v>44</v>
      </c>
      <c r="F15" s="538">
        <v>53</v>
      </c>
      <c r="G15" s="538">
        <v>52</v>
      </c>
      <c r="H15" s="486">
        <v>56</v>
      </c>
      <c r="I15" s="486">
        <v>65</v>
      </c>
      <c r="J15" s="648">
        <v>63</v>
      </c>
    </row>
    <row r="16" spans="1:10" ht="10.5" customHeight="1">
      <c r="A16" s="145"/>
      <c r="B16" s="481" t="s">
        <v>211</v>
      </c>
      <c r="C16" s="509"/>
      <c r="D16" s="538">
        <v>13.2</v>
      </c>
      <c r="E16" s="538">
        <v>1.5</v>
      </c>
      <c r="F16" s="538">
        <v>3.4</v>
      </c>
      <c r="G16" s="538">
        <v>6.8</v>
      </c>
      <c r="H16" s="486">
        <v>-1.7</v>
      </c>
      <c r="I16" s="486">
        <v>5.6</v>
      </c>
      <c r="J16" s="648">
        <v>5.2</v>
      </c>
    </row>
    <row r="17" spans="1:10" ht="10.5" customHeight="1">
      <c r="A17" s="145"/>
      <c r="B17" s="483" t="s">
        <v>213</v>
      </c>
      <c r="C17" s="509"/>
      <c r="D17" s="538">
        <v>12.3</v>
      </c>
      <c r="E17" s="538">
        <v>1.1000000000000001</v>
      </c>
      <c r="F17" s="538">
        <v>5.6</v>
      </c>
      <c r="G17" s="538">
        <v>6.1</v>
      </c>
      <c r="H17" s="486">
        <v>-2.2999999999999998</v>
      </c>
      <c r="I17" s="486">
        <v>5</v>
      </c>
      <c r="J17" s="648">
        <v>7.2</v>
      </c>
    </row>
    <row r="18" spans="1:10" ht="10.5" customHeight="1">
      <c r="A18" s="145"/>
      <c r="B18" s="483" t="s">
        <v>29</v>
      </c>
      <c r="C18" s="476"/>
      <c r="D18" s="539">
        <v>6827</v>
      </c>
      <c r="E18" s="539">
        <v>7207</v>
      </c>
      <c r="F18" s="539">
        <v>7809</v>
      </c>
      <c r="G18" s="539">
        <v>7418</v>
      </c>
      <c r="H18" s="485">
        <v>7852</v>
      </c>
      <c r="I18" s="485">
        <v>8082</v>
      </c>
      <c r="J18" s="615">
        <v>8309</v>
      </c>
    </row>
    <row r="19" spans="1:10" ht="10.5" customHeight="1">
      <c r="A19" s="145"/>
      <c r="B19" s="481" t="s">
        <v>92</v>
      </c>
      <c r="C19" s="476"/>
      <c r="D19" s="539">
        <v>45027</v>
      </c>
      <c r="E19" s="539">
        <v>47863</v>
      </c>
      <c r="F19" s="539">
        <v>46897</v>
      </c>
      <c r="G19" s="539">
        <v>44110</v>
      </c>
      <c r="H19" s="485">
        <v>47454</v>
      </c>
      <c r="I19" s="485">
        <v>48117</v>
      </c>
      <c r="J19" s="615">
        <v>49803</v>
      </c>
    </row>
    <row r="20" spans="1:10" ht="10.5" customHeight="1">
      <c r="A20" s="145"/>
      <c r="B20" s="513" t="s">
        <v>15</v>
      </c>
      <c r="C20" s="514"/>
      <c r="D20" s="540">
        <v>1600</v>
      </c>
      <c r="E20" s="540">
        <v>1623</v>
      </c>
      <c r="F20" s="540">
        <v>1677</v>
      </c>
      <c r="G20" s="540">
        <v>1711</v>
      </c>
      <c r="H20" s="515">
        <v>1833</v>
      </c>
      <c r="I20" s="515">
        <v>1856</v>
      </c>
      <c r="J20" s="628">
        <v>1901</v>
      </c>
    </row>
    <row r="21" spans="1:10" ht="10.5" customHeight="1">
      <c r="A21" s="65"/>
      <c r="B21" s="493" t="s">
        <v>23</v>
      </c>
      <c r="C21" s="576"/>
      <c r="D21" s="491"/>
      <c r="E21" s="491"/>
      <c r="F21" s="491"/>
      <c r="G21" s="491"/>
      <c r="H21" s="491"/>
      <c r="I21" s="491"/>
      <c r="J21" s="510"/>
    </row>
    <row r="22" spans="1:10" ht="10.5" customHeight="1">
      <c r="A22" s="65"/>
      <c r="B22" s="493" t="s">
        <v>26</v>
      </c>
      <c r="C22" s="520"/>
      <c r="D22" s="1261">
        <v>68.882999999999996</v>
      </c>
      <c r="E22" s="1261">
        <v>77.3</v>
      </c>
      <c r="F22" s="1261">
        <v>82.8</v>
      </c>
      <c r="G22" s="1261">
        <v>72.699999999999989</v>
      </c>
      <c r="H22" s="1261">
        <v>82.1</v>
      </c>
      <c r="I22" s="1261">
        <v>77.099999999999994</v>
      </c>
      <c r="J22" s="1262">
        <v>79</v>
      </c>
    </row>
    <row r="23" spans="1:10" ht="10.5" customHeight="1">
      <c r="A23" s="65"/>
      <c r="B23" s="500" t="s">
        <v>16</v>
      </c>
      <c r="C23" s="522"/>
      <c r="D23" s="523">
        <v>52.3</v>
      </c>
      <c r="E23" s="523">
        <v>52</v>
      </c>
      <c r="F23" s="523">
        <v>48.3</v>
      </c>
      <c r="G23" s="523">
        <v>39.6</v>
      </c>
      <c r="H23" s="523">
        <v>42.3</v>
      </c>
      <c r="I23" s="523">
        <v>46.8</v>
      </c>
      <c r="J23" s="707">
        <v>50.6</v>
      </c>
    </row>
    <row r="24" spans="1:10" ht="12" customHeight="1">
      <c r="A24" s="72"/>
      <c r="B24" s="1246" t="s">
        <v>240</v>
      </c>
      <c r="C24" s="1046"/>
      <c r="D24" s="1046"/>
      <c r="E24" s="1046"/>
      <c r="F24" s="1046"/>
      <c r="G24" s="1046"/>
      <c r="H24" s="1046"/>
      <c r="I24" s="1046"/>
      <c r="J24" s="1046"/>
    </row>
    <row r="25" spans="1:10" ht="12.75" customHeight="1">
      <c r="A25" s="6"/>
      <c r="B25" s="1339" t="s">
        <v>193</v>
      </c>
      <c r="C25" s="1339"/>
      <c r="D25" s="1339"/>
      <c r="E25" s="1339"/>
      <c r="F25" s="1339"/>
      <c r="G25" s="1339"/>
      <c r="H25" s="1339"/>
      <c r="I25" s="1339"/>
      <c r="J25" s="1339"/>
    </row>
    <row r="26" spans="1:10" ht="10.5" customHeight="1">
      <c r="C26" s="162"/>
      <c r="D26" s="162"/>
      <c r="E26" s="162"/>
      <c r="F26" s="162"/>
      <c r="G26" s="162"/>
      <c r="H26" s="169"/>
      <c r="I26" s="169"/>
      <c r="J26" s="169"/>
    </row>
  </sheetData>
  <mergeCells count="1">
    <mergeCell ref="B25:J25"/>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B2:AA34"/>
  <sheetViews>
    <sheetView zoomScale="90" zoomScaleNormal="90" workbookViewId="0"/>
  </sheetViews>
  <sheetFormatPr defaultColWidth="9.33203125" defaultRowHeight="13.2"/>
  <cols>
    <col min="1" max="1" width="9.33203125" style="1128"/>
    <col min="2" max="2" width="44.77734375" style="1128" customWidth="1"/>
    <col min="3" max="11" width="9.33203125" style="1128"/>
    <col min="12" max="12" width="51.77734375" style="1128" bestFit="1" customWidth="1"/>
    <col min="13" max="16384" width="9.33203125" style="1128"/>
  </cols>
  <sheetData>
    <row r="2" spans="2:27">
      <c r="B2" s="1120" t="s">
        <v>181</v>
      </c>
      <c r="C2" s="1121"/>
      <c r="D2" s="1121"/>
      <c r="E2" s="1121"/>
      <c r="F2" s="1121"/>
      <c r="G2" s="1121"/>
      <c r="H2" s="1121"/>
      <c r="I2" s="1121"/>
      <c r="J2" s="1121"/>
      <c r="L2" s="1199"/>
      <c r="M2" s="1199"/>
      <c r="N2" s="1199"/>
      <c r="O2" s="1199"/>
      <c r="P2" s="1199"/>
      <c r="Q2" s="1199"/>
      <c r="R2" s="1199"/>
      <c r="S2" s="1199"/>
      <c r="T2" s="1199"/>
      <c r="U2" s="1199"/>
      <c r="V2" s="1199"/>
      <c r="W2" s="1199"/>
      <c r="X2" s="1199"/>
      <c r="Y2" s="1199"/>
      <c r="Z2" s="1199"/>
      <c r="AA2" s="1199"/>
    </row>
    <row r="3" spans="2:27" ht="12.75" customHeight="1">
      <c r="B3" s="1088"/>
      <c r="C3" s="445"/>
      <c r="D3" s="762"/>
      <c r="E3" s="762"/>
      <c r="F3" s="762"/>
      <c r="G3" s="762"/>
      <c r="H3" s="762"/>
      <c r="I3" s="762"/>
      <c r="J3" s="1089"/>
      <c r="L3" s="1120"/>
      <c r="M3" s="1121"/>
      <c r="N3" s="1121"/>
      <c r="O3" s="1121"/>
      <c r="P3" s="1121"/>
      <c r="Q3" s="1121"/>
      <c r="R3" s="1121"/>
      <c r="S3" s="1121"/>
      <c r="T3" s="1121"/>
      <c r="U3" s="1121"/>
      <c r="V3" s="1121"/>
      <c r="W3" s="1121"/>
      <c r="X3" s="1121"/>
      <c r="Y3" s="1121"/>
      <c r="Z3" s="1199"/>
      <c r="AA3" s="1199"/>
    </row>
    <row r="4" spans="2:27">
      <c r="B4" s="1107" t="s">
        <v>91</v>
      </c>
      <c r="C4" s="1213" t="s">
        <v>220</v>
      </c>
      <c r="D4" s="1307" t="s">
        <v>223</v>
      </c>
      <c r="E4" s="1307" t="s">
        <v>209</v>
      </c>
      <c r="F4" s="1307" t="s">
        <v>206</v>
      </c>
      <c r="G4" s="1307" t="s">
        <v>174</v>
      </c>
      <c r="H4" s="1307" t="s">
        <v>195</v>
      </c>
      <c r="I4" s="1307" t="s">
        <v>196</v>
      </c>
      <c r="J4" s="1214" t="s">
        <v>197</v>
      </c>
      <c r="L4" s="742"/>
      <c r="M4" s="378"/>
      <c r="N4" s="378"/>
      <c r="O4" s="378"/>
      <c r="P4" s="378"/>
      <c r="Q4" s="378"/>
      <c r="R4" s="378"/>
      <c r="S4" s="378"/>
      <c r="T4" s="378"/>
      <c r="U4" s="378"/>
      <c r="V4" s="378"/>
      <c r="W4" s="1351"/>
      <c r="X4" s="1351"/>
      <c r="Y4" s="1122"/>
      <c r="Z4" s="1199"/>
      <c r="AA4" s="1199"/>
    </row>
    <row r="5" spans="2:27">
      <c r="B5" s="1097" t="s">
        <v>61</v>
      </c>
      <c r="C5" s="1098"/>
      <c r="D5" s="1099">
        <v>37</v>
      </c>
      <c r="E5" s="1099">
        <v>38</v>
      </c>
      <c r="F5" s="1099">
        <v>36</v>
      </c>
      <c r="G5" s="1099">
        <v>37</v>
      </c>
      <c r="H5" s="1099">
        <v>35</v>
      </c>
      <c r="I5" s="1099">
        <v>35</v>
      </c>
      <c r="J5" s="1100">
        <v>35</v>
      </c>
      <c r="L5" s="1194"/>
      <c r="M5" s="1307"/>
      <c r="N5" s="1307"/>
      <c r="O5" s="1307"/>
      <c r="P5" s="1307"/>
      <c r="Q5" s="1307"/>
      <c r="R5" s="1307"/>
      <c r="S5" s="1307"/>
      <c r="T5" s="1307"/>
      <c r="U5" s="376"/>
      <c r="V5" s="376"/>
      <c r="W5" s="1351"/>
      <c r="X5" s="1351"/>
      <c r="Y5" s="1307"/>
      <c r="Z5" s="1199"/>
      <c r="AA5" s="1199"/>
    </row>
    <row r="6" spans="2:27">
      <c r="B6" s="1097" t="s">
        <v>62</v>
      </c>
      <c r="C6" s="1101"/>
      <c r="D6" s="1102">
        <v>40</v>
      </c>
      <c r="E6" s="1102">
        <v>35</v>
      </c>
      <c r="F6" s="1102">
        <v>33</v>
      </c>
      <c r="G6" s="1102">
        <v>32</v>
      </c>
      <c r="H6" s="1102">
        <v>31</v>
      </c>
      <c r="I6" s="1102">
        <v>30</v>
      </c>
      <c r="J6" s="1103">
        <v>31</v>
      </c>
      <c r="L6" s="1194"/>
      <c r="M6" s="1307"/>
      <c r="N6" s="1307"/>
      <c r="O6" s="1307"/>
      <c r="P6" s="1307"/>
      <c r="Q6" s="1307"/>
      <c r="R6" s="1307"/>
      <c r="S6" s="1307"/>
      <c r="T6" s="1307"/>
      <c r="U6" s="376"/>
      <c r="V6" s="376"/>
      <c r="W6" s="1307"/>
      <c r="X6" s="1307"/>
      <c r="Y6" s="1307"/>
      <c r="Z6" s="1199"/>
      <c r="AA6" s="1199"/>
    </row>
    <row r="7" spans="2:27">
      <c r="B7" s="1097" t="s">
        <v>63</v>
      </c>
      <c r="C7" s="1101"/>
      <c r="D7" s="1102">
        <v>73</v>
      </c>
      <c r="E7" s="1102">
        <v>73</v>
      </c>
      <c r="F7" s="1102">
        <v>78</v>
      </c>
      <c r="G7" s="1102">
        <v>83</v>
      </c>
      <c r="H7" s="1102">
        <v>83</v>
      </c>
      <c r="I7" s="1102">
        <v>82</v>
      </c>
      <c r="J7" s="1103">
        <v>83</v>
      </c>
      <c r="L7" s="1194"/>
      <c r="M7" s="1307"/>
      <c r="N7" s="1307"/>
      <c r="O7" s="1307"/>
      <c r="P7" s="1307"/>
      <c r="Q7" s="1307"/>
      <c r="R7" s="1307"/>
      <c r="S7" s="1307"/>
      <c r="T7" s="1307"/>
      <c r="U7" s="376"/>
      <c r="V7" s="376"/>
      <c r="W7" s="1307"/>
      <c r="X7" s="1307"/>
      <c r="Y7" s="1307"/>
      <c r="Z7" s="1199"/>
      <c r="AA7" s="1199"/>
    </row>
    <row r="8" spans="2:27">
      <c r="B8" s="1097" t="s">
        <v>64</v>
      </c>
      <c r="C8" s="1101"/>
      <c r="D8" s="1102">
        <v>64</v>
      </c>
      <c r="E8" s="1102">
        <v>55</v>
      </c>
      <c r="F8" s="1102">
        <v>58</v>
      </c>
      <c r="G8" s="1102">
        <v>60</v>
      </c>
      <c r="H8" s="1102">
        <v>58</v>
      </c>
      <c r="I8" s="1102">
        <v>56</v>
      </c>
      <c r="J8" s="1103">
        <v>60</v>
      </c>
      <c r="L8" s="1194"/>
      <c r="M8" s="1307"/>
      <c r="N8" s="1307"/>
      <c r="P8" s="1102"/>
      <c r="Q8" s="1102"/>
      <c r="R8" s="1102"/>
      <c r="S8" s="1102"/>
      <c r="T8" s="1102"/>
      <c r="U8" s="1133"/>
      <c r="V8" s="1133"/>
      <c r="W8" s="1102"/>
      <c r="X8" s="369"/>
      <c r="Y8" s="714"/>
      <c r="Z8" s="1199"/>
      <c r="AA8" s="1199"/>
    </row>
    <row r="9" spans="2:27">
      <c r="B9" s="1124" t="s">
        <v>153</v>
      </c>
      <c r="C9" s="1125"/>
      <c r="D9" s="1268">
        <v>10</v>
      </c>
      <c r="E9" s="1126">
        <v>10</v>
      </c>
      <c r="F9" s="1126">
        <v>12</v>
      </c>
      <c r="G9" s="1126">
        <v>6</v>
      </c>
      <c r="H9" s="1126">
        <v>5</v>
      </c>
      <c r="I9" s="1126">
        <v>5</v>
      </c>
      <c r="J9" s="1127">
        <v>5</v>
      </c>
      <c r="L9" s="1194"/>
      <c r="M9" s="1307"/>
      <c r="N9" s="1307"/>
      <c r="O9" s="1199"/>
      <c r="P9" s="1199"/>
      <c r="Q9" s="1199"/>
      <c r="R9" s="1199"/>
      <c r="S9" s="1199"/>
      <c r="T9" s="1199"/>
      <c r="U9" s="1199"/>
      <c r="V9" s="1199"/>
      <c r="W9" s="1199"/>
      <c r="X9" s="1199"/>
      <c r="Y9" s="1199"/>
      <c r="Z9" s="1199"/>
      <c r="AA9" s="1199"/>
    </row>
    <row r="10" spans="2:27">
      <c r="B10" s="1106"/>
      <c r="C10" s="1091"/>
      <c r="D10" s="1091"/>
      <c r="E10" s="1091"/>
      <c r="F10" s="1091"/>
      <c r="G10" s="1091"/>
      <c r="H10" s="1091"/>
      <c r="I10" s="1091"/>
      <c r="J10" s="1091"/>
      <c r="L10" s="1106"/>
      <c r="M10" s="1293"/>
      <c r="N10" s="1293"/>
      <c r="O10" s="1293"/>
      <c r="P10" s="1293"/>
      <c r="Q10" s="1293"/>
      <c r="R10" s="1293"/>
      <c r="S10" s="1293"/>
      <c r="T10" s="1293"/>
      <c r="U10" s="1133"/>
      <c r="V10" s="1133"/>
      <c r="W10" s="1102"/>
      <c r="X10" s="369"/>
      <c r="Y10" s="714"/>
      <c r="Z10" s="1199"/>
      <c r="AA10" s="1199"/>
    </row>
    <row r="11" spans="2:27" ht="12.75" customHeight="1">
      <c r="B11" s="1088"/>
      <c r="C11" s="445"/>
      <c r="D11" s="762"/>
      <c r="E11" s="762"/>
      <c r="F11" s="762"/>
      <c r="G11" s="762"/>
      <c r="H11" s="762"/>
      <c r="I11" s="762"/>
      <c r="J11" s="1089"/>
      <c r="L11" s="1105"/>
      <c r="M11" s="1104"/>
      <c r="N11" s="1104"/>
      <c r="O11" s="1104"/>
      <c r="P11" s="1104"/>
      <c r="Q11" s="1104"/>
      <c r="R11" s="1104"/>
      <c r="S11" s="1104"/>
      <c r="T11" s="1104"/>
      <c r="U11" s="1134"/>
      <c r="V11" s="1134"/>
      <c r="W11" s="1123"/>
      <c r="X11" s="719"/>
      <c r="Y11" s="718"/>
      <c r="Z11" s="1199"/>
      <c r="AA11" s="1199"/>
    </row>
    <row r="12" spans="2:27">
      <c r="B12" s="1107" t="s">
        <v>222</v>
      </c>
      <c r="C12" s="1213" t="s">
        <v>220</v>
      </c>
      <c r="D12" s="1307" t="s">
        <v>223</v>
      </c>
      <c r="E12" s="1307" t="s">
        <v>209</v>
      </c>
      <c r="F12" s="1307" t="s">
        <v>206</v>
      </c>
      <c r="G12" s="1307" t="s">
        <v>174</v>
      </c>
      <c r="H12" s="1307" t="s">
        <v>195</v>
      </c>
      <c r="I12" s="1307" t="s">
        <v>196</v>
      </c>
      <c r="J12" s="1214" t="s">
        <v>197</v>
      </c>
      <c r="L12" s="1105"/>
      <c r="M12" s="1123"/>
      <c r="N12" s="1123"/>
      <c r="O12" s="1123"/>
      <c r="P12" s="1123"/>
      <c r="Q12" s="1123"/>
      <c r="R12" s="1123"/>
      <c r="S12" s="1123"/>
      <c r="T12" s="1123"/>
      <c r="U12" s="1134"/>
      <c r="V12" s="1134"/>
      <c r="W12" s="1123"/>
      <c r="X12" s="719"/>
      <c r="Y12" s="718"/>
      <c r="Z12" s="1199"/>
      <c r="AA12" s="1199"/>
    </row>
    <row r="13" spans="2:27">
      <c r="B13" s="1097" t="s">
        <v>61</v>
      </c>
      <c r="C13" s="1098"/>
      <c r="D13" s="1266">
        <v>5</v>
      </c>
      <c r="E13" s="1266">
        <v>-30</v>
      </c>
      <c r="F13" s="1266">
        <v>4</v>
      </c>
      <c r="G13" s="1266">
        <v>16</v>
      </c>
      <c r="H13" s="1266">
        <v>-57</v>
      </c>
      <c r="I13" s="1266">
        <v>-19</v>
      </c>
      <c r="J13" s="1267">
        <v>11</v>
      </c>
      <c r="L13" s="1199"/>
      <c r="M13" s="1199"/>
      <c r="N13" s="1199"/>
      <c r="O13" s="1199"/>
      <c r="P13" s="1199"/>
      <c r="Q13" s="1199"/>
      <c r="R13" s="1199"/>
      <c r="S13" s="1199"/>
      <c r="T13" s="1199"/>
      <c r="U13" s="1199"/>
      <c r="V13" s="1199"/>
      <c r="W13" s="1199"/>
      <c r="X13" s="1199"/>
      <c r="Y13" s="1199"/>
      <c r="Z13" s="1199"/>
      <c r="AA13" s="1199"/>
    </row>
    <row r="14" spans="2:27">
      <c r="B14" s="1097" t="s">
        <v>62</v>
      </c>
      <c r="C14" s="1101"/>
      <c r="D14" s="1102">
        <v>5</v>
      </c>
      <c r="E14" s="1102">
        <v>-26</v>
      </c>
      <c r="F14" s="1102">
        <v>-4</v>
      </c>
      <c r="G14" s="1102">
        <v>-14</v>
      </c>
      <c r="H14" s="1102">
        <v>-2</v>
      </c>
      <c r="I14" s="1102">
        <v>-1</v>
      </c>
      <c r="J14" s="1103">
        <v>0</v>
      </c>
      <c r="L14" s="1199"/>
      <c r="M14" s="1199"/>
      <c r="N14" s="1199"/>
      <c r="O14" s="1199"/>
      <c r="P14" s="1199"/>
      <c r="Q14" s="1199"/>
      <c r="R14" s="1199"/>
      <c r="S14" s="1199"/>
      <c r="T14" s="1199"/>
      <c r="U14" s="1199"/>
      <c r="V14" s="1199"/>
      <c r="W14" s="1199"/>
      <c r="X14" s="1199"/>
      <c r="Y14" s="1199"/>
      <c r="Z14" s="1199"/>
      <c r="AA14" s="1199"/>
    </row>
    <row r="15" spans="2:27">
      <c r="B15" s="1097" t="s">
        <v>63</v>
      </c>
      <c r="C15" s="1101"/>
      <c r="D15" s="1102">
        <v>-35</v>
      </c>
      <c r="E15" s="1102">
        <v>-108</v>
      </c>
      <c r="F15" s="1102">
        <v>-58</v>
      </c>
      <c r="G15" s="1102">
        <v>-24</v>
      </c>
      <c r="H15" s="1102">
        <v>-151</v>
      </c>
      <c r="I15" s="1276">
        <v>19</v>
      </c>
      <c r="J15" s="1103">
        <v>8</v>
      </c>
      <c r="L15" s="1199"/>
      <c r="M15" s="1199"/>
      <c r="N15" s="1199"/>
      <c r="O15" s="1199"/>
      <c r="P15" s="1199"/>
      <c r="Q15" s="1199"/>
      <c r="R15" s="1199"/>
      <c r="S15" s="1199"/>
      <c r="T15" s="1199"/>
      <c r="U15" s="1199"/>
      <c r="V15" s="1199"/>
      <c r="W15" s="1199"/>
      <c r="X15" s="1199"/>
      <c r="Y15" s="1199"/>
      <c r="Z15" s="1199"/>
      <c r="AA15" s="1199"/>
    </row>
    <row r="16" spans="2:27">
      <c r="B16" s="1097" t="s">
        <v>64</v>
      </c>
      <c r="C16" s="1101"/>
      <c r="D16" s="1102">
        <v>38</v>
      </c>
      <c r="E16" s="1102">
        <v>-65</v>
      </c>
      <c r="F16" s="1102">
        <v>2</v>
      </c>
      <c r="G16" s="1102">
        <v>-30</v>
      </c>
      <c r="H16" s="1102">
        <v>-19</v>
      </c>
      <c r="I16" s="1102">
        <v>-32</v>
      </c>
      <c r="J16" s="1103">
        <v>-2</v>
      </c>
      <c r="L16" s="1199"/>
      <c r="M16" s="1199"/>
      <c r="N16" s="1199"/>
      <c r="O16" s="1199"/>
      <c r="P16" s="1199"/>
      <c r="Q16" s="1199"/>
      <c r="R16" s="1199"/>
      <c r="S16" s="1199"/>
      <c r="T16" s="1199"/>
      <c r="U16" s="1199"/>
      <c r="V16" s="1199"/>
      <c r="W16" s="1199"/>
      <c r="X16" s="1199"/>
      <c r="Y16" s="1199"/>
      <c r="Z16" s="1199"/>
      <c r="AA16" s="1199"/>
    </row>
    <row r="17" spans="2:27">
      <c r="B17" s="1124" t="s">
        <v>153</v>
      </c>
      <c r="C17" s="1125"/>
      <c r="D17" s="1268">
        <v>-3</v>
      </c>
      <c r="E17" s="1268">
        <v>0</v>
      </c>
      <c r="F17" s="1268">
        <v>4</v>
      </c>
      <c r="G17" s="1268">
        <v>8</v>
      </c>
      <c r="H17" s="1268">
        <v>-7</v>
      </c>
      <c r="I17" s="1268">
        <v>31</v>
      </c>
      <c r="J17" s="1275">
        <v>29</v>
      </c>
    </row>
    <row r="18" spans="2:27">
      <c r="B18" s="1106"/>
      <c r="C18" s="1091"/>
      <c r="D18" s="1091"/>
      <c r="E18" s="1091"/>
      <c r="F18" s="1091"/>
      <c r="G18" s="1091"/>
      <c r="H18" s="1091"/>
      <c r="I18" s="1091"/>
      <c r="J18" s="1091"/>
      <c r="L18" s="1106"/>
      <c r="M18" s="1293"/>
      <c r="N18" s="1293"/>
      <c r="O18" s="1293"/>
      <c r="P18" s="1293"/>
      <c r="Q18" s="1293"/>
      <c r="R18" s="1293"/>
      <c r="S18" s="1293"/>
      <c r="T18" s="1293"/>
      <c r="U18" s="1133"/>
      <c r="V18" s="1133"/>
      <c r="W18" s="1102"/>
      <c r="X18" s="369"/>
      <c r="Y18" s="714"/>
      <c r="Z18" s="1199"/>
      <c r="AA18" s="1199"/>
    </row>
    <row r="19" spans="2:27" ht="12.75" customHeight="1">
      <c r="B19" s="1088"/>
      <c r="C19" s="445"/>
      <c r="D19" s="762"/>
      <c r="E19" s="762"/>
      <c r="F19" s="762"/>
      <c r="G19" s="762"/>
      <c r="H19" s="762"/>
      <c r="I19" s="762"/>
      <c r="J19" s="1089"/>
    </row>
    <row r="20" spans="2:27">
      <c r="B20" s="1107" t="s">
        <v>162</v>
      </c>
      <c r="C20" s="1309" t="s">
        <v>220</v>
      </c>
      <c r="D20" s="1311" t="s">
        <v>223</v>
      </c>
      <c r="E20" s="1311" t="s">
        <v>209</v>
      </c>
      <c r="F20" s="1311" t="s">
        <v>206</v>
      </c>
      <c r="G20" s="1311" t="s">
        <v>174</v>
      </c>
      <c r="H20" s="1311" t="s">
        <v>195</v>
      </c>
      <c r="I20" s="1311" t="s">
        <v>196</v>
      </c>
      <c r="J20" s="1313" t="s">
        <v>197</v>
      </c>
    </row>
    <row r="21" spans="2:27">
      <c r="B21" s="1097" t="s">
        <v>61</v>
      </c>
      <c r="C21" s="1090"/>
      <c r="D21" s="1091">
        <v>8.6999999999999993</v>
      </c>
      <c r="E21" s="1091">
        <v>8.9</v>
      </c>
      <c r="F21" s="1091">
        <v>10</v>
      </c>
      <c r="G21" s="1277">
        <v>9.8000000000000007</v>
      </c>
      <c r="H21" s="1091">
        <v>9.8000000000000007</v>
      </c>
      <c r="I21" s="1091">
        <v>9.9</v>
      </c>
      <c r="J21" s="1294">
        <v>10.199999999999999</v>
      </c>
    </row>
    <row r="22" spans="2:27">
      <c r="B22" s="1097" t="s">
        <v>62</v>
      </c>
      <c r="C22" s="1090"/>
      <c r="D22" s="1091">
        <v>9.3000000000000007</v>
      </c>
      <c r="E22" s="1091">
        <v>9.5</v>
      </c>
      <c r="F22" s="1091">
        <v>8.9</v>
      </c>
      <c r="G22" s="1091">
        <v>8.8000000000000007</v>
      </c>
      <c r="H22" s="1091">
        <v>8.1999999999999993</v>
      </c>
      <c r="I22" s="1277">
        <v>7.8</v>
      </c>
      <c r="J22" s="1092">
        <v>8.5</v>
      </c>
    </row>
    <row r="23" spans="2:27">
      <c r="B23" s="1097" t="s">
        <v>63</v>
      </c>
      <c r="C23" s="1090"/>
      <c r="D23" s="1091">
        <v>12.9</v>
      </c>
      <c r="E23" s="1091">
        <v>13.6</v>
      </c>
      <c r="F23" s="1091">
        <v>14.4</v>
      </c>
      <c r="G23" s="1091">
        <v>14.7</v>
      </c>
      <c r="H23" s="1091">
        <v>15.1</v>
      </c>
      <c r="I23" s="1091">
        <v>14.8</v>
      </c>
      <c r="J23" s="1295">
        <v>14.9</v>
      </c>
    </row>
    <row r="24" spans="2:27">
      <c r="B24" s="1097" t="s">
        <v>64</v>
      </c>
      <c r="C24" s="511"/>
      <c r="D24" s="546">
        <v>13.5</v>
      </c>
      <c r="E24" s="546">
        <v>14.2</v>
      </c>
      <c r="F24" s="546">
        <v>14</v>
      </c>
      <c r="G24" s="546">
        <v>14</v>
      </c>
      <c r="H24" s="1264">
        <v>13.8</v>
      </c>
      <c r="I24" s="546">
        <v>14.6</v>
      </c>
      <c r="J24" s="595">
        <v>14.2</v>
      </c>
    </row>
    <row r="25" spans="2:27">
      <c r="B25" s="1124" t="s">
        <v>153</v>
      </c>
      <c r="C25" s="1093"/>
      <c r="D25" s="1278">
        <v>24.5</v>
      </c>
      <c r="E25" s="1278">
        <v>31.1</v>
      </c>
      <c r="F25" s="1278">
        <v>35.5</v>
      </c>
      <c r="G25" s="1094">
        <v>25.399999999999991</v>
      </c>
      <c r="H25" s="1094">
        <v>35.200000000000003</v>
      </c>
      <c r="I25" s="1094">
        <v>29.999999999999993</v>
      </c>
      <c r="J25" s="1095">
        <v>31.200000000000006</v>
      </c>
    </row>
    <row r="26" spans="2:27">
      <c r="B26" s="1106"/>
      <c r="C26" s="1091"/>
      <c r="D26" s="1091"/>
      <c r="E26" s="1091"/>
      <c r="F26" s="1091"/>
      <c r="G26" s="1091"/>
      <c r="H26" s="1091"/>
      <c r="I26" s="1091"/>
      <c r="J26" s="1091"/>
      <c r="L26" s="1106"/>
      <c r="M26" s="1293"/>
      <c r="N26" s="1293"/>
      <c r="O26" s="1293"/>
      <c r="P26" s="1293"/>
      <c r="Q26" s="1293"/>
      <c r="R26" s="1293"/>
      <c r="S26" s="1293"/>
      <c r="T26" s="1293"/>
      <c r="U26" s="1133"/>
      <c r="V26" s="1133"/>
      <c r="W26" s="1102"/>
      <c r="X26" s="369"/>
      <c r="Y26" s="714"/>
      <c r="Z26" s="1199"/>
      <c r="AA26" s="1199"/>
    </row>
    <row r="27" spans="2:27" ht="12.75" customHeight="1">
      <c r="B27" s="1088"/>
      <c r="C27" s="445"/>
      <c r="D27" s="762"/>
      <c r="E27" s="762"/>
      <c r="F27" s="762"/>
      <c r="G27" s="762"/>
      <c r="H27" s="762"/>
      <c r="I27" s="762"/>
      <c r="J27" s="1089"/>
    </row>
    <row r="28" spans="2:27">
      <c r="B28" s="1107" t="s">
        <v>163</v>
      </c>
      <c r="C28" s="1309" t="s">
        <v>220</v>
      </c>
      <c r="D28" s="1311" t="s">
        <v>223</v>
      </c>
      <c r="E28" s="1311" t="s">
        <v>209</v>
      </c>
      <c r="F28" s="1311" t="s">
        <v>206</v>
      </c>
      <c r="G28" s="1311" t="s">
        <v>174</v>
      </c>
      <c r="H28" s="1311" t="s">
        <v>195</v>
      </c>
      <c r="I28" s="1311" t="s">
        <v>196</v>
      </c>
      <c r="J28" s="1313" t="s">
        <v>197</v>
      </c>
    </row>
    <row r="29" spans="2:27">
      <c r="B29" s="1097" t="s">
        <v>61</v>
      </c>
      <c r="C29" s="1090"/>
      <c r="D29" s="1091">
        <v>10</v>
      </c>
      <c r="E29" s="1091">
        <v>10.1</v>
      </c>
      <c r="F29" s="1091">
        <v>7.5</v>
      </c>
      <c r="G29" s="1091">
        <v>7</v>
      </c>
      <c r="H29" s="1091">
        <v>6.5</v>
      </c>
      <c r="I29" s="1091">
        <v>6.9</v>
      </c>
      <c r="J29" s="1294">
        <v>7.5</v>
      </c>
    </row>
    <row r="30" spans="2:27">
      <c r="B30" s="1097" t="s">
        <v>62</v>
      </c>
      <c r="C30" s="1090"/>
      <c r="D30" s="1091">
        <v>11.9</v>
      </c>
      <c r="E30" s="1091">
        <v>11.6</v>
      </c>
      <c r="F30" s="1091">
        <v>11.6</v>
      </c>
      <c r="G30" s="1091">
        <v>8.6999999999999993</v>
      </c>
      <c r="H30" s="1091">
        <v>7.9</v>
      </c>
      <c r="I30" s="1091">
        <v>8.5</v>
      </c>
      <c r="J30" s="1092">
        <v>10</v>
      </c>
    </row>
    <row r="31" spans="2:27">
      <c r="B31" s="1097" t="s">
        <v>63</v>
      </c>
      <c r="C31" s="1090"/>
      <c r="D31" s="1091">
        <v>8.4</v>
      </c>
      <c r="E31" s="1091">
        <v>8</v>
      </c>
      <c r="F31" s="1091">
        <v>9.1999999999999993</v>
      </c>
      <c r="G31" s="1091">
        <v>8.8000000000000007</v>
      </c>
      <c r="H31" s="1091">
        <v>8.9</v>
      </c>
      <c r="I31" s="1091">
        <v>9.1</v>
      </c>
      <c r="J31" s="1092">
        <v>9.1999999999999993</v>
      </c>
    </row>
    <row r="32" spans="2:27">
      <c r="B32" s="1097" t="s">
        <v>64</v>
      </c>
      <c r="C32" s="511"/>
      <c r="D32" s="546">
        <v>13.3</v>
      </c>
      <c r="E32" s="546">
        <v>12</v>
      </c>
      <c r="F32" s="546">
        <v>11</v>
      </c>
      <c r="G32" s="546">
        <v>9.6</v>
      </c>
      <c r="H32" s="546">
        <v>9</v>
      </c>
      <c r="I32" s="546">
        <v>9.9</v>
      </c>
      <c r="J32" s="595">
        <v>9.5</v>
      </c>
    </row>
    <row r="33" spans="2:27">
      <c r="B33" s="1206" t="s">
        <v>153</v>
      </c>
      <c r="C33" s="1093"/>
      <c r="D33" s="1094">
        <v>8.7000000000000064</v>
      </c>
      <c r="E33" s="1094">
        <v>10.299999999999997</v>
      </c>
      <c r="F33" s="1094">
        <v>8.9999999999999964</v>
      </c>
      <c r="G33" s="1094">
        <v>5.5000000000000018</v>
      </c>
      <c r="H33" s="1094">
        <v>10</v>
      </c>
      <c r="I33" s="1094">
        <v>12.400000000000004</v>
      </c>
      <c r="J33" s="1095">
        <v>14.400000000000002</v>
      </c>
    </row>
    <row r="34" spans="2:27">
      <c r="B34" s="1246" t="s">
        <v>240</v>
      </c>
      <c r="C34" s="1046"/>
      <c r="D34" s="1046"/>
      <c r="E34" s="1046"/>
      <c r="F34" s="1046"/>
      <c r="G34" s="1046"/>
      <c r="H34" s="1046"/>
      <c r="I34" s="1046"/>
      <c r="J34" s="1046"/>
      <c r="L34" s="1106"/>
      <c r="M34" s="1293"/>
      <c r="N34" s="1293"/>
      <c r="O34" s="1293"/>
      <c r="P34" s="1293"/>
      <c r="Q34" s="1293"/>
      <c r="R34" s="1293"/>
      <c r="S34" s="1293"/>
      <c r="T34" s="1293"/>
      <c r="U34" s="1133"/>
      <c r="V34" s="1133"/>
      <c r="W34" s="1102"/>
      <c r="X34" s="369"/>
      <c r="Y34" s="714"/>
      <c r="Z34" s="1199"/>
      <c r="AA34" s="1199"/>
    </row>
  </sheetData>
  <mergeCells count="2">
    <mergeCell ref="W4:W5"/>
    <mergeCell ref="X4:X5"/>
  </mergeCells>
  <pageMargins left="0.7" right="0.7" top="0.75" bottom="0.75" header="0.3" footer="0.3"/>
  <pageSetup paperSize="9" orientation="portrait" r:id="rId1"/>
  <headerFooter>
    <oddFooter>&amp;C&amp;1#&amp;"Calibri"&amp;10&amp;K000000Confidential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Blad36">
    <tabColor rgb="FF92D050"/>
    <pageSetUpPr fitToPage="1"/>
  </sheetPr>
  <dimension ref="A1:AY103"/>
  <sheetViews>
    <sheetView zoomScaleNormal="100" workbookViewId="0">
      <selection activeCell="D4" sqref="D4:O24"/>
    </sheetView>
  </sheetViews>
  <sheetFormatPr defaultColWidth="9.33203125" defaultRowHeight="12" outlineLevelRow="1" outlineLevelCol="1"/>
  <cols>
    <col min="1" max="1" width="23.33203125" style="52" customWidth="1"/>
    <col min="2" max="2" width="33.33203125" style="53" customWidth="1"/>
    <col min="3" max="7" width="7.77734375" style="13" customWidth="1"/>
    <col min="8" max="10" width="7.77734375" style="13" customWidth="1" outlineLevel="1"/>
    <col min="11" max="12" width="7.44140625" style="13" customWidth="1"/>
    <col min="13" max="15" width="8.44140625" style="13" customWidth="1" outlineLevel="1"/>
    <col min="16" max="17" width="9.33203125" style="53"/>
    <col min="18" max="20" width="11.6640625" style="53" customWidth="1"/>
    <col min="21" max="22" width="9.33203125" style="53"/>
    <col min="23" max="23" width="9.77734375" style="53" customWidth="1"/>
    <col min="24" max="24" width="9" style="53" customWidth="1"/>
    <col min="25" max="16384" width="9.33203125" style="53"/>
  </cols>
  <sheetData>
    <row r="1" spans="1:51" ht="10.5" customHeight="1">
      <c r="A1" s="181" t="s">
        <v>84</v>
      </c>
      <c r="B1" s="52">
        <v>2</v>
      </c>
      <c r="C1" s="52">
        <f t="shared" ref="C1:N1" si="0">+B1+1</f>
        <v>3</v>
      </c>
      <c r="D1" s="52">
        <f t="shared" si="0"/>
        <v>4</v>
      </c>
      <c r="E1" s="52">
        <f t="shared" si="0"/>
        <v>5</v>
      </c>
      <c r="F1" s="52">
        <f t="shared" si="0"/>
        <v>6</v>
      </c>
      <c r="G1" s="52">
        <f t="shared" si="0"/>
        <v>7</v>
      </c>
      <c r="H1" s="52">
        <f t="shared" si="0"/>
        <v>8</v>
      </c>
      <c r="I1" s="52">
        <f t="shared" si="0"/>
        <v>9</v>
      </c>
      <c r="J1" s="52">
        <f t="shared" si="0"/>
        <v>10</v>
      </c>
      <c r="K1" s="52">
        <f t="shared" si="0"/>
        <v>11</v>
      </c>
      <c r="L1" s="52">
        <f t="shared" si="0"/>
        <v>12</v>
      </c>
      <c r="M1" s="52">
        <f t="shared" si="0"/>
        <v>13</v>
      </c>
      <c r="N1" s="52">
        <f t="shared" si="0"/>
        <v>14</v>
      </c>
      <c r="O1" s="11">
        <v>17</v>
      </c>
      <c r="P1" s="52"/>
      <c r="Q1" s="52">
        <v>21</v>
      </c>
      <c r="R1" s="52">
        <v>22</v>
      </c>
      <c r="S1" s="52"/>
      <c r="T1" s="52"/>
      <c r="U1" s="52">
        <v>23</v>
      </c>
      <c r="V1" s="52">
        <v>24</v>
      </c>
      <c r="W1" s="52">
        <v>25</v>
      </c>
      <c r="X1" s="52">
        <v>26</v>
      </c>
      <c r="Y1" s="52">
        <v>27</v>
      </c>
      <c r="Z1" s="52">
        <v>28</v>
      </c>
      <c r="AA1" s="52">
        <v>28</v>
      </c>
      <c r="AB1" s="52">
        <v>29</v>
      </c>
      <c r="AC1" s="52">
        <v>30</v>
      </c>
      <c r="AD1" s="52">
        <v>31</v>
      </c>
      <c r="AE1" s="52">
        <v>32</v>
      </c>
      <c r="AF1" s="52">
        <v>33</v>
      </c>
      <c r="AG1" s="52">
        <v>34</v>
      </c>
      <c r="AH1" s="52">
        <v>35</v>
      </c>
      <c r="AI1" s="52">
        <v>36</v>
      </c>
      <c r="AJ1" s="52">
        <v>37</v>
      </c>
      <c r="AK1" s="52">
        <v>38</v>
      </c>
    </row>
    <row r="2" spans="1:51" ht="10.5" customHeight="1">
      <c r="A2" s="181"/>
      <c r="B2" s="383" t="s">
        <v>70</v>
      </c>
      <c r="C2" s="384"/>
      <c r="D2" s="385"/>
      <c r="E2" s="385"/>
      <c r="F2" s="385"/>
      <c r="G2" s="385"/>
      <c r="H2" s="385"/>
      <c r="I2" s="385"/>
      <c r="J2" s="385"/>
      <c r="K2" s="385"/>
      <c r="L2" s="385"/>
      <c r="M2" s="367"/>
      <c r="N2" s="367"/>
      <c r="O2" s="394"/>
      <c r="P2" s="367"/>
      <c r="V2" s="101" t="s">
        <v>97</v>
      </c>
    </row>
    <row r="3" spans="1:51" ht="34.5"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8" t="e">
        <f>+VLOOKUP($A3,#REF!,M$1+1,FALSE)</f>
        <v>#REF!</v>
      </c>
      <c r="N3" s="459" t="e">
        <f>+VLOOKUP($A3,#REF!,N$1+1,FALSE)</f>
        <v>#REF!</v>
      </c>
      <c r="O3" s="781" t="str">
        <f>'PeB FI'!O3</f>
        <v>Jan/Dec 19/18</v>
      </c>
      <c r="P3" s="367"/>
      <c r="Q3" s="2"/>
      <c r="V3" s="456" t="e">
        <f>C3</f>
        <v>#REF!</v>
      </c>
      <c r="W3" s="457" t="e">
        <f t="shared" ref="W3:AC3" si="1">D3</f>
        <v>#REF!</v>
      </c>
      <c r="X3" s="457" t="e">
        <f t="shared" si="1"/>
        <v>#REF!</v>
      </c>
      <c r="Y3" s="457" t="e">
        <f t="shared" si="1"/>
        <v>#REF!</v>
      </c>
      <c r="Z3" s="457" t="e">
        <f t="shared" si="1"/>
        <v>#REF!</v>
      </c>
      <c r="AA3" s="457" t="e">
        <f t="shared" si="1"/>
        <v>#REF!</v>
      </c>
      <c r="AB3" s="457" t="e">
        <f t="shared" si="1"/>
        <v>#REF!</v>
      </c>
      <c r="AC3" s="457" t="e">
        <f t="shared" si="1"/>
        <v>#REF!</v>
      </c>
      <c r="AD3" s="458" t="e">
        <f>K3</f>
        <v>#REF!</v>
      </c>
      <c r="AE3" s="459" t="e">
        <f>L3</f>
        <v>#REF!</v>
      </c>
      <c r="AF3" s="458" t="e">
        <f>M3</f>
        <v>#REF!</v>
      </c>
      <c r="AG3" s="459" t="e">
        <f>N3</f>
        <v>#REF!</v>
      </c>
      <c r="AH3" s="452" t="str">
        <f>O3</f>
        <v>Jan/Dec 19/18</v>
      </c>
    </row>
    <row r="4" spans="1:51" ht="10.5" customHeight="1">
      <c r="A4" s="57" t="s">
        <v>8</v>
      </c>
      <c r="B4" s="483" t="s">
        <v>8</v>
      </c>
      <c r="C4" s="532"/>
      <c r="D4" s="566"/>
      <c r="E4" s="486"/>
      <c r="F4" s="486"/>
      <c r="G4" s="486"/>
      <c r="H4" s="538"/>
      <c r="I4" s="538"/>
      <c r="J4" s="538"/>
      <c r="K4" s="712"/>
      <c r="L4" s="728"/>
      <c r="M4" s="532"/>
      <c r="N4" s="566"/>
      <c r="O4" s="768"/>
      <c r="P4" s="429"/>
      <c r="Q4" s="819" t="e">
        <f>((C4-D4)/D4)-K4</f>
        <v>#DIV/0!</v>
      </c>
      <c r="R4" s="819" t="e">
        <f>((C4-G4)/G4)-L4</f>
        <v>#DIV/0!</v>
      </c>
      <c r="S4" s="819" t="e">
        <f t="shared" ref="S4:S15" si="2">((M4-N4)/N4)-O4</f>
        <v>#DIV/0!</v>
      </c>
      <c r="T4" s="819">
        <f>C4+D4+E4+F4-M4</f>
        <v>0</v>
      </c>
      <c r="U4" s="819">
        <f>G4+H4+I4+J4-N4</f>
        <v>0</v>
      </c>
      <c r="V4" s="579"/>
      <c r="W4" s="939"/>
      <c r="X4" s="940"/>
      <c r="Y4" s="940"/>
      <c r="Z4" s="940"/>
      <c r="AA4" s="940"/>
      <c r="AB4" s="598"/>
      <c r="AC4" s="598"/>
      <c r="AD4" s="712"/>
      <c r="AE4" s="728"/>
      <c r="AF4" s="579"/>
      <c r="AG4" s="941"/>
      <c r="AH4" s="788"/>
      <c r="AK4" s="68">
        <f t="shared" ref="AK4:AK24" si="3">C4-V4</f>
        <v>0</v>
      </c>
      <c r="AL4" s="68">
        <f t="shared" ref="AL4:AL24" si="4">D4-W4</f>
        <v>0</v>
      </c>
      <c r="AM4" s="68">
        <f t="shared" ref="AM4:AM24" si="5">E4-X4</f>
        <v>0</v>
      </c>
      <c r="AN4" s="68">
        <f t="shared" ref="AN4:AN24" si="6">F4-Y4</f>
        <v>0</v>
      </c>
      <c r="AO4" s="68">
        <f t="shared" ref="AO4:AO24" si="7">G4-Z4</f>
        <v>0</v>
      </c>
      <c r="AP4" s="68">
        <f t="shared" ref="AP4:AW4" si="8">H4-AA4</f>
        <v>0</v>
      </c>
      <c r="AQ4" s="68">
        <f t="shared" si="8"/>
        <v>0</v>
      </c>
      <c r="AR4" s="68">
        <f t="shared" si="8"/>
        <v>0</v>
      </c>
      <c r="AS4" s="68">
        <f t="shared" si="8"/>
        <v>0</v>
      </c>
      <c r="AT4" s="68">
        <f t="shared" si="8"/>
        <v>0</v>
      </c>
      <c r="AU4" s="68">
        <f t="shared" si="8"/>
        <v>0</v>
      </c>
      <c r="AV4" s="68">
        <f t="shared" si="8"/>
        <v>0</v>
      </c>
      <c r="AW4" s="68">
        <f t="shared" si="8"/>
        <v>0</v>
      </c>
      <c r="AX4" s="68"/>
      <c r="AY4" s="68"/>
    </row>
    <row r="5" spans="1:51" ht="10.5" customHeight="1">
      <c r="A5" s="57" t="s">
        <v>3</v>
      </c>
      <c r="B5" s="483" t="s">
        <v>3</v>
      </c>
      <c r="C5" s="532"/>
      <c r="D5" s="566"/>
      <c r="E5" s="486"/>
      <c r="F5" s="486"/>
      <c r="G5" s="486"/>
      <c r="H5" s="538"/>
      <c r="I5" s="538"/>
      <c r="J5" s="538"/>
      <c r="K5" s="324"/>
      <c r="L5" s="325"/>
      <c r="M5" s="532"/>
      <c r="N5" s="566"/>
      <c r="O5" s="319"/>
      <c r="P5" s="429"/>
      <c r="Q5" s="819" t="e">
        <f t="shared" ref="Q5:Q24" si="9">((C5-D5)/D5)-K5</f>
        <v>#DIV/0!</v>
      </c>
      <c r="R5" s="819" t="e">
        <f t="shared" ref="R5:R24" si="10">((C5-G5)/G5)-L5</f>
        <v>#DIV/0!</v>
      </c>
      <c r="S5" s="819" t="e">
        <f t="shared" si="2"/>
        <v>#DIV/0!</v>
      </c>
      <c r="T5" s="819">
        <f t="shared" ref="T5:T15" si="11">C5+D5+E5+F5-M5</f>
        <v>0</v>
      </c>
      <c r="U5" s="819">
        <f t="shared" ref="U5:U15" si="12">G5+H5+I5+J5-N5</f>
        <v>0</v>
      </c>
      <c r="V5" s="532"/>
      <c r="W5" s="566"/>
      <c r="X5" s="486"/>
      <c r="Y5" s="486"/>
      <c r="Z5" s="486"/>
      <c r="AA5" s="486"/>
      <c r="AB5" s="538"/>
      <c r="AC5" s="538"/>
      <c r="AD5" s="324"/>
      <c r="AE5" s="325"/>
      <c r="AF5" s="532"/>
      <c r="AG5" s="531"/>
      <c r="AH5" s="319"/>
      <c r="AK5" s="68">
        <f t="shared" si="3"/>
        <v>0</v>
      </c>
      <c r="AL5" s="68">
        <f t="shared" si="4"/>
        <v>0</v>
      </c>
      <c r="AM5" s="68">
        <f t="shared" si="5"/>
        <v>0</v>
      </c>
      <c r="AN5" s="68">
        <f t="shared" si="6"/>
        <v>0</v>
      </c>
      <c r="AO5" s="68">
        <f t="shared" si="7"/>
        <v>0</v>
      </c>
      <c r="AP5" s="68">
        <f>H5-AA5</f>
        <v>0</v>
      </c>
      <c r="AQ5" s="68">
        <f t="shared" ref="AQ5:AW24" si="13">I5-AB5</f>
        <v>0</v>
      </c>
      <c r="AR5" s="68">
        <f t="shared" si="13"/>
        <v>0</v>
      </c>
      <c r="AS5" s="68">
        <f t="shared" si="13"/>
        <v>0</v>
      </c>
      <c r="AT5" s="68">
        <f t="shared" si="13"/>
        <v>0</v>
      </c>
      <c r="AU5" s="68">
        <f t="shared" si="13"/>
        <v>0</v>
      </c>
      <c r="AV5" s="68">
        <f t="shared" si="13"/>
        <v>0</v>
      </c>
      <c r="AW5" s="68">
        <f t="shared" si="13"/>
        <v>0</v>
      </c>
      <c r="AX5" s="68"/>
      <c r="AY5" s="68"/>
    </row>
    <row r="6" spans="1:51" ht="10.5" customHeight="1">
      <c r="A6" s="57" t="s">
        <v>0</v>
      </c>
      <c r="B6" s="483" t="s">
        <v>0</v>
      </c>
      <c r="C6" s="532"/>
      <c r="D6" s="566"/>
      <c r="E6" s="486"/>
      <c r="F6" s="486"/>
      <c r="G6" s="486"/>
      <c r="H6" s="538"/>
      <c r="I6" s="538"/>
      <c r="J6" s="538"/>
      <c r="K6" s="324"/>
      <c r="L6" s="325"/>
      <c r="M6" s="532"/>
      <c r="N6" s="566"/>
      <c r="O6" s="319"/>
      <c r="P6" s="429"/>
      <c r="Q6" s="819" t="e">
        <f t="shared" si="9"/>
        <v>#DIV/0!</v>
      </c>
      <c r="R6" s="819" t="e">
        <f t="shared" si="10"/>
        <v>#DIV/0!</v>
      </c>
      <c r="S6" s="819" t="e">
        <f t="shared" si="2"/>
        <v>#DIV/0!</v>
      </c>
      <c r="T6" s="819">
        <f t="shared" si="11"/>
        <v>0</v>
      </c>
      <c r="U6" s="819">
        <f t="shared" si="12"/>
        <v>0</v>
      </c>
      <c r="V6" s="532"/>
      <c r="W6" s="566"/>
      <c r="X6" s="486"/>
      <c r="Y6" s="486"/>
      <c r="Z6" s="486"/>
      <c r="AA6" s="486"/>
      <c r="AB6" s="538"/>
      <c r="AC6" s="538"/>
      <c r="AD6" s="324"/>
      <c r="AE6" s="325"/>
      <c r="AF6" s="532"/>
      <c r="AG6" s="531"/>
      <c r="AH6" s="319"/>
      <c r="AK6" s="68">
        <f t="shared" si="3"/>
        <v>0</v>
      </c>
      <c r="AL6" s="68">
        <f t="shared" si="4"/>
        <v>0</v>
      </c>
      <c r="AM6" s="68">
        <f t="shared" si="5"/>
        <v>0</v>
      </c>
      <c r="AN6" s="68">
        <f t="shared" si="6"/>
        <v>0</v>
      </c>
      <c r="AO6" s="68">
        <f t="shared" si="7"/>
        <v>0</v>
      </c>
      <c r="AP6" s="68">
        <f t="shared" ref="AP6:AP24" si="14">H6-AA6</f>
        <v>0</v>
      </c>
      <c r="AQ6" s="68">
        <f t="shared" si="13"/>
        <v>0</v>
      </c>
      <c r="AR6" s="68">
        <f t="shared" si="13"/>
        <v>0</v>
      </c>
      <c r="AS6" s="68">
        <f t="shared" si="13"/>
        <v>0</v>
      </c>
      <c r="AT6" s="68">
        <f t="shared" si="13"/>
        <v>0</v>
      </c>
      <c r="AU6" s="68">
        <f t="shared" si="13"/>
        <v>0</v>
      </c>
      <c r="AV6" s="68">
        <f t="shared" si="13"/>
        <v>0</v>
      </c>
      <c r="AW6" s="68">
        <f t="shared" si="13"/>
        <v>0</v>
      </c>
      <c r="AX6" s="68"/>
      <c r="AY6" s="68"/>
    </row>
    <row r="7" spans="1:51" ht="10.5" customHeight="1">
      <c r="A7" s="57" t="s">
        <v>19</v>
      </c>
      <c r="B7" s="483" t="s">
        <v>19</v>
      </c>
      <c r="C7" s="532"/>
      <c r="D7" s="566"/>
      <c r="E7" s="486"/>
      <c r="F7" s="486"/>
      <c r="G7" s="486"/>
      <c r="H7" s="538"/>
      <c r="I7" s="538"/>
      <c r="J7" s="538"/>
      <c r="K7" s="324"/>
      <c r="L7" s="325"/>
      <c r="M7" s="532"/>
      <c r="N7" s="566"/>
      <c r="O7" s="319"/>
      <c r="P7" s="429"/>
      <c r="Q7" s="819"/>
      <c r="R7" s="819"/>
      <c r="S7" s="819"/>
      <c r="T7" s="819">
        <f t="shared" si="11"/>
        <v>0</v>
      </c>
      <c r="U7" s="819">
        <f t="shared" si="12"/>
        <v>0</v>
      </c>
      <c r="V7" s="532"/>
      <c r="W7" s="566"/>
      <c r="X7" s="486"/>
      <c r="Y7" s="486"/>
      <c r="Z7" s="486"/>
      <c r="AA7" s="486"/>
      <c r="AB7" s="538"/>
      <c r="AC7" s="538"/>
      <c r="AD7" s="324"/>
      <c r="AE7" s="325"/>
      <c r="AF7" s="532"/>
      <c r="AG7" s="531"/>
      <c r="AH7" s="319"/>
      <c r="AK7" s="68">
        <f t="shared" si="3"/>
        <v>0</v>
      </c>
      <c r="AL7" s="68">
        <f t="shared" si="4"/>
        <v>0</v>
      </c>
      <c r="AM7" s="68">
        <f t="shared" si="5"/>
        <v>0</v>
      </c>
      <c r="AN7" s="68">
        <f t="shared" si="6"/>
        <v>0</v>
      </c>
      <c r="AO7" s="68">
        <f t="shared" si="7"/>
        <v>0</v>
      </c>
      <c r="AP7" s="68">
        <f t="shared" si="14"/>
        <v>0</v>
      </c>
      <c r="AQ7" s="68">
        <f t="shared" si="13"/>
        <v>0</v>
      </c>
      <c r="AR7" s="68">
        <f t="shared" si="13"/>
        <v>0</v>
      </c>
      <c r="AS7" s="68">
        <f t="shared" si="13"/>
        <v>0</v>
      </c>
      <c r="AT7" s="68">
        <f t="shared" si="13"/>
        <v>0</v>
      </c>
      <c r="AU7" s="68">
        <f t="shared" si="13"/>
        <v>0</v>
      </c>
      <c r="AV7" s="68">
        <f t="shared" si="13"/>
        <v>0</v>
      </c>
      <c r="AW7" s="68">
        <f t="shared" si="13"/>
        <v>0</v>
      </c>
      <c r="AX7" s="68"/>
      <c r="AY7" s="68"/>
    </row>
    <row r="8" spans="1:51" ht="10.5" customHeight="1">
      <c r="A8" s="63" t="s">
        <v>9</v>
      </c>
      <c r="B8" s="493" t="s">
        <v>9</v>
      </c>
      <c r="C8" s="534"/>
      <c r="D8" s="567"/>
      <c r="E8" s="568"/>
      <c r="F8" s="568"/>
      <c r="G8" s="568"/>
      <c r="H8" s="569"/>
      <c r="I8" s="569"/>
      <c r="J8" s="569"/>
      <c r="K8" s="327"/>
      <c r="L8" s="328"/>
      <c r="M8" s="534"/>
      <c r="N8" s="567"/>
      <c r="O8" s="331"/>
      <c r="P8" s="429"/>
      <c r="Q8" s="819" t="e">
        <f t="shared" si="9"/>
        <v>#DIV/0!</v>
      </c>
      <c r="R8" s="819" t="e">
        <f t="shared" si="10"/>
        <v>#DIV/0!</v>
      </c>
      <c r="S8" s="819" t="e">
        <f t="shared" si="2"/>
        <v>#DIV/0!</v>
      </c>
      <c r="T8" s="819">
        <f t="shared" si="11"/>
        <v>0</v>
      </c>
      <c r="U8" s="819">
        <f t="shared" si="12"/>
        <v>0</v>
      </c>
      <c r="V8" s="534"/>
      <c r="W8" s="567"/>
      <c r="X8" s="568"/>
      <c r="Y8" s="568"/>
      <c r="Z8" s="568"/>
      <c r="AA8" s="568"/>
      <c r="AB8" s="569"/>
      <c r="AC8" s="569"/>
      <c r="AD8" s="327"/>
      <c r="AE8" s="328"/>
      <c r="AF8" s="534"/>
      <c r="AG8" s="535"/>
      <c r="AH8" s="331"/>
      <c r="AK8" s="68">
        <f t="shared" si="3"/>
        <v>0</v>
      </c>
      <c r="AL8" s="68">
        <f t="shared" si="4"/>
        <v>0</v>
      </c>
      <c r="AM8" s="68">
        <f t="shared" si="5"/>
        <v>0</v>
      </c>
      <c r="AN8" s="68">
        <f t="shared" si="6"/>
        <v>0</v>
      </c>
      <c r="AO8" s="68">
        <f t="shared" si="7"/>
        <v>0</v>
      </c>
      <c r="AP8" s="68">
        <f t="shared" si="14"/>
        <v>0</v>
      </c>
      <c r="AQ8" s="68">
        <f t="shared" si="13"/>
        <v>0</v>
      </c>
      <c r="AR8" s="68">
        <f t="shared" si="13"/>
        <v>0</v>
      </c>
      <c r="AS8" s="68">
        <f t="shared" si="13"/>
        <v>0</v>
      </c>
      <c r="AT8" s="68">
        <f t="shared" si="13"/>
        <v>0</v>
      </c>
      <c r="AU8" s="68">
        <f t="shared" si="13"/>
        <v>0</v>
      </c>
      <c r="AV8" s="68">
        <f t="shared" si="13"/>
        <v>0</v>
      </c>
      <c r="AW8" s="68">
        <f t="shared" si="13"/>
        <v>0</v>
      </c>
      <c r="AX8" s="68"/>
      <c r="AY8" s="68"/>
    </row>
    <row r="9" spans="1:51" ht="10.5" customHeight="1">
      <c r="A9" s="57" t="s">
        <v>4</v>
      </c>
      <c r="B9" s="483" t="s">
        <v>4</v>
      </c>
      <c r="C9" s="532"/>
      <c r="D9" s="566"/>
      <c r="E9" s="486"/>
      <c r="F9" s="486"/>
      <c r="G9" s="486"/>
      <c r="H9" s="538"/>
      <c r="I9" s="538"/>
      <c r="J9" s="538"/>
      <c r="K9" s="324"/>
      <c r="L9" s="325"/>
      <c r="M9" s="532"/>
      <c r="N9" s="566"/>
      <c r="O9" s="319"/>
      <c r="P9" s="429"/>
      <c r="Q9" s="819" t="e">
        <f t="shared" si="9"/>
        <v>#DIV/0!</v>
      </c>
      <c r="R9" s="819" t="e">
        <f t="shared" si="10"/>
        <v>#DIV/0!</v>
      </c>
      <c r="S9" s="819" t="e">
        <f t="shared" si="2"/>
        <v>#DIV/0!</v>
      </c>
      <c r="T9" s="819">
        <f t="shared" si="11"/>
        <v>0</v>
      </c>
      <c r="U9" s="819">
        <f t="shared" si="12"/>
        <v>0</v>
      </c>
      <c r="V9" s="532"/>
      <c r="W9" s="566"/>
      <c r="X9" s="486"/>
      <c r="Y9" s="486"/>
      <c r="Z9" s="486"/>
      <c r="AA9" s="486"/>
      <c r="AB9" s="538"/>
      <c r="AC9" s="538"/>
      <c r="AD9" s="324"/>
      <c r="AE9" s="325"/>
      <c r="AF9" s="532"/>
      <c r="AG9" s="531"/>
      <c r="AH9" s="319"/>
      <c r="AK9" s="68">
        <f t="shared" si="3"/>
        <v>0</v>
      </c>
      <c r="AL9" s="68">
        <f t="shared" si="4"/>
        <v>0</v>
      </c>
      <c r="AM9" s="68">
        <f t="shared" si="5"/>
        <v>0</v>
      </c>
      <c r="AN9" s="68">
        <f t="shared" si="6"/>
        <v>0</v>
      </c>
      <c r="AO9" s="68">
        <f t="shared" si="7"/>
        <v>0</v>
      </c>
      <c r="AP9" s="68">
        <f t="shared" si="14"/>
        <v>0</v>
      </c>
      <c r="AQ9" s="68">
        <f t="shared" si="13"/>
        <v>0</v>
      </c>
      <c r="AR9" s="68">
        <f t="shared" si="13"/>
        <v>0</v>
      </c>
      <c r="AS9" s="68">
        <f t="shared" si="13"/>
        <v>0</v>
      </c>
      <c r="AT9" s="68">
        <f t="shared" si="13"/>
        <v>0</v>
      </c>
      <c r="AU9" s="68">
        <f t="shared" si="13"/>
        <v>0</v>
      </c>
      <c r="AV9" s="68">
        <f t="shared" si="13"/>
        <v>0</v>
      </c>
      <c r="AW9" s="68">
        <f t="shared" si="13"/>
        <v>0</v>
      </c>
      <c r="AX9" s="68"/>
      <c r="AY9" s="68"/>
    </row>
    <row r="10" spans="1:51" ht="10.5" customHeight="1">
      <c r="A10" s="57" t="s">
        <v>86</v>
      </c>
      <c r="B10" s="483" t="s">
        <v>90</v>
      </c>
      <c r="C10" s="532"/>
      <c r="D10" s="566"/>
      <c r="E10" s="486"/>
      <c r="F10" s="486"/>
      <c r="G10" s="486"/>
      <c r="H10" s="538"/>
      <c r="I10" s="538"/>
      <c r="J10" s="538"/>
      <c r="K10" s="324"/>
      <c r="L10" s="325"/>
      <c r="M10" s="532"/>
      <c r="N10" s="566"/>
      <c r="O10" s="319"/>
      <c r="P10" s="429"/>
      <c r="Q10" s="819" t="e">
        <f t="shared" si="9"/>
        <v>#DIV/0!</v>
      </c>
      <c r="R10" s="819" t="e">
        <f t="shared" si="10"/>
        <v>#DIV/0!</v>
      </c>
      <c r="S10" s="819" t="e">
        <f t="shared" si="2"/>
        <v>#DIV/0!</v>
      </c>
      <c r="T10" s="819">
        <f t="shared" si="11"/>
        <v>0</v>
      </c>
      <c r="U10" s="819">
        <f t="shared" si="12"/>
        <v>0</v>
      </c>
      <c r="V10" s="532"/>
      <c r="W10" s="566"/>
      <c r="X10" s="486"/>
      <c r="Y10" s="486"/>
      <c r="Z10" s="486"/>
      <c r="AA10" s="486"/>
      <c r="AB10" s="538"/>
      <c r="AC10" s="538"/>
      <c r="AD10" s="324"/>
      <c r="AE10" s="325"/>
      <c r="AF10" s="532"/>
      <c r="AG10" s="531"/>
      <c r="AH10" s="319"/>
      <c r="AK10" s="68">
        <f t="shared" si="3"/>
        <v>0</v>
      </c>
      <c r="AL10" s="68">
        <f t="shared" si="4"/>
        <v>0</v>
      </c>
      <c r="AM10" s="68">
        <f t="shared" si="5"/>
        <v>0</v>
      </c>
      <c r="AN10" s="68">
        <f t="shared" si="6"/>
        <v>0</v>
      </c>
      <c r="AO10" s="68">
        <f t="shared" si="7"/>
        <v>0</v>
      </c>
      <c r="AP10" s="68">
        <f t="shared" si="14"/>
        <v>0</v>
      </c>
      <c r="AQ10" s="68">
        <f t="shared" si="13"/>
        <v>0</v>
      </c>
      <c r="AR10" s="68">
        <f t="shared" si="13"/>
        <v>0</v>
      </c>
      <c r="AS10" s="68">
        <f t="shared" si="13"/>
        <v>0</v>
      </c>
      <c r="AT10" s="68">
        <f t="shared" si="13"/>
        <v>0</v>
      </c>
      <c r="AU10" s="68">
        <f t="shared" si="13"/>
        <v>0</v>
      </c>
      <c r="AV10" s="68">
        <f t="shared" si="13"/>
        <v>0</v>
      </c>
      <c r="AW10" s="68">
        <f t="shared" si="13"/>
        <v>0</v>
      </c>
      <c r="AX10" s="68"/>
      <c r="AY10" s="68"/>
    </row>
    <row r="11" spans="1:51" ht="10.5" customHeight="1">
      <c r="A11" s="63" t="s">
        <v>25</v>
      </c>
      <c r="B11" s="493" t="s">
        <v>25</v>
      </c>
      <c r="C11" s="534"/>
      <c r="D11" s="567"/>
      <c r="E11" s="568"/>
      <c r="F11" s="568"/>
      <c r="G11" s="568"/>
      <c r="H11" s="569"/>
      <c r="I11" s="569"/>
      <c r="J11" s="569"/>
      <c r="K11" s="327"/>
      <c r="L11" s="328"/>
      <c r="M11" s="534"/>
      <c r="N11" s="567"/>
      <c r="O11" s="331"/>
      <c r="P11" s="429"/>
      <c r="Q11" s="819" t="e">
        <f t="shared" si="9"/>
        <v>#DIV/0!</v>
      </c>
      <c r="R11" s="819" t="e">
        <f t="shared" si="10"/>
        <v>#DIV/0!</v>
      </c>
      <c r="S11" s="819" t="e">
        <f t="shared" si="2"/>
        <v>#DIV/0!</v>
      </c>
      <c r="T11" s="819">
        <f t="shared" si="11"/>
        <v>0</v>
      </c>
      <c r="U11" s="819">
        <f t="shared" si="12"/>
        <v>0</v>
      </c>
      <c r="V11" s="534"/>
      <c r="W11" s="567"/>
      <c r="X11" s="568"/>
      <c r="Y11" s="568"/>
      <c r="Z11" s="568"/>
      <c r="AA11" s="568"/>
      <c r="AB11" s="569"/>
      <c r="AC11" s="569"/>
      <c r="AD11" s="327"/>
      <c r="AE11" s="328"/>
      <c r="AF11" s="534"/>
      <c r="AG11" s="535"/>
      <c r="AH11" s="331"/>
      <c r="AK11" s="68">
        <f t="shared" si="3"/>
        <v>0</v>
      </c>
      <c r="AL11" s="68">
        <f t="shared" si="4"/>
        <v>0</v>
      </c>
      <c r="AM11" s="68">
        <f t="shared" si="5"/>
        <v>0</v>
      </c>
      <c r="AN11" s="68">
        <f t="shared" si="6"/>
        <v>0</v>
      </c>
      <c r="AO11" s="68">
        <f t="shared" si="7"/>
        <v>0</v>
      </c>
      <c r="AP11" s="68">
        <f t="shared" si="14"/>
        <v>0</v>
      </c>
      <c r="AQ11" s="68">
        <f t="shared" si="13"/>
        <v>0</v>
      </c>
      <c r="AR11" s="68">
        <f t="shared" si="13"/>
        <v>0</v>
      </c>
      <c r="AS11" s="68">
        <f t="shared" si="13"/>
        <v>0</v>
      </c>
      <c r="AT11" s="68">
        <f t="shared" si="13"/>
        <v>0</v>
      </c>
      <c r="AU11" s="68">
        <f t="shared" si="13"/>
        <v>0</v>
      </c>
      <c r="AV11" s="68">
        <f t="shared" si="13"/>
        <v>0</v>
      </c>
      <c r="AW11" s="68">
        <f t="shared" si="13"/>
        <v>0</v>
      </c>
      <c r="AX11" s="68"/>
      <c r="AY11" s="68"/>
    </row>
    <row r="12" spans="1:51" ht="10.5" customHeight="1">
      <c r="A12" s="63" t="s">
        <v>14</v>
      </c>
      <c r="B12" s="493" t="s">
        <v>14</v>
      </c>
      <c r="C12" s="534"/>
      <c r="D12" s="535"/>
      <c r="E12" s="569"/>
      <c r="F12" s="569"/>
      <c r="G12" s="569"/>
      <c r="H12" s="569"/>
      <c r="I12" s="569"/>
      <c r="J12" s="569"/>
      <c r="K12" s="327"/>
      <c r="L12" s="328"/>
      <c r="M12" s="534"/>
      <c r="N12" s="535"/>
      <c r="O12" s="331"/>
      <c r="P12" s="429"/>
      <c r="Q12" s="819" t="e">
        <f t="shared" si="9"/>
        <v>#DIV/0!</v>
      </c>
      <c r="R12" s="819" t="e">
        <f t="shared" si="10"/>
        <v>#DIV/0!</v>
      </c>
      <c r="S12" s="819" t="e">
        <f t="shared" si="2"/>
        <v>#DIV/0!</v>
      </c>
      <c r="T12" s="819">
        <f t="shared" si="11"/>
        <v>0</v>
      </c>
      <c r="U12" s="819">
        <f t="shared" si="12"/>
        <v>0</v>
      </c>
      <c r="V12" s="534"/>
      <c r="W12" s="535"/>
      <c r="X12" s="569"/>
      <c r="Y12" s="569"/>
      <c r="Z12" s="569"/>
      <c r="AA12" s="569"/>
      <c r="AB12" s="569"/>
      <c r="AC12" s="569"/>
      <c r="AD12" s="327"/>
      <c r="AE12" s="328"/>
      <c r="AF12" s="534"/>
      <c r="AG12" s="535"/>
      <c r="AH12" s="331"/>
      <c r="AK12" s="68">
        <f t="shared" si="3"/>
        <v>0</v>
      </c>
      <c r="AL12" s="68">
        <f t="shared" si="4"/>
        <v>0</v>
      </c>
      <c r="AM12" s="68">
        <f t="shared" si="5"/>
        <v>0</v>
      </c>
      <c r="AN12" s="68">
        <f t="shared" si="6"/>
        <v>0</v>
      </c>
      <c r="AO12" s="68">
        <f t="shared" si="7"/>
        <v>0</v>
      </c>
      <c r="AP12" s="68">
        <f t="shared" si="14"/>
        <v>0</v>
      </c>
      <c r="AQ12" s="68">
        <f t="shared" si="13"/>
        <v>0</v>
      </c>
      <c r="AR12" s="68">
        <f t="shared" si="13"/>
        <v>0</v>
      </c>
      <c r="AS12" s="68">
        <f t="shared" si="13"/>
        <v>0</v>
      </c>
      <c r="AT12" s="68">
        <f t="shared" si="13"/>
        <v>0</v>
      </c>
      <c r="AU12" s="68">
        <f t="shared" si="13"/>
        <v>0</v>
      </c>
      <c r="AV12" s="68">
        <f t="shared" si="13"/>
        <v>0</v>
      </c>
      <c r="AW12" s="68">
        <f t="shared" si="13"/>
        <v>0</v>
      </c>
      <c r="AX12" s="68"/>
      <c r="AY12" s="68"/>
    </row>
    <row r="13" spans="1:51" ht="10.5" customHeight="1">
      <c r="A13" s="57" t="s">
        <v>24</v>
      </c>
      <c r="B13" s="483" t="s">
        <v>24</v>
      </c>
      <c r="C13" s="532"/>
      <c r="D13" s="531"/>
      <c r="E13" s="538"/>
      <c r="F13" s="538"/>
      <c r="G13" s="538"/>
      <c r="H13" s="538"/>
      <c r="I13" s="538"/>
      <c r="J13" s="538"/>
      <c r="K13" s="324"/>
      <c r="L13" s="325"/>
      <c r="M13" s="532"/>
      <c r="N13" s="531"/>
      <c r="O13" s="319"/>
      <c r="P13" s="429"/>
      <c r="Q13" s="819" t="e">
        <f t="shared" si="9"/>
        <v>#DIV/0!</v>
      </c>
      <c r="R13" s="819" t="e">
        <f t="shared" si="10"/>
        <v>#DIV/0!</v>
      </c>
      <c r="S13" s="819" t="e">
        <f t="shared" si="2"/>
        <v>#DIV/0!</v>
      </c>
      <c r="T13" s="819">
        <f t="shared" si="11"/>
        <v>0</v>
      </c>
      <c r="U13" s="819">
        <f t="shared" si="12"/>
        <v>0</v>
      </c>
      <c r="V13" s="532"/>
      <c r="W13" s="531"/>
      <c r="X13" s="538"/>
      <c r="Y13" s="538"/>
      <c r="Z13" s="538"/>
      <c r="AA13" s="538"/>
      <c r="AB13" s="538"/>
      <c r="AC13" s="538"/>
      <c r="AD13" s="324"/>
      <c r="AE13" s="325"/>
      <c r="AF13" s="532"/>
      <c r="AG13" s="531"/>
      <c r="AH13" s="319"/>
      <c r="AK13" s="68">
        <f t="shared" si="3"/>
        <v>0</v>
      </c>
      <c r="AL13" s="68">
        <f t="shared" si="4"/>
        <v>0</v>
      </c>
      <c r="AM13" s="68">
        <f t="shared" si="5"/>
        <v>0</v>
      </c>
      <c r="AN13" s="68">
        <f t="shared" si="6"/>
        <v>0</v>
      </c>
      <c r="AO13" s="68">
        <f t="shared" si="7"/>
        <v>0</v>
      </c>
      <c r="AP13" s="68">
        <f t="shared" si="14"/>
        <v>0</v>
      </c>
      <c r="AQ13" s="68">
        <f t="shared" si="13"/>
        <v>0</v>
      </c>
      <c r="AR13" s="68">
        <f t="shared" si="13"/>
        <v>0</v>
      </c>
      <c r="AS13" s="68">
        <f t="shared" si="13"/>
        <v>0</v>
      </c>
      <c r="AT13" s="68">
        <f t="shared" si="13"/>
        <v>0</v>
      </c>
      <c r="AU13" s="68">
        <f t="shared" si="13"/>
        <v>0</v>
      </c>
      <c r="AV13" s="68">
        <f t="shared" si="13"/>
        <v>0</v>
      </c>
      <c r="AW13" s="68">
        <f t="shared" si="13"/>
        <v>0</v>
      </c>
      <c r="AX13" s="68"/>
      <c r="AY13" s="68"/>
    </row>
    <row r="14" spans="1:51" ht="10.5" hidden="1" customHeight="1" outlineLevel="1">
      <c r="A14" s="213" t="s">
        <v>128</v>
      </c>
      <c r="B14" s="483" t="s">
        <v>128</v>
      </c>
      <c r="C14" s="532"/>
      <c r="D14" s="531"/>
      <c r="E14" s="538"/>
      <c r="F14" s="538"/>
      <c r="G14" s="538"/>
      <c r="H14" s="538"/>
      <c r="I14" s="538"/>
      <c r="J14" s="538"/>
      <c r="K14" s="324"/>
      <c r="L14" s="325"/>
      <c r="M14" s="532"/>
      <c r="N14" s="531"/>
      <c r="O14" s="319"/>
      <c r="P14" s="429"/>
      <c r="Q14" s="819" t="e">
        <f>((C14-D14)/D14)-K14</f>
        <v>#DIV/0!</v>
      </c>
      <c r="R14" s="820" t="e">
        <f>((C14-G14)/G14)-L14</f>
        <v>#DIV/0!</v>
      </c>
      <c r="S14" s="819" t="e">
        <f>((M14-N14)/N14)-O14</f>
        <v>#DIV/0!</v>
      </c>
      <c r="T14" s="819">
        <f t="shared" si="11"/>
        <v>0</v>
      </c>
      <c r="U14" s="819">
        <f t="shared" si="12"/>
        <v>0</v>
      </c>
      <c r="V14" s="532"/>
      <c r="W14" s="531"/>
      <c r="X14" s="538"/>
      <c r="Y14" s="538"/>
      <c r="Z14" s="538"/>
      <c r="AA14" s="538"/>
      <c r="AB14" s="538"/>
      <c r="AC14" s="538"/>
      <c r="AD14" s="324"/>
      <c r="AE14" s="325"/>
      <c r="AF14" s="532"/>
      <c r="AG14" s="531"/>
      <c r="AH14" s="319"/>
      <c r="AK14" s="68">
        <f>C14-V14</f>
        <v>0</v>
      </c>
      <c r="AL14" s="68">
        <f>D14-W14</f>
        <v>0</v>
      </c>
      <c r="AM14" s="68">
        <f>E14-X14</f>
        <v>0</v>
      </c>
      <c r="AN14" s="68">
        <f>F14-Y14</f>
        <v>0</v>
      </c>
      <c r="AO14" s="68">
        <f>G14-Z14</f>
        <v>0</v>
      </c>
      <c r="AP14" s="68">
        <f t="shared" si="14"/>
        <v>0</v>
      </c>
      <c r="AQ14" s="68">
        <f t="shared" si="13"/>
        <v>0</v>
      </c>
      <c r="AR14" s="68">
        <f t="shared" si="13"/>
        <v>0</v>
      </c>
      <c r="AS14" s="68">
        <f t="shared" si="13"/>
        <v>0</v>
      </c>
      <c r="AT14" s="68">
        <f t="shared" si="13"/>
        <v>0</v>
      </c>
      <c r="AU14" s="68">
        <f t="shared" si="13"/>
        <v>0</v>
      </c>
      <c r="AV14" s="68">
        <f t="shared" si="13"/>
        <v>0</v>
      </c>
      <c r="AW14" s="68">
        <f t="shared" si="13"/>
        <v>0</v>
      </c>
      <c r="AX14" s="68"/>
      <c r="AY14" s="68"/>
    </row>
    <row r="15" spans="1:51" ht="10.5" customHeight="1" collapsed="1">
      <c r="A15" s="63" t="s">
        <v>5</v>
      </c>
      <c r="B15" s="500" t="s">
        <v>5</v>
      </c>
      <c r="C15" s="536"/>
      <c r="D15" s="537"/>
      <c r="E15" s="570"/>
      <c r="F15" s="570"/>
      <c r="G15" s="570"/>
      <c r="H15" s="570"/>
      <c r="I15" s="570"/>
      <c r="J15" s="570"/>
      <c r="K15" s="339"/>
      <c r="L15" s="740"/>
      <c r="M15" s="536"/>
      <c r="N15" s="537"/>
      <c r="O15" s="331"/>
      <c r="P15" s="429"/>
      <c r="Q15" s="819" t="e">
        <f t="shared" si="9"/>
        <v>#DIV/0!</v>
      </c>
      <c r="R15" s="819" t="e">
        <f t="shared" si="10"/>
        <v>#DIV/0!</v>
      </c>
      <c r="S15" s="819" t="e">
        <f t="shared" si="2"/>
        <v>#DIV/0!</v>
      </c>
      <c r="T15" s="819">
        <f t="shared" si="11"/>
        <v>0</v>
      </c>
      <c r="U15" s="819">
        <f t="shared" si="12"/>
        <v>0</v>
      </c>
      <c r="V15" s="536"/>
      <c r="W15" s="537"/>
      <c r="X15" s="570"/>
      <c r="Y15" s="570"/>
      <c r="Z15" s="570"/>
      <c r="AA15" s="570"/>
      <c r="AB15" s="570"/>
      <c r="AC15" s="570"/>
      <c r="AD15" s="339"/>
      <c r="AE15" s="740"/>
      <c r="AF15" s="536"/>
      <c r="AG15" s="691"/>
      <c r="AH15" s="342"/>
      <c r="AK15" s="68">
        <f t="shared" si="3"/>
        <v>0</v>
      </c>
      <c r="AL15" s="68">
        <f t="shared" si="4"/>
        <v>0</v>
      </c>
      <c r="AM15" s="68">
        <f t="shared" si="5"/>
        <v>0</v>
      </c>
      <c r="AN15" s="68">
        <f t="shared" si="6"/>
        <v>0</v>
      </c>
      <c r="AO15" s="68">
        <f t="shared" si="7"/>
        <v>0</v>
      </c>
      <c r="AP15" s="68">
        <f t="shared" si="14"/>
        <v>0</v>
      </c>
      <c r="AQ15" s="68">
        <f t="shared" si="13"/>
        <v>0</v>
      </c>
      <c r="AR15" s="68">
        <f t="shared" si="13"/>
        <v>0</v>
      </c>
      <c r="AS15" s="68">
        <f t="shared" si="13"/>
        <v>0</v>
      </c>
      <c r="AT15" s="68">
        <f t="shared" si="13"/>
        <v>0</v>
      </c>
      <c r="AU15" s="68">
        <f t="shared" si="13"/>
        <v>0</v>
      </c>
      <c r="AV15" s="68">
        <f t="shared" si="13"/>
        <v>0</v>
      </c>
      <c r="AW15" s="68">
        <f t="shared" si="13"/>
        <v>0</v>
      </c>
      <c r="AX15" s="68"/>
      <c r="AY15" s="68"/>
    </row>
    <row r="16" spans="1:51" ht="10.5" customHeight="1">
      <c r="A16" s="57" t="s">
        <v>10</v>
      </c>
      <c r="B16" s="483" t="s">
        <v>10</v>
      </c>
      <c r="C16" s="509"/>
      <c r="D16" s="538"/>
      <c r="E16" s="538"/>
      <c r="F16" s="538"/>
      <c r="G16" s="538"/>
      <c r="H16" s="538"/>
      <c r="I16" s="538"/>
      <c r="J16" s="538"/>
      <c r="K16" s="324"/>
      <c r="L16" s="325"/>
      <c r="M16" s="509"/>
      <c r="N16" s="538"/>
      <c r="O16" s="768"/>
      <c r="P16" s="424"/>
      <c r="Q16" s="819"/>
      <c r="R16" s="819"/>
      <c r="S16" s="819"/>
      <c r="T16" s="819"/>
      <c r="U16" s="798"/>
      <c r="V16" s="509"/>
      <c r="W16" s="538"/>
      <c r="X16" s="538"/>
      <c r="Y16" s="538"/>
      <c r="Z16" s="538"/>
      <c r="AA16" s="538"/>
      <c r="AB16" s="538"/>
      <c r="AC16" s="538"/>
      <c r="AD16" s="324"/>
      <c r="AE16" s="325"/>
      <c r="AF16" s="509"/>
      <c r="AG16" s="538"/>
      <c r="AH16" s="795"/>
      <c r="AK16" s="68">
        <f t="shared" si="3"/>
        <v>0</v>
      </c>
      <c r="AL16" s="68">
        <f t="shared" si="4"/>
        <v>0</v>
      </c>
      <c r="AM16" s="68">
        <f t="shared" si="5"/>
        <v>0</v>
      </c>
      <c r="AN16" s="68">
        <f t="shared" si="6"/>
        <v>0</v>
      </c>
      <c r="AO16" s="68">
        <f t="shared" si="7"/>
        <v>0</v>
      </c>
      <c r="AP16" s="68">
        <f t="shared" si="14"/>
        <v>0</v>
      </c>
      <c r="AQ16" s="68">
        <f t="shared" si="13"/>
        <v>0</v>
      </c>
      <c r="AR16" s="68">
        <f t="shared" si="13"/>
        <v>0</v>
      </c>
      <c r="AS16" s="68">
        <f t="shared" si="13"/>
        <v>0</v>
      </c>
      <c r="AT16" s="68">
        <f t="shared" si="13"/>
        <v>0</v>
      </c>
      <c r="AU16" s="68">
        <f t="shared" si="13"/>
        <v>0</v>
      </c>
      <c r="AV16" s="68">
        <f t="shared" si="13"/>
        <v>0</v>
      </c>
      <c r="AW16" s="68">
        <f t="shared" si="13"/>
        <v>0</v>
      </c>
      <c r="AX16" s="68"/>
      <c r="AY16" s="68"/>
    </row>
    <row r="17" spans="1:51" ht="10.5" customHeight="1">
      <c r="A17" s="57" t="s">
        <v>6</v>
      </c>
      <c r="B17" s="483" t="s">
        <v>108</v>
      </c>
      <c r="C17" s="509"/>
      <c r="D17" s="538"/>
      <c r="E17" s="538"/>
      <c r="F17" s="538"/>
      <c r="G17" s="538"/>
      <c r="H17" s="538"/>
      <c r="I17" s="538"/>
      <c r="J17" s="538"/>
      <c r="K17" s="324"/>
      <c r="L17" s="325"/>
      <c r="M17" s="509"/>
      <c r="N17" s="538"/>
      <c r="O17" s="319"/>
      <c r="P17" s="367"/>
      <c r="Q17" s="819"/>
      <c r="R17" s="819"/>
      <c r="S17" s="819"/>
      <c r="T17" s="819"/>
      <c r="U17" s="798"/>
      <c r="V17" s="509"/>
      <c r="W17" s="538"/>
      <c r="X17" s="538"/>
      <c r="Y17" s="538"/>
      <c r="Z17" s="538"/>
      <c r="AA17" s="538"/>
      <c r="AB17" s="538"/>
      <c r="AC17" s="538"/>
      <c r="AD17" s="324"/>
      <c r="AE17" s="325"/>
      <c r="AF17" s="509"/>
      <c r="AG17" s="538"/>
      <c r="AH17" s="795"/>
      <c r="AK17" s="68">
        <f>C17-V17</f>
        <v>0</v>
      </c>
      <c r="AL17" s="68">
        <f>D17-W17</f>
        <v>0</v>
      </c>
      <c r="AM17" s="68">
        <f>E17-X17</f>
        <v>0</v>
      </c>
      <c r="AN17" s="68">
        <f>F17-Y17</f>
        <v>0</v>
      </c>
      <c r="AO17" s="68">
        <f>G17-Z17</f>
        <v>0</v>
      </c>
      <c r="AP17" s="68">
        <f t="shared" si="14"/>
        <v>0</v>
      </c>
      <c r="AQ17" s="68">
        <f t="shared" si="13"/>
        <v>0</v>
      </c>
      <c r="AR17" s="68">
        <f t="shared" si="13"/>
        <v>0</v>
      </c>
      <c r="AS17" s="68">
        <f t="shared" si="13"/>
        <v>0</v>
      </c>
      <c r="AT17" s="68">
        <f t="shared" si="13"/>
        <v>0</v>
      </c>
      <c r="AU17" s="68">
        <f t="shared" si="13"/>
        <v>0</v>
      </c>
      <c r="AV17" s="68">
        <f t="shared" si="13"/>
        <v>0</v>
      </c>
      <c r="AW17" s="68">
        <f t="shared" si="13"/>
        <v>0</v>
      </c>
      <c r="AX17" s="68"/>
      <c r="AY17" s="68"/>
    </row>
    <row r="18" spans="1:51" ht="10.5" hidden="1" customHeight="1" outlineLevel="1">
      <c r="A18" s="57" t="s">
        <v>6</v>
      </c>
      <c r="B18" s="483" t="s">
        <v>6</v>
      </c>
      <c r="C18" s="509"/>
      <c r="D18" s="538"/>
      <c r="E18" s="538"/>
      <c r="F18" s="538"/>
      <c r="G18" s="538"/>
      <c r="H18" s="538"/>
      <c r="I18" s="538"/>
      <c r="J18" s="538"/>
      <c r="K18" s="324"/>
      <c r="L18" s="325"/>
      <c r="M18" s="509"/>
      <c r="N18" s="538"/>
      <c r="O18" s="319"/>
      <c r="P18" s="367"/>
      <c r="Q18" s="819"/>
      <c r="R18" s="819"/>
      <c r="S18" s="819"/>
      <c r="T18" s="819"/>
      <c r="U18" s="798"/>
      <c r="V18" s="509"/>
      <c r="W18" s="538"/>
      <c r="X18" s="538"/>
      <c r="Y18" s="538"/>
      <c r="Z18" s="538"/>
      <c r="AA18" s="538"/>
      <c r="AB18" s="538"/>
      <c r="AC18" s="538"/>
      <c r="AD18" s="324"/>
      <c r="AE18" s="325"/>
      <c r="AF18" s="509"/>
      <c r="AG18" s="538"/>
      <c r="AH18" s="795"/>
      <c r="AK18" s="68">
        <f t="shared" si="3"/>
        <v>0</v>
      </c>
      <c r="AL18" s="68">
        <f t="shared" si="4"/>
        <v>0</v>
      </c>
      <c r="AM18" s="68">
        <f t="shared" si="5"/>
        <v>0</v>
      </c>
      <c r="AN18" s="68">
        <f t="shared" si="6"/>
        <v>0</v>
      </c>
      <c r="AO18" s="68">
        <f t="shared" si="7"/>
        <v>0</v>
      </c>
      <c r="AP18" s="68">
        <f t="shared" si="14"/>
        <v>0</v>
      </c>
      <c r="AQ18" s="68">
        <f t="shared" si="13"/>
        <v>0</v>
      </c>
      <c r="AR18" s="68">
        <f t="shared" si="13"/>
        <v>0</v>
      </c>
      <c r="AS18" s="68">
        <f t="shared" si="13"/>
        <v>0</v>
      </c>
      <c r="AT18" s="68">
        <f t="shared" si="13"/>
        <v>0</v>
      </c>
      <c r="AU18" s="68">
        <f t="shared" si="13"/>
        <v>0</v>
      </c>
      <c r="AV18" s="68">
        <f t="shared" si="13"/>
        <v>0</v>
      </c>
      <c r="AW18" s="68">
        <f t="shared" si="13"/>
        <v>0</v>
      </c>
      <c r="AX18" s="68"/>
      <c r="AY18" s="68"/>
    </row>
    <row r="19" spans="1:51" ht="10.5" customHeight="1" collapsed="1">
      <c r="A19" s="57" t="s">
        <v>29</v>
      </c>
      <c r="B19" s="483" t="s">
        <v>29</v>
      </c>
      <c r="C19" s="476"/>
      <c r="D19" s="539"/>
      <c r="E19" s="539"/>
      <c r="F19" s="539"/>
      <c r="G19" s="539"/>
      <c r="H19" s="539"/>
      <c r="I19" s="539"/>
      <c r="J19" s="539"/>
      <c r="K19" s="324"/>
      <c r="L19" s="325"/>
      <c r="M19" s="476"/>
      <c r="N19" s="539"/>
      <c r="O19" s="319"/>
      <c r="P19" s="367"/>
      <c r="Q19" s="819" t="e">
        <f t="shared" si="9"/>
        <v>#DIV/0!</v>
      </c>
      <c r="R19" s="819" t="e">
        <f t="shared" si="10"/>
        <v>#DIV/0!</v>
      </c>
      <c r="S19" s="819" t="e">
        <f>((M19-N19)/N19)-O19</f>
        <v>#DIV/0!</v>
      </c>
      <c r="T19" s="819">
        <f>C19-M19</f>
        <v>0</v>
      </c>
      <c r="U19" s="819">
        <f>G19-N19</f>
        <v>0</v>
      </c>
      <c r="V19" s="476"/>
      <c r="W19" s="539"/>
      <c r="X19" s="539"/>
      <c r="Y19" s="539"/>
      <c r="Z19" s="539"/>
      <c r="AA19" s="539"/>
      <c r="AB19" s="539"/>
      <c r="AC19" s="539"/>
      <c r="AD19" s="324"/>
      <c r="AE19" s="325"/>
      <c r="AF19" s="476"/>
      <c r="AG19" s="539"/>
      <c r="AH19" s="319"/>
      <c r="AK19" s="68">
        <f t="shared" si="3"/>
        <v>0</v>
      </c>
      <c r="AL19" s="68">
        <f t="shared" si="4"/>
        <v>0</v>
      </c>
      <c r="AM19" s="68">
        <f t="shared" si="5"/>
        <v>0</v>
      </c>
      <c r="AN19" s="68">
        <f t="shared" si="6"/>
        <v>0</v>
      </c>
      <c r="AO19" s="68">
        <f t="shared" si="7"/>
        <v>0</v>
      </c>
      <c r="AP19" s="68">
        <f t="shared" si="14"/>
        <v>0</v>
      </c>
      <c r="AQ19" s="68">
        <f t="shared" si="13"/>
        <v>0</v>
      </c>
      <c r="AR19" s="68">
        <f t="shared" si="13"/>
        <v>0</v>
      </c>
      <c r="AS19" s="68">
        <f t="shared" si="13"/>
        <v>0</v>
      </c>
      <c r="AT19" s="68">
        <f t="shared" si="13"/>
        <v>0</v>
      </c>
      <c r="AU19" s="68">
        <f t="shared" si="13"/>
        <v>0</v>
      </c>
      <c r="AV19" s="68">
        <f t="shared" si="13"/>
        <v>0</v>
      </c>
      <c r="AW19" s="68">
        <f t="shared" si="13"/>
        <v>0</v>
      </c>
      <c r="AX19" s="68"/>
      <c r="AY19" s="68"/>
    </row>
    <row r="20" spans="1:51" ht="10.5" customHeight="1">
      <c r="A20" s="57" t="s">
        <v>28</v>
      </c>
      <c r="B20" s="481" t="s">
        <v>92</v>
      </c>
      <c r="C20" s="476"/>
      <c r="D20" s="539"/>
      <c r="E20" s="539"/>
      <c r="F20" s="539"/>
      <c r="G20" s="539"/>
      <c r="H20" s="539"/>
      <c r="I20" s="539"/>
      <c r="J20" s="539"/>
      <c r="K20" s="324"/>
      <c r="L20" s="325"/>
      <c r="M20" s="476"/>
      <c r="N20" s="539"/>
      <c r="O20" s="319"/>
      <c r="P20" s="367"/>
      <c r="Q20" s="819" t="e">
        <f t="shared" si="9"/>
        <v>#DIV/0!</v>
      </c>
      <c r="R20" s="819" t="e">
        <f t="shared" si="10"/>
        <v>#DIV/0!</v>
      </c>
      <c r="S20" s="819" t="e">
        <f>((M20-N20)/N20)-O20</f>
        <v>#DIV/0!</v>
      </c>
      <c r="T20" s="819">
        <f>C20-M20</f>
        <v>0</v>
      </c>
      <c r="U20" s="819">
        <f>G20-N20</f>
        <v>0</v>
      </c>
      <c r="V20" s="476"/>
      <c r="W20" s="539"/>
      <c r="X20" s="539"/>
      <c r="Y20" s="539"/>
      <c r="Z20" s="539"/>
      <c r="AA20" s="539"/>
      <c r="AB20" s="539"/>
      <c r="AC20" s="539"/>
      <c r="AD20" s="324"/>
      <c r="AE20" s="325"/>
      <c r="AF20" s="476"/>
      <c r="AG20" s="539"/>
      <c r="AH20" s="319"/>
      <c r="AK20" s="68">
        <f t="shared" si="3"/>
        <v>0</v>
      </c>
      <c r="AL20" s="68">
        <f t="shared" si="4"/>
        <v>0</v>
      </c>
      <c r="AM20" s="68">
        <f t="shared" si="5"/>
        <v>0</v>
      </c>
      <c r="AN20" s="68">
        <f t="shared" si="6"/>
        <v>0</v>
      </c>
      <c r="AO20" s="68">
        <f t="shared" si="7"/>
        <v>0</v>
      </c>
      <c r="AP20" s="68">
        <f t="shared" si="14"/>
        <v>0</v>
      </c>
      <c r="AQ20" s="68">
        <f t="shared" si="13"/>
        <v>0</v>
      </c>
      <c r="AR20" s="68">
        <f t="shared" si="13"/>
        <v>0</v>
      </c>
      <c r="AS20" s="68">
        <f t="shared" si="13"/>
        <v>0</v>
      </c>
      <c r="AT20" s="68">
        <f t="shared" si="13"/>
        <v>0</v>
      </c>
      <c r="AU20" s="68">
        <f t="shared" si="13"/>
        <v>0</v>
      </c>
      <c r="AV20" s="68">
        <f t="shared" si="13"/>
        <v>0</v>
      </c>
      <c r="AW20" s="68">
        <f t="shared" si="13"/>
        <v>0</v>
      </c>
      <c r="AX20" s="68"/>
      <c r="AY20" s="68"/>
    </row>
    <row r="21" spans="1:51" ht="10.5" customHeight="1">
      <c r="A21" s="57" t="s">
        <v>15</v>
      </c>
      <c r="B21" s="513" t="s">
        <v>15</v>
      </c>
      <c r="C21" s="514"/>
      <c r="D21" s="540"/>
      <c r="E21" s="540"/>
      <c r="F21" s="540"/>
      <c r="G21" s="540"/>
      <c r="H21" s="540"/>
      <c r="I21" s="540"/>
      <c r="J21" s="540"/>
      <c r="K21" s="736"/>
      <c r="L21" s="737"/>
      <c r="M21" s="514"/>
      <c r="N21" s="540"/>
      <c r="O21" s="319"/>
      <c r="P21" s="367"/>
      <c r="Q21" s="819" t="e">
        <f t="shared" si="9"/>
        <v>#DIV/0!</v>
      </c>
      <c r="R21" s="819" t="e">
        <f t="shared" si="10"/>
        <v>#DIV/0!</v>
      </c>
      <c r="S21" s="819" t="e">
        <f>((M21-N21)/N21)-O21</f>
        <v>#DIV/0!</v>
      </c>
      <c r="T21" s="819">
        <f>C21-M21</f>
        <v>0</v>
      </c>
      <c r="U21" s="819">
        <f>G21-N21</f>
        <v>0</v>
      </c>
      <c r="V21" s="514"/>
      <c r="W21" s="540"/>
      <c r="X21" s="540"/>
      <c r="Y21" s="540"/>
      <c r="Z21" s="540"/>
      <c r="AA21" s="540"/>
      <c r="AB21" s="540"/>
      <c r="AC21" s="540"/>
      <c r="AD21" s="736"/>
      <c r="AE21" s="737"/>
      <c r="AF21" s="514"/>
      <c r="AG21" s="540"/>
      <c r="AH21" s="455"/>
      <c r="AK21" s="68">
        <f t="shared" si="3"/>
        <v>0</v>
      </c>
      <c r="AL21" s="68">
        <f t="shared" si="4"/>
        <v>0</v>
      </c>
      <c r="AM21" s="68">
        <f t="shared" si="5"/>
        <v>0</v>
      </c>
      <c r="AN21" s="68">
        <f t="shared" si="6"/>
        <v>0</v>
      </c>
      <c r="AO21" s="68">
        <f t="shared" si="7"/>
        <v>0</v>
      </c>
      <c r="AP21" s="68">
        <f t="shared" si="14"/>
        <v>0</v>
      </c>
      <c r="AQ21" s="68">
        <f t="shared" si="13"/>
        <v>0</v>
      </c>
      <c r="AR21" s="68">
        <f t="shared" si="13"/>
        <v>0</v>
      </c>
      <c r="AS21" s="68">
        <f t="shared" si="13"/>
        <v>0</v>
      </c>
      <c r="AT21" s="68">
        <f t="shared" si="13"/>
        <v>0</v>
      </c>
      <c r="AU21" s="68">
        <f t="shared" si="13"/>
        <v>0</v>
      </c>
      <c r="AV21" s="68">
        <f t="shared" si="13"/>
        <v>0</v>
      </c>
      <c r="AW21" s="68">
        <f t="shared" si="13"/>
        <v>0</v>
      </c>
      <c r="AX21" s="68"/>
      <c r="AY21" s="68"/>
    </row>
    <row r="22" spans="1:51" ht="10.5" customHeight="1">
      <c r="A22" s="63" t="s">
        <v>23</v>
      </c>
      <c r="B22" s="493" t="s">
        <v>23</v>
      </c>
      <c r="C22" s="519"/>
      <c r="D22" s="556"/>
      <c r="E22" s="556"/>
      <c r="F22" s="556"/>
      <c r="G22" s="556"/>
      <c r="H22" s="556"/>
      <c r="I22" s="556"/>
      <c r="J22" s="556"/>
      <c r="K22" s="327"/>
      <c r="L22" s="328"/>
      <c r="M22" s="519"/>
      <c r="N22" s="556"/>
      <c r="O22" s="768"/>
      <c r="P22" s="367"/>
      <c r="Q22" s="819"/>
      <c r="R22" s="819"/>
      <c r="S22" s="819"/>
      <c r="T22" s="819"/>
      <c r="U22" s="798"/>
      <c r="V22" s="576"/>
      <c r="W22" s="556"/>
      <c r="X22" s="556"/>
      <c r="Y22" s="556"/>
      <c r="Z22" s="556"/>
      <c r="AA22" s="556"/>
      <c r="AB22" s="556"/>
      <c r="AC22" s="556"/>
      <c r="AD22" s="327"/>
      <c r="AE22" s="328"/>
      <c r="AF22" s="476"/>
      <c r="AG22" s="539"/>
      <c r="AH22" s="731"/>
      <c r="AK22" s="68">
        <f t="shared" si="3"/>
        <v>0</v>
      </c>
      <c r="AL22" s="68">
        <f t="shared" si="4"/>
        <v>0</v>
      </c>
      <c r="AM22" s="68">
        <f t="shared" si="5"/>
        <v>0</v>
      </c>
      <c r="AN22" s="68">
        <f t="shared" si="6"/>
        <v>0</v>
      </c>
      <c r="AO22" s="68">
        <f t="shared" si="7"/>
        <v>0</v>
      </c>
      <c r="AP22" s="68">
        <f t="shared" si="14"/>
        <v>0</v>
      </c>
      <c r="AQ22" s="68">
        <f t="shared" si="13"/>
        <v>0</v>
      </c>
      <c r="AR22" s="68">
        <f t="shared" si="13"/>
        <v>0</v>
      </c>
      <c r="AS22" s="68">
        <f t="shared" si="13"/>
        <v>0</v>
      </c>
      <c r="AT22" s="68">
        <f t="shared" si="13"/>
        <v>0</v>
      </c>
      <c r="AU22" s="68">
        <f t="shared" si="13"/>
        <v>0</v>
      </c>
      <c r="AV22" s="68">
        <f t="shared" si="13"/>
        <v>0</v>
      </c>
      <c r="AW22" s="68">
        <f t="shared" si="13"/>
        <v>0</v>
      </c>
      <c r="AX22" s="68"/>
      <c r="AY22" s="68"/>
    </row>
    <row r="23" spans="1:51" ht="10.5" customHeight="1">
      <c r="A23" s="63" t="s">
        <v>26</v>
      </c>
      <c r="B23" s="483" t="s">
        <v>26</v>
      </c>
      <c r="C23" s="511"/>
      <c r="D23" s="546"/>
      <c r="E23" s="546"/>
      <c r="F23" s="546"/>
      <c r="G23" s="546"/>
      <c r="H23" s="546"/>
      <c r="I23" s="546"/>
      <c r="J23" s="546"/>
      <c r="K23" s="324"/>
      <c r="L23" s="325"/>
      <c r="M23" s="511"/>
      <c r="N23" s="546"/>
      <c r="O23" s="319"/>
      <c r="P23" s="367"/>
      <c r="Q23" s="879" t="e">
        <f t="shared" si="9"/>
        <v>#DIV/0!</v>
      </c>
      <c r="R23" s="879" t="e">
        <f t="shared" si="10"/>
        <v>#DIV/0!</v>
      </c>
      <c r="S23" s="819" t="e">
        <f>((M23-N23)/N23)-O23</f>
        <v>#DIV/0!</v>
      </c>
      <c r="T23" s="819">
        <f>C23-M23</f>
        <v>0</v>
      </c>
      <c r="U23" s="819">
        <f>G23-N23</f>
        <v>0</v>
      </c>
      <c r="V23" s="511"/>
      <c r="W23" s="546"/>
      <c r="X23" s="546"/>
      <c r="Y23" s="546"/>
      <c r="Z23" s="546"/>
      <c r="AA23" s="546"/>
      <c r="AB23" s="546"/>
      <c r="AC23" s="546"/>
      <c r="AD23" s="324"/>
      <c r="AE23" s="325"/>
      <c r="AF23" s="794"/>
      <c r="AG23" s="581"/>
      <c r="AH23" s="319"/>
      <c r="AK23" s="68">
        <f t="shared" si="3"/>
        <v>0</v>
      </c>
      <c r="AL23" s="68">
        <f t="shared" si="4"/>
        <v>0</v>
      </c>
      <c r="AM23" s="68">
        <f t="shared" si="5"/>
        <v>0</v>
      </c>
      <c r="AN23" s="68">
        <f t="shared" si="6"/>
        <v>0</v>
      </c>
      <c r="AO23" s="68">
        <f t="shared" si="7"/>
        <v>0</v>
      </c>
      <c r="AP23" s="68">
        <f t="shared" si="14"/>
        <v>0</v>
      </c>
      <c r="AQ23" s="68">
        <f t="shared" si="13"/>
        <v>0</v>
      </c>
      <c r="AR23" s="68">
        <f t="shared" si="13"/>
        <v>0</v>
      </c>
      <c r="AS23" s="68">
        <f t="shared" si="13"/>
        <v>0</v>
      </c>
      <c r="AT23" s="68">
        <f t="shared" si="13"/>
        <v>0</v>
      </c>
      <c r="AU23" s="68">
        <f t="shared" si="13"/>
        <v>0</v>
      </c>
      <c r="AV23" s="68">
        <f t="shared" si="13"/>
        <v>0</v>
      </c>
      <c r="AW23" s="68">
        <f t="shared" si="13"/>
        <v>0</v>
      </c>
      <c r="AX23" s="68"/>
      <c r="AY23" s="68"/>
    </row>
    <row r="24" spans="1:51" ht="10.5" customHeight="1">
      <c r="A24" s="63" t="s">
        <v>16</v>
      </c>
      <c r="B24" s="513" t="s">
        <v>16</v>
      </c>
      <c r="C24" s="582"/>
      <c r="D24" s="583"/>
      <c r="E24" s="583"/>
      <c r="F24" s="583"/>
      <c r="G24" s="583"/>
      <c r="H24" s="583"/>
      <c r="I24" s="583"/>
      <c r="J24" s="583"/>
      <c r="K24" s="736"/>
      <c r="L24" s="737"/>
      <c r="M24" s="582"/>
      <c r="N24" s="583"/>
      <c r="O24" s="455"/>
      <c r="P24" s="367"/>
      <c r="Q24" s="879" t="e">
        <f t="shared" si="9"/>
        <v>#DIV/0!</v>
      </c>
      <c r="R24" s="879" t="e">
        <f t="shared" si="10"/>
        <v>#DIV/0!</v>
      </c>
      <c r="S24" s="819" t="e">
        <f>((M24-N24)/N24)-O24</f>
        <v>#DIV/0!</v>
      </c>
      <c r="T24" s="819">
        <f>C24-M24</f>
        <v>0</v>
      </c>
      <c r="U24" s="819">
        <f>G24-N24</f>
        <v>0</v>
      </c>
      <c r="V24" s="582"/>
      <c r="W24" s="583"/>
      <c r="X24" s="583"/>
      <c r="Y24" s="583"/>
      <c r="Z24" s="583"/>
      <c r="AA24" s="583"/>
      <c r="AB24" s="583"/>
      <c r="AC24" s="583"/>
      <c r="AD24" s="736"/>
      <c r="AE24" s="737"/>
      <c r="AF24" s="584"/>
      <c r="AG24" s="803"/>
      <c r="AH24" s="455"/>
      <c r="AK24" s="68">
        <f t="shared" si="3"/>
        <v>0</v>
      </c>
      <c r="AL24" s="68">
        <f t="shared" si="4"/>
        <v>0</v>
      </c>
      <c r="AM24" s="68">
        <f t="shared" si="5"/>
        <v>0</v>
      </c>
      <c r="AN24" s="68">
        <f t="shared" si="6"/>
        <v>0</v>
      </c>
      <c r="AO24" s="68">
        <f t="shared" si="7"/>
        <v>0</v>
      </c>
      <c r="AP24" s="68">
        <f t="shared" si="14"/>
        <v>0</v>
      </c>
      <c r="AQ24" s="68">
        <f t="shared" si="13"/>
        <v>0</v>
      </c>
      <c r="AR24" s="68">
        <f t="shared" si="13"/>
        <v>0</v>
      </c>
      <c r="AS24" s="68">
        <f t="shared" si="13"/>
        <v>0</v>
      </c>
      <c r="AT24" s="68">
        <f t="shared" si="13"/>
        <v>0</v>
      </c>
      <c r="AU24" s="68">
        <f t="shared" si="13"/>
        <v>0</v>
      </c>
      <c r="AV24" s="68">
        <f t="shared" si="13"/>
        <v>0</v>
      </c>
      <c r="AW24" s="68">
        <f t="shared" si="13"/>
        <v>0</v>
      </c>
      <c r="AX24" s="68"/>
      <c r="AY24" s="68"/>
    </row>
    <row r="25" spans="1:51" ht="14.25" customHeight="1">
      <c r="A25" s="78"/>
      <c r="B25" s="1340"/>
      <c r="C25" s="1340"/>
      <c r="D25" s="1340"/>
      <c r="E25" s="1340"/>
      <c r="F25" s="1340"/>
      <c r="G25" s="1340"/>
      <c r="H25" s="1340"/>
      <c r="I25" s="1340"/>
      <c r="J25" s="1340"/>
      <c r="K25" s="1340"/>
      <c r="L25" s="1340"/>
      <c r="M25" s="1340"/>
      <c r="N25" s="1340"/>
      <c r="O25" s="1340"/>
      <c r="P25" s="427"/>
      <c r="Q25" s="819"/>
      <c r="R25" s="819"/>
      <c r="S25" s="819"/>
      <c r="T25" s="819"/>
      <c r="U25" s="820"/>
    </row>
    <row r="26" spans="1:51">
      <c r="B26" s="931"/>
      <c r="C26" s="931"/>
      <c r="D26" s="931"/>
      <c r="E26" s="931"/>
      <c r="F26" s="931"/>
      <c r="G26" s="931"/>
      <c r="H26" s="931"/>
      <c r="I26" s="931"/>
      <c r="J26" s="931"/>
      <c r="K26" s="931"/>
      <c r="L26" s="931"/>
      <c r="O26" s="53"/>
      <c r="Q26" s="819"/>
      <c r="R26" s="819"/>
      <c r="S26" s="819"/>
      <c r="T26" s="819"/>
      <c r="U26" s="820"/>
    </row>
    <row r="27" spans="1:51">
      <c r="O27" s="53"/>
      <c r="Q27" s="819"/>
      <c r="R27" s="819"/>
      <c r="S27" s="819"/>
      <c r="T27" s="819"/>
      <c r="U27" s="820"/>
    </row>
    <row r="28" spans="1:51">
      <c r="B28" s="796" t="s">
        <v>100</v>
      </c>
      <c r="C28" s="797">
        <f>(C4+C5+C6+C7-C8)+(C8+C11-C12)+(C12+C13-C15)</f>
        <v>0</v>
      </c>
      <c r="D28" s="797">
        <f t="shared" ref="D28:I28" si="15">(D4+D5+D6+D7-D8)+(D8+D11-D12)+(D12+D13-D15)</f>
        <v>0</v>
      </c>
      <c r="E28" s="797">
        <f t="shared" si="15"/>
        <v>0</v>
      </c>
      <c r="F28" s="797">
        <f t="shared" si="15"/>
        <v>0</v>
      </c>
      <c r="G28" s="797">
        <f t="shared" si="15"/>
        <v>0</v>
      </c>
      <c r="H28" s="797">
        <f t="shared" si="15"/>
        <v>0</v>
      </c>
      <c r="I28" s="797">
        <f t="shared" si="15"/>
        <v>0</v>
      </c>
      <c r="J28" s="797"/>
      <c r="K28" s="796"/>
      <c r="L28" s="796"/>
      <c r="M28" s="797">
        <f>(M4+M5+M6+M7-M8)+(M8+M11-M12)+(M12+M13-M15)</f>
        <v>0</v>
      </c>
      <c r="N28" s="797">
        <f>(N4+N5+N6+N7-N8)+(N8+N11-N12)+(N12+N13-N15)</f>
        <v>0</v>
      </c>
      <c r="O28" s="797"/>
      <c r="P28" s="797"/>
      <c r="Q28" s="819"/>
      <c r="R28" s="819"/>
      <c r="S28" s="819"/>
      <c r="T28" s="819"/>
      <c r="U28" s="819"/>
    </row>
    <row r="29" spans="1:51">
      <c r="B29" s="796"/>
      <c r="C29" s="797"/>
      <c r="D29" s="797"/>
      <c r="E29" s="797"/>
      <c r="F29" s="797"/>
      <c r="G29" s="797"/>
      <c r="H29" s="797"/>
      <c r="I29" s="797"/>
      <c r="J29" s="797"/>
      <c r="K29" s="796"/>
      <c r="L29" s="796"/>
      <c r="M29" s="798"/>
      <c r="N29" s="798"/>
      <c r="O29" s="797"/>
      <c r="P29" s="797"/>
      <c r="Q29" s="819"/>
      <c r="R29" s="819"/>
      <c r="S29" s="819"/>
      <c r="T29" s="819"/>
      <c r="U29" s="820"/>
    </row>
    <row r="35" spans="1:10" hidden="1"/>
    <row r="36" spans="1:10" hidden="1"/>
    <row r="37" spans="1:10" hidden="1"/>
    <row r="38" spans="1:10" hidden="1"/>
    <row r="39" spans="1:10" hidden="1"/>
    <row r="40" spans="1:10" hidden="1"/>
    <row r="41" spans="1:10" hidden="1"/>
    <row r="42" spans="1:10" hidden="1"/>
    <row r="43" spans="1:10" hidden="1"/>
    <row r="44" spans="1:10" hidden="1"/>
    <row r="45" spans="1:10" hidden="1"/>
    <row r="46" spans="1:10" hidden="1"/>
    <row r="47" spans="1:10" hidden="1">
      <c r="A47" s="53"/>
      <c r="C47" s="53"/>
      <c r="D47" s="53"/>
      <c r="E47" s="53"/>
      <c r="F47" s="53"/>
      <c r="G47" s="53"/>
      <c r="H47" s="155"/>
      <c r="I47" s="155"/>
      <c r="J47" s="156"/>
    </row>
    <row r="48" spans="1:10" hidden="1">
      <c r="A48" s="53"/>
      <c r="C48" s="53"/>
      <c r="D48" s="53"/>
      <c r="E48" s="53"/>
      <c r="F48" s="53"/>
      <c r="G48" s="53"/>
      <c r="H48" s="166"/>
      <c r="I48" s="166"/>
      <c r="J48" s="167"/>
    </row>
    <row r="49" spans="1:30" hidden="1">
      <c r="A49" s="53"/>
      <c r="C49" s="53"/>
      <c r="D49" s="53"/>
      <c r="E49" s="53"/>
      <c r="F49" s="53"/>
      <c r="G49" s="53"/>
      <c r="H49" s="157"/>
      <c r="I49" s="157"/>
      <c r="J49" s="158"/>
    </row>
    <row r="50" spans="1:30" s="13" customFormat="1">
      <c r="H50" s="22"/>
      <c r="I50" s="22"/>
      <c r="J50" s="22"/>
      <c r="K50" s="22"/>
    </row>
    <row r="51" spans="1:30" s="224" customFormat="1" ht="18.75" customHeight="1">
      <c r="A51" s="222"/>
      <c r="B51" s="223" t="s">
        <v>76</v>
      </c>
      <c r="C51" s="274"/>
      <c r="D51" s="274"/>
      <c r="E51" s="274"/>
      <c r="F51" s="274"/>
      <c r="G51" s="274"/>
      <c r="H51" s="274"/>
      <c r="I51" s="274"/>
      <c r="J51" s="274"/>
      <c r="K51" s="274"/>
      <c r="L51" s="274"/>
      <c r="M51" s="275"/>
      <c r="N51" s="276"/>
      <c r="Q51" s="223" t="s">
        <v>88</v>
      </c>
      <c r="R51" s="223"/>
      <c r="S51" s="223"/>
      <c r="T51" s="223"/>
      <c r="U51" s="223"/>
      <c r="V51" s="223"/>
    </row>
    <row r="52" spans="1:30" s="224" customFormat="1" ht="10.5" customHeight="1">
      <c r="A52" s="222"/>
      <c r="B52" s="176" t="s">
        <v>2</v>
      </c>
      <c r="C52" s="177" t="e">
        <f>D3</f>
        <v>#REF!</v>
      </c>
      <c r="D52" s="178" t="e">
        <f t="shared" ref="D52:I52" si="16">E3</f>
        <v>#REF!</v>
      </c>
      <c r="E52" s="178" t="e">
        <f t="shared" si="16"/>
        <v>#REF!</v>
      </c>
      <c r="F52" s="178" t="e">
        <f t="shared" si="16"/>
        <v>#REF!</v>
      </c>
      <c r="G52" s="178" t="e">
        <f t="shared" si="16"/>
        <v>#REF!</v>
      </c>
      <c r="H52" s="178" t="e">
        <f t="shared" si="16"/>
        <v>#REF!</v>
      </c>
      <c r="I52" s="178" t="e">
        <f t="shared" si="16"/>
        <v>#REF!</v>
      </c>
      <c r="J52" s="178"/>
      <c r="K52" s="180"/>
      <c r="L52" s="179"/>
      <c r="M52" s="222"/>
      <c r="N52" s="222"/>
      <c r="Q52" s="176" t="s">
        <v>2</v>
      </c>
      <c r="R52" s="177"/>
      <c r="S52" s="832"/>
      <c r="T52" s="832"/>
      <c r="U52" s="178" t="e">
        <f t="shared" ref="U52:AA52" si="17">+C52</f>
        <v>#REF!</v>
      </c>
      <c r="V52" s="178" t="e">
        <f t="shared" si="17"/>
        <v>#REF!</v>
      </c>
      <c r="W52" s="178" t="e">
        <f t="shared" si="17"/>
        <v>#REF!</v>
      </c>
      <c r="X52" s="178" t="e">
        <f t="shared" si="17"/>
        <v>#REF!</v>
      </c>
      <c r="Y52" s="178" t="e">
        <f t="shared" si="17"/>
        <v>#REF!</v>
      </c>
      <c r="Z52" s="178" t="e">
        <f t="shared" si="17"/>
        <v>#REF!</v>
      </c>
      <c r="AA52" s="178" t="e">
        <f t="shared" si="17"/>
        <v>#REF!</v>
      </c>
      <c r="AB52" s="178"/>
      <c r="AC52" s="180"/>
      <c r="AD52" s="179"/>
    </row>
    <row r="53" spans="1:30" s="224" customFormat="1">
      <c r="B53" s="71" t="s">
        <v>8</v>
      </c>
      <c r="C53" s="14">
        <v>123</v>
      </c>
      <c r="D53" s="44">
        <v>134</v>
      </c>
      <c r="E53" s="15">
        <v>134</v>
      </c>
      <c r="F53" s="15">
        <v>127</v>
      </c>
      <c r="G53" s="15">
        <v>129</v>
      </c>
      <c r="H53" s="22">
        <v>130</v>
      </c>
      <c r="I53" s="22">
        <v>131</v>
      </c>
      <c r="J53" s="22">
        <v>149</v>
      </c>
      <c r="K53" s="288"/>
      <c r="L53" s="289"/>
      <c r="Q53" s="58" t="s">
        <v>8</v>
      </c>
      <c r="R53" s="14"/>
      <c r="S53" s="44"/>
      <c r="T53" s="44"/>
      <c r="U53" s="44">
        <f t="shared" ref="U53:U73" si="18">+D4-C53</f>
        <v>-123</v>
      </c>
      <c r="V53" s="15">
        <f t="shared" ref="V53:V73" si="19">+E4-D53</f>
        <v>-134</v>
      </c>
      <c r="W53" s="15">
        <f t="shared" ref="W53:W73" si="20">+F4-E53</f>
        <v>-134</v>
      </c>
      <c r="X53" s="15">
        <f t="shared" ref="X53:X73" si="21">+G4-F53</f>
        <v>-127</v>
      </c>
      <c r="Y53" s="15">
        <f t="shared" ref="Y53:Y73" si="22">+H4-G53</f>
        <v>-129</v>
      </c>
      <c r="Z53" s="15">
        <f t="shared" ref="Z53:Z73" si="23">+I4-H53</f>
        <v>-130</v>
      </c>
      <c r="AA53" s="15">
        <f t="shared" ref="AA53:AA73" si="24">+J4-I53</f>
        <v>-131</v>
      </c>
      <c r="AB53" s="15"/>
      <c r="AC53" s="16"/>
      <c r="AD53" s="148"/>
    </row>
    <row r="54" spans="1:30" s="224" customFormat="1">
      <c r="B54" s="71" t="s">
        <v>3</v>
      </c>
      <c r="C54" s="14">
        <v>131</v>
      </c>
      <c r="D54" s="44">
        <v>117</v>
      </c>
      <c r="E54" s="15">
        <v>138</v>
      </c>
      <c r="F54" s="15">
        <v>141</v>
      </c>
      <c r="G54" s="15">
        <v>144</v>
      </c>
      <c r="H54" s="22">
        <v>130</v>
      </c>
      <c r="I54" s="22">
        <v>157</v>
      </c>
      <c r="J54" s="22">
        <v>146</v>
      </c>
      <c r="K54" s="204"/>
      <c r="L54" s="205"/>
      <c r="Q54" s="58" t="s">
        <v>3</v>
      </c>
      <c r="R54" s="14"/>
      <c r="S54" s="44"/>
      <c r="T54" s="44"/>
      <c r="U54" s="44">
        <f t="shared" si="18"/>
        <v>-131</v>
      </c>
      <c r="V54" s="15">
        <f t="shared" si="19"/>
        <v>-117</v>
      </c>
      <c r="W54" s="15">
        <f t="shared" si="20"/>
        <v>-138</v>
      </c>
      <c r="X54" s="15">
        <f t="shared" si="21"/>
        <v>-141</v>
      </c>
      <c r="Y54" s="15">
        <f t="shared" si="22"/>
        <v>-144</v>
      </c>
      <c r="Z54" s="15">
        <f t="shared" si="23"/>
        <v>-130</v>
      </c>
      <c r="AA54" s="15">
        <f t="shared" si="24"/>
        <v>-157</v>
      </c>
      <c r="AB54" s="9"/>
      <c r="AC54" s="20"/>
      <c r="AD54" s="17"/>
    </row>
    <row r="55" spans="1:30" s="224" customFormat="1">
      <c r="B55" s="71" t="s">
        <v>0</v>
      </c>
      <c r="C55" s="14">
        <v>84</v>
      </c>
      <c r="D55" s="44">
        <v>60</v>
      </c>
      <c r="E55" s="22">
        <v>77</v>
      </c>
      <c r="F55" s="22">
        <v>84</v>
      </c>
      <c r="G55" s="22">
        <v>102</v>
      </c>
      <c r="H55" s="22">
        <v>63</v>
      </c>
      <c r="I55" s="22">
        <v>79</v>
      </c>
      <c r="J55" s="22">
        <v>74</v>
      </c>
      <c r="K55" s="204"/>
      <c r="L55" s="205"/>
      <c r="Q55" s="58" t="s">
        <v>0</v>
      </c>
      <c r="R55" s="14"/>
      <c r="S55" s="44"/>
      <c r="T55" s="44"/>
      <c r="U55" s="44">
        <f t="shared" si="18"/>
        <v>-84</v>
      </c>
      <c r="V55" s="22">
        <f t="shared" si="19"/>
        <v>-60</v>
      </c>
      <c r="W55" s="22">
        <f t="shared" si="20"/>
        <v>-77</v>
      </c>
      <c r="X55" s="22">
        <f t="shared" si="21"/>
        <v>-84</v>
      </c>
      <c r="Y55" s="22">
        <f t="shared" si="22"/>
        <v>-102</v>
      </c>
      <c r="Z55" s="22">
        <f t="shared" si="23"/>
        <v>-63</v>
      </c>
      <c r="AA55" s="22">
        <f t="shared" si="24"/>
        <v>-79</v>
      </c>
      <c r="AB55" s="21"/>
      <c r="AC55" s="20"/>
      <c r="AD55" s="17"/>
    </row>
    <row r="56" spans="1:30" s="224" customFormat="1">
      <c r="B56" s="71" t="s">
        <v>19</v>
      </c>
      <c r="C56" s="14">
        <v>0</v>
      </c>
      <c r="D56" s="44">
        <v>0</v>
      </c>
      <c r="E56" s="22">
        <v>0</v>
      </c>
      <c r="F56" s="22">
        <v>0</v>
      </c>
      <c r="G56" s="22">
        <v>0</v>
      </c>
      <c r="H56" s="22">
        <v>0</v>
      </c>
      <c r="I56" s="22">
        <v>0</v>
      </c>
      <c r="J56" s="22">
        <v>0</v>
      </c>
      <c r="K56" s="204"/>
      <c r="L56" s="205"/>
      <c r="Q56" s="58" t="s">
        <v>19</v>
      </c>
      <c r="R56" s="14"/>
      <c r="S56" s="44"/>
      <c r="T56" s="44"/>
      <c r="U56" s="44">
        <f t="shared" si="18"/>
        <v>0</v>
      </c>
      <c r="V56" s="22">
        <f t="shared" si="19"/>
        <v>0</v>
      </c>
      <c r="W56" s="22">
        <f t="shared" si="20"/>
        <v>0</v>
      </c>
      <c r="X56" s="22">
        <f t="shared" si="21"/>
        <v>0</v>
      </c>
      <c r="Y56" s="22">
        <f t="shared" si="22"/>
        <v>0</v>
      </c>
      <c r="Z56" s="22">
        <f t="shared" si="23"/>
        <v>0</v>
      </c>
      <c r="AA56" s="22">
        <f t="shared" si="24"/>
        <v>0</v>
      </c>
      <c r="AB56" s="21"/>
      <c r="AC56" s="20"/>
      <c r="AD56" s="17"/>
    </row>
    <row r="57" spans="1:30" s="224" customFormat="1">
      <c r="B57" s="82" t="s">
        <v>9</v>
      </c>
      <c r="C57" s="45">
        <v>338</v>
      </c>
      <c r="D57" s="46">
        <v>311</v>
      </c>
      <c r="E57" s="29">
        <v>349</v>
      </c>
      <c r="F57" s="29">
        <v>352</v>
      </c>
      <c r="G57" s="29">
        <v>375</v>
      </c>
      <c r="H57" s="29">
        <v>323</v>
      </c>
      <c r="I57" s="29">
        <v>367</v>
      </c>
      <c r="J57" s="29">
        <v>369</v>
      </c>
      <c r="K57" s="290"/>
      <c r="L57" s="291"/>
      <c r="Q57" s="65" t="s">
        <v>9</v>
      </c>
      <c r="R57" s="45"/>
      <c r="S57" s="46"/>
      <c r="T57" s="46"/>
      <c r="U57" s="46">
        <f t="shared" si="18"/>
        <v>-338</v>
      </c>
      <c r="V57" s="29">
        <f t="shared" si="19"/>
        <v>-311</v>
      </c>
      <c r="W57" s="29">
        <f t="shared" si="20"/>
        <v>-349</v>
      </c>
      <c r="X57" s="29">
        <f t="shared" si="21"/>
        <v>-352</v>
      </c>
      <c r="Y57" s="29">
        <f t="shared" si="22"/>
        <v>-375</v>
      </c>
      <c r="Z57" s="29">
        <f t="shared" si="23"/>
        <v>-323</v>
      </c>
      <c r="AA57" s="29">
        <f t="shared" si="24"/>
        <v>-367</v>
      </c>
      <c r="AB57" s="25"/>
      <c r="AC57" s="27"/>
      <c r="AD57" s="28"/>
    </row>
    <row r="58" spans="1:30" s="224" customFormat="1">
      <c r="B58" s="71" t="s">
        <v>4</v>
      </c>
      <c r="C58" s="14">
        <v>-6</v>
      </c>
      <c r="D58" s="44">
        <v>-7</v>
      </c>
      <c r="E58" s="22">
        <v>-7</v>
      </c>
      <c r="F58" s="22">
        <v>-7</v>
      </c>
      <c r="G58" s="22">
        <v>-7</v>
      </c>
      <c r="H58" s="22">
        <v>-6</v>
      </c>
      <c r="I58" s="22">
        <v>-7</v>
      </c>
      <c r="J58" s="22">
        <v>-9</v>
      </c>
      <c r="K58" s="204"/>
      <c r="L58" s="205"/>
      <c r="Q58" s="58" t="s">
        <v>4</v>
      </c>
      <c r="R58" s="14"/>
      <c r="S58" s="44"/>
      <c r="T58" s="44"/>
      <c r="U58" s="44">
        <f t="shared" si="18"/>
        <v>6</v>
      </c>
      <c r="V58" s="22">
        <f t="shared" si="19"/>
        <v>7</v>
      </c>
      <c r="W58" s="22">
        <f t="shared" si="20"/>
        <v>7</v>
      </c>
      <c r="X58" s="22">
        <f t="shared" si="21"/>
        <v>7</v>
      </c>
      <c r="Y58" s="22">
        <f t="shared" si="22"/>
        <v>7</v>
      </c>
      <c r="Z58" s="22">
        <f t="shared" si="23"/>
        <v>6</v>
      </c>
      <c r="AA58" s="22">
        <f t="shared" si="24"/>
        <v>7</v>
      </c>
      <c r="AB58" s="21"/>
      <c r="AC58" s="20"/>
      <c r="AD58" s="17"/>
    </row>
    <row r="59" spans="1:30" s="224" customFormat="1">
      <c r="B59" s="71" t="s">
        <v>90</v>
      </c>
      <c r="C59" s="14">
        <v>-121</v>
      </c>
      <c r="D59" s="44">
        <v>-124</v>
      </c>
      <c r="E59" s="22">
        <v>-125</v>
      </c>
      <c r="F59" s="22">
        <v>-128</v>
      </c>
      <c r="G59" s="22">
        <v>-136</v>
      </c>
      <c r="H59" s="22">
        <v>-136</v>
      </c>
      <c r="I59" s="22">
        <v>-139</v>
      </c>
      <c r="J59" s="22">
        <v>-100</v>
      </c>
      <c r="K59" s="204"/>
      <c r="L59" s="205"/>
      <c r="Q59" s="71" t="s">
        <v>90</v>
      </c>
      <c r="R59" s="14"/>
      <c r="S59" s="44"/>
      <c r="T59" s="44"/>
      <c r="U59" s="44">
        <f t="shared" si="18"/>
        <v>121</v>
      </c>
      <c r="V59" s="22">
        <f t="shared" si="19"/>
        <v>124</v>
      </c>
      <c r="W59" s="22">
        <f t="shared" si="20"/>
        <v>125</v>
      </c>
      <c r="X59" s="22">
        <f t="shared" si="21"/>
        <v>128</v>
      </c>
      <c r="Y59" s="22">
        <f t="shared" si="22"/>
        <v>136</v>
      </c>
      <c r="Z59" s="22">
        <f t="shared" si="23"/>
        <v>136</v>
      </c>
      <c r="AA59" s="22">
        <f t="shared" si="24"/>
        <v>139</v>
      </c>
      <c r="AB59" s="21"/>
      <c r="AC59" s="20"/>
      <c r="AD59" s="17"/>
    </row>
    <row r="60" spans="1:30" s="224" customFormat="1">
      <c r="B60" s="82" t="s">
        <v>25</v>
      </c>
      <c r="C60" s="45">
        <v>-127</v>
      </c>
      <c r="D60" s="46">
        <v>-131</v>
      </c>
      <c r="E60" s="29">
        <v>-132</v>
      </c>
      <c r="F60" s="29">
        <v>-134</v>
      </c>
      <c r="G60" s="29">
        <v>-143</v>
      </c>
      <c r="H60" s="29">
        <v>-142</v>
      </c>
      <c r="I60" s="29">
        <v>-146</v>
      </c>
      <c r="J60" s="29">
        <v>-110</v>
      </c>
      <c r="K60" s="290"/>
      <c r="L60" s="291"/>
      <c r="Q60" s="65" t="s">
        <v>25</v>
      </c>
      <c r="R60" s="45"/>
      <c r="S60" s="46"/>
      <c r="T60" s="46"/>
      <c r="U60" s="46">
        <f t="shared" si="18"/>
        <v>127</v>
      </c>
      <c r="V60" s="29">
        <f t="shared" si="19"/>
        <v>131</v>
      </c>
      <c r="W60" s="29">
        <f t="shared" si="20"/>
        <v>132</v>
      </c>
      <c r="X60" s="29">
        <f t="shared" si="21"/>
        <v>134</v>
      </c>
      <c r="Y60" s="29">
        <f t="shared" si="22"/>
        <v>143</v>
      </c>
      <c r="Z60" s="29">
        <f t="shared" si="23"/>
        <v>142</v>
      </c>
      <c r="AA60" s="29">
        <f t="shared" si="24"/>
        <v>146</v>
      </c>
      <c r="AB60" s="25"/>
      <c r="AC60" s="27"/>
      <c r="AD60" s="28"/>
    </row>
    <row r="61" spans="1:30" s="224" customFormat="1">
      <c r="B61" s="82" t="s">
        <v>14</v>
      </c>
      <c r="C61" s="45">
        <v>211</v>
      </c>
      <c r="D61" s="46">
        <v>180</v>
      </c>
      <c r="E61" s="29">
        <v>217</v>
      </c>
      <c r="F61" s="29">
        <v>218</v>
      </c>
      <c r="G61" s="29">
        <v>232</v>
      </c>
      <c r="H61" s="29">
        <v>181</v>
      </c>
      <c r="I61" s="29">
        <v>221</v>
      </c>
      <c r="J61" s="29">
        <v>259</v>
      </c>
      <c r="K61" s="290"/>
      <c r="L61" s="291"/>
      <c r="Q61" s="65" t="s">
        <v>14</v>
      </c>
      <c r="R61" s="45"/>
      <c r="S61" s="46"/>
      <c r="T61" s="46"/>
      <c r="U61" s="46">
        <f t="shared" si="18"/>
        <v>-211</v>
      </c>
      <c r="V61" s="29">
        <f t="shared" si="19"/>
        <v>-180</v>
      </c>
      <c r="W61" s="29">
        <f t="shared" si="20"/>
        <v>-217</v>
      </c>
      <c r="X61" s="29">
        <f t="shared" si="21"/>
        <v>-218</v>
      </c>
      <c r="Y61" s="29">
        <f t="shared" si="22"/>
        <v>-232</v>
      </c>
      <c r="Z61" s="29">
        <f t="shared" si="23"/>
        <v>-181</v>
      </c>
      <c r="AA61" s="29">
        <f t="shared" si="24"/>
        <v>-221</v>
      </c>
      <c r="AB61" s="25"/>
      <c r="AC61" s="27"/>
      <c r="AD61" s="28"/>
    </row>
    <row r="62" spans="1:30" s="224" customFormat="1">
      <c r="B62" s="71" t="s">
        <v>24</v>
      </c>
      <c r="C62" s="14">
        <v>-25</v>
      </c>
      <c r="D62" s="44">
        <v>-13</v>
      </c>
      <c r="E62" s="22">
        <v>-17</v>
      </c>
      <c r="F62" s="22">
        <v>-17</v>
      </c>
      <c r="G62" s="22">
        <v>-38</v>
      </c>
      <c r="H62" s="22">
        <v>-9</v>
      </c>
      <c r="I62" s="22">
        <v>-17</v>
      </c>
      <c r="J62" s="22">
        <v>-57</v>
      </c>
      <c r="K62" s="204"/>
      <c r="L62" s="205"/>
      <c r="Q62" s="58" t="s">
        <v>24</v>
      </c>
      <c r="R62" s="14"/>
      <c r="S62" s="44"/>
      <c r="T62" s="44"/>
      <c r="U62" s="44">
        <f t="shared" si="18"/>
        <v>25</v>
      </c>
      <c r="V62" s="22">
        <f t="shared" si="19"/>
        <v>13</v>
      </c>
      <c r="W62" s="22">
        <f t="shared" si="20"/>
        <v>17</v>
      </c>
      <c r="X62" s="22">
        <f t="shared" si="21"/>
        <v>17</v>
      </c>
      <c r="Y62" s="22">
        <f t="shared" si="22"/>
        <v>38</v>
      </c>
      <c r="Z62" s="22">
        <f t="shared" si="23"/>
        <v>9</v>
      </c>
      <c r="AA62" s="22">
        <f t="shared" si="24"/>
        <v>17</v>
      </c>
      <c r="AB62" s="21"/>
      <c r="AC62" s="20"/>
      <c r="AD62" s="17"/>
    </row>
    <row r="63" spans="1:30" s="224" customFormat="1">
      <c r="B63" s="483" t="s">
        <v>128</v>
      </c>
      <c r="C63" s="14"/>
      <c r="D63" s="44"/>
      <c r="E63" s="22"/>
      <c r="F63" s="22"/>
      <c r="G63" s="22"/>
      <c r="H63" s="22"/>
      <c r="I63" s="22"/>
      <c r="J63" s="22"/>
      <c r="K63" s="204"/>
      <c r="L63" s="205"/>
      <c r="Q63" s="483" t="s">
        <v>128</v>
      </c>
      <c r="R63" s="14"/>
      <c r="S63" s="44"/>
      <c r="T63" s="44"/>
      <c r="U63" s="44">
        <f t="shared" si="18"/>
        <v>0</v>
      </c>
      <c r="V63" s="22">
        <f t="shared" si="19"/>
        <v>0</v>
      </c>
      <c r="W63" s="22">
        <f t="shared" si="20"/>
        <v>0</v>
      </c>
      <c r="X63" s="22">
        <f t="shared" si="21"/>
        <v>0</v>
      </c>
      <c r="Y63" s="22">
        <f t="shared" si="22"/>
        <v>0</v>
      </c>
      <c r="Z63" s="22">
        <f t="shared" si="23"/>
        <v>0</v>
      </c>
      <c r="AA63" s="22">
        <f t="shared" si="24"/>
        <v>0</v>
      </c>
      <c r="AB63" s="21"/>
      <c r="AC63" s="20"/>
      <c r="AD63" s="17"/>
    </row>
    <row r="64" spans="1:30" s="224" customFormat="1">
      <c r="B64" s="88" t="s">
        <v>5</v>
      </c>
      <c r="C64" s="47">
        <v>186</v>
      </c>
      <c r="D64" s="48">
        <v>167</v>
      </c>
      <c r="E64" s="33">
        <v>200</v>
      </c>
      <c r="F64" s="33">
        <v>201</v>
      </c>
      <c r="G64" s="33">
        <v>194</v>
      </c>
      <c r="H64" s="33">
        <v>172</v>
      </c>
      <c r="I64" s="33">
        <v>204</v>
      </c>
      <c r="J64" s="33">
        <v>202</v>
      </c>
      <c r="K64" s="292"/>
      <c r="L64" s="37"/>
      <c r="Q64" s="67" t="s">
        <v>5</v>
      </c>
      <c r="R64" s="47"/>
      <c r="S64" s="48"/>
      <c r="T64" s="48"/>
      <c r="U64" s="48">
        <f t="shared" si="18"/>
        <v>-186</v>
      </c>
      <c r="V64" s="33">
        <f t="shared" si="19"/>
        <v>-167</v>
      </c>
      <c r="W64" s="33">
        <f t="shared" si="20"/>
        <v>-200</v>
      </c>
      <c r="X64" s="33">
        <f t="shared" si="21"/>
        <v>-201</v>
      </c>
      <c r="Y64" s="33">
        <f t="shared" si="22"/>
        <v>-194</v>
      </c>
      <c r="Z64" s="33">
        <f t="shared" si="23"/>
        <v>-172</v>
      </c>
      <c r="AA64" s="33">
        <f t="shared" si="24"/>
        <v>-204</v>
      </c>
      <c r="AB64" s="35"/>
      <c r="AC64" s="36"/>
      <c r="AD64" s="37"/>
    </row>
    <row r="65" spans="2:30" s="224" customFormat="1">
      <c r="B65" s="71" t="s">
        <v>10</v>
      </c>
      <c r="C65" s="91">
        <v>38</v>
      </c>
      <c r="D65" s="22">
        <v>42</v>
      </c>
      <c r="E65" s="22">
        <v>38</v>
      </c>
      <c r="F65" s="22">
        <v>38</v>
      </c>
      <c r="G65" s="22">
        <v>38</v>
      </c>
      <c r="H65" s="22">
        <v>44</v>
      </c>
      <c r="I65" s="22">
        <v>40</v>
      </c>
      <c r="J65" s="22">
        <v>30</v>
      </c>
      <c r="K65" s="204"/>
      <c r="L65" s="205"/>
      <c r="Q65" s="58" t="s">
        <v>10</v>
      </c>
      <c r="R65" s="91"/>
      <c r="S65" s="22"/>
      <c r="T65" s="22"/>
      <c r="U65" s="22">
        <f t="shared" si="18"/>
        <v>-38</v>
      </c>
      <c r="V65" s="22">
        <f t="shared" si="19"/>
        <v>-42</v>
      </c>
      <c r="W65" s="22">
        <f t="shared" si="20"/>
        <v>-38</v>
      </c>
      <c r="X65" s="22">
        <f t="shared" si="21"/>
        <v>-38</v>
      </c>
      <c r="Y65" s="22">
        <f t="shared" si="22"/>
        <v>-38</v>
      </c>
      <c r="Z65" s="22">
        <f t="shared" si="23"/>
        <v>-44</v>
      </c>
      <c r="AA65" s="22">
        <f t="shared" si="24"/>
        <v>-40</v>
      </c>
      <c r="AB65" s="22"/>
      <c r="AC65" s="20"/>
      <c r="AD65" s="17"/>
    </row>
    <row r="66" spans="2:30" s="224" customFormat="1">
      <c r="B66" s="71" t="s">
        <v>108</v>
      </c>
      <c r="C66" s="91">
        <v>12</v>
      </c>
      <c r="D66" s="22">
        <v>11</v>
      </c>
      <c r="E66" s="22">
        <v>13</v>
      </c>
      <c r="F66" s="22">
        <v>12</v>
      </c>
      <c r="G66" s="22">
        <v>14</v>
      </c>
      <c r="H66" s="22">
        <v>12</v>
      </c>
      <c r="I66" s="22">
        <v>13</v>
      </c>
      <c r="J66" s="22">
        <v>15</v>
      </c>
      <c r="K66" s="204"/>
      <c r="L66" s="205"/>
      <c r="Q66" s="58" t="s">
        <v>6</v>
      </c>
      <c r="R66" s="91"/>
      <c r="S66" s="22"/>
      <c r="T66" s="22"/>
      <c r="U66" s="22">
        <f t="shared" si="18"/>
        <v>-12</v>
      </c>
      <c r="V66" s="22">
        <f t="shared" si="19"/>
        <v>-11</v>
      </c>
      <c r="W66" s="22">
        <f t="shared" si="20"/>
        <v>-13</v>
      </c>
      <c r="X66" s="22">
        <f t="shared" si="21"/>
        <v>-12</v>
      </c>
      <c r="Y66" s="22">
        <f t="shared" si="22"/>
        <v>-14</v>
      </c>
      <c r="Z66" s="22">
        <f t="shared" si="23"/>
        <v>-12</v>
      </c>
      <c r="AA66" s="22">
        <f t="shared" si="24"/>
        <v>-13</v>
      </c>
      <c r="AB66" s="22"/>
      <c r="AC66" s="20"/>
      <c r="AD66" s="17"/>
    </row>
    <row r="67" spans="2:30" s="224" customFormat="1">
      <c r="B67" s="71" t="s">
        <v>6</v>
      </c>
      <c r="C67" s="91">
        <v>13</v>
      </c>
      <c r="D67" s="22">
        <v>11</v>
      </c>
      <c r="E67" s="22">
        <v>13</v>
      </c>
      <c r="F67" s="22">
        <v>13</v>
      </c>
      <c r="G67" s="22">
        <v>15</v>
      </c>
      <c r="H67" s="22">
        <v>11</v>
      </c>
      <c r="I67" s="22">
        <v>13</v>
      </c>
      <c r="J67" s="22">
        <v>18</v>
      </c>
      <c r="K67" s="204"/>
      <c r="L67" s="205"/>
      <c r="Q67" s="58" t="s">
        <v>6</v>
      </c>
      <c r="R67" s="91"/>
      <c r="S67" s="22"/>
      <c r="T67" s="22"/>
      <c r="U67" s="22">
        <f t="shared" si="18"/>
        <v>-13</v>
      </c>
      <c r="V67" s="22">
        <f t="shared" si="19"/>
        <v>-11</v>
      </c>
      <c r="W67" s="22">
        <f t="shared" si="20"/>
        <v>-13</v>
      </c>
      <c r="X67" s="22">
        <f t="shared" si="21"/>
        <v>-13</v>
      </c>
      <c r="Y67" s="22">
        <f t="shared" si="22"/>
        <v>-15</v>
      </c>
      <c r="Z67" s="22">
        <f t="shared" si="23"/>
        <v>-11</v>
      </c>
      <c r="AA67" s="22">
        <f t="shared" si="24"/>
        <v>-13</v>
      </c>
      <c r="AB67" s="22"/>
      <c r="AC67" s="20"/>
      <c r="AD67" s="17"/>
    </row>
    <row r="68" spans="2:30" s="224" customFormat="1">
      <c r="B68" s="71" t="s">
        <v>29</v>
      </c>
      <c r="C68" s="38">
        <v>4516</v>
      </c>
      <c r="D68" s="30">
        <v>4593</v>
      </c>
      <c r="E68" s="30">
        <v>4578</v>
      </c>
      <c r="F68" s="30">
        <v>5344</v>
      </c>
      <c r="G68" s="30">
        <v>4398</v>
      </c>
      <c r="H68" s="30">
        <v>4581</v>
      </c>
      <c r="I68" s="30">
        <v>5028</v>
      </c>
      <c r="J68" s="30">
        <v>4194</v>
      </c>
      <c r="K68" s="204"/>
      <c r="L68" s="205"/>
      <c r="Q68" s="58" t="s">
        <v>29</v>
      </c>
      <c r="R68" s="38"/>
      <c r="S68" s="30"/>
      <c r="T68" s="30"/>
      <c r="U68" s="30">
        <f t="shared" si="18"/>
        <v>-4516</v>
      </c>
      <c r="V68" s="30">
        <f t="shared" si="19"/>
        <v>-4593</v>
      </c>
      <c r="W68" s="30">
        <f t="shared" si="20"/>
        <v>-4578</v>
      </c>
      <c r="X68" s="30">
        <f t="shared" si="21"/>
        <v>-5344</v>
      </c>
      <c r="Y68" s="30">
        <f t="shared" si="22"/>
        <v>-4398</v>
      </c>
      <c r="Z68" s="30">
        <f t="shared" si="23"/>
        <v>-4581</v>
      </c>
      <c r="AA68" s="30">
        <f t="shared" si="24"/>
        <v>-5028</v>
      </c>
      <c r="AB68" s="30"/>
      <c r="AC68" s="20"/>
      <c r="AD68" s="17"/>
    </row>
    <row r="69" spans="2:30" s="224" customFormat="1">
      <c r="B69" s="304" t="s">
        <v>92</v>
      </c>
      <c r="C69" s="38">
        <v>24419</v>
      </c>
      <c r="D69" s="30">
        <v>24587</v>
      </c>
      <c r="E69" s="30">
        <v>23930</v>
      </c>
      <c r="F69" s="30">
        <v>27126</v>
      </c>
      <c r="G69" s="30">
        <v>26750</v>
      </c>
      <c r="H69" s="30">
        <v>28018</v>
      </c>
      <c r="I69" s="30">
        <v>30807</v>
      </c>
      <c r="J69" s="30">
        <v>28748</v>
      </c>
      <c r="K69" s="204"/>
      <c r="L69" s="205"/>
      <c r="Q69" s="304" t="s">
        <v>92</v>
      </c>
      <c r="R69" s="38"/>
      <c r="S69" s="30"/>
      <c r="T69" s="30"/>
      <c r="U69" s="30">
        <f t="shared" si="18"/>
        <v>-24419</v>
      </c>
      <c r="V69" s="30">
        <f t="shared" si="19"/>
        <v>-24587</v>
      </c>
      <c r="W69" s="30">
        <f t="shared" si="20"/>
        <v>-23930</v>
      </c>
      <c r="X69" s="30">
        <f t="shared" si="21"/>
        <v>-27126</v>
      </c>
      <c r="Y69" s="30">
        <f t="shared" si="22"/>
        <v>-26750</v>
      </c>
      <c r="Z69" s="30">
        <f t="shared" si="23"/>
        <v>-28018</v>
      </c>
      <c r="AA69" s="30">
        <f t="shared" si="24"/>
        <v>-30807</v>
      </c>
      <c r="AB69" s="30"/>
      <c r="AC69" s="20"/>
      <c r="AD69" s="17"/>
    </row>
    <row r="70" spans="2:30" s="224" customFormat="1">
      <c r="B70" s="149" t="s">
        <v>15</v>
      </c>
      <c r="C70" s="39">
        <v>169</v>
      </c>
      <c r="D70" s="40">
        <v>167</v>
      </c>
      <c r="E70" s="40">
        <v>167</v>
      </c>
      <c r="F70" s="40">
        <v>169</v>
      </c>
      <c r="G70" s="40">
        <v>168</v>
      </c>
      <c r="H70" s="40">
        <v>171</v>
      </c>
      <c r="I70" s="40">
        <v>168</v>
      </c>
      <c r="J70" s="40">
        <v>174</v>
      </c>
      <c r="K70" s="293"/>
      <c r="L70" s="294"/>
      <c r="Q70" s="56" t="s">
        <v>15</v>
      </c>
      <c r="R70" s="39"/>
      <c r="S70" s="40"/>
      <c r="T70" s="40"/>
      <c r="U70" s="40">
        <f t="shared" si="18"/>
        <v>-169</v>
      </c>
      <c r="V70" s="40">
        <f t="shared" si="19"/>
        <v>-167</v>
      </c>
      <c r="W70" s="40">
        <f t="shared" si="20"/>
        <v>-167</v>
      </c>
      <c r="X70" s="40">
        <f t="shared" si="21"/>
        <v>-169</v>
      </c>
      <c r="Y70" s="40">
        <f t="shared" si="22"/>
        <v>-168</v>
      </c>
      <c r="Z70" s="40">
        <f t="shared" si="23"/>
        <v>-171</v>
      </c>
      <c r="AA70" s="40">
        <f t="shared" si="24"/>
        <v>-168</v>
      </c>
      <c r="AB70" s="40"/>
      <c r="AC70" s="41"/>
      <c r="AD70" s="42"/>
    </row>
    <row r="71" spans="2:30" s="224" customFormat="1">
      <c r="B71" s="82" t="s">
        <v>23</v>
      </c>
      <c r="C71" s="118"/>
      <c r="D71" s="21"/>
      <c r="E71" s="21"/>
      <c r="F71" s="21"/>
      <c r="G71" s="21"/>
      <c r="H71" s="21"/>
      <c r="I71" s="21"/>
      <c r="J71" s="21"/>
      <c r="K71" s="204"/>
      <c r="L71" s="205"/>
      <c r="Q71" s="65" t="s">
        <v>23</v>
      </c>
      <c r="R71" s="118"/>
      <c r="S71" s="21"/>
      <c r="T71" s="21"/>
      <c r="U71" s="21">
        <f t="shared" si="18"/>
        <v>0</v>
      </c>
      <c r="V71" s="21">
        <f t="shared" si="19"/>
        <v>0</v>
      </c>
      <c r="W71" s="21">
        <f t="shared" si="20"/>
        <v>0</v>
      </c>
      <c r="X71" s="21">
        <f t="shared" si="21"/>
        <v>0</v>
      </c>
      <c r="Y71" s="21">
        <f t="shared" si="22"/>
        <v>0</v>
      </c>
      <c r="Z71" s="21">
        <f t="shared" si="23"/>
        <v>0</v>
      </c>
      <c r="AA71" s="21">
        <f t="shared" si="24"/>
        <v>0</v>
      </c>
      <c r="AB71" s="21"/>
      <c r="AC71" s="20"/>
      <c r="AD71" s="17"/>
    </row>
    <row r="72" spans="2:30" s="224" customFormat="1">
      <c r="B72" s="71" t="s">
        <v>26</v>
      </c>
      <c r="C72" s="92">
        <v>36.4</v>
      </c>
      <c r="D72" s="93">
        <v>36.200000000000003</v>
      </c>
      <c r="E72" s="93">
        <v>37.5</v>
      </c>
      <c r="F72" s="93">
        <v>38.4</v>
      </c>
      <c r="G72" s="93">
        <v>37.9</v>
      </c>
      <c r="H72" s="93">
        <v>38.700000000000003</v>
      </c>
      <c r="I72" s="93">
        <v>40.799999999999997</v>
      </c>
      <c r="J72" s="93">
        <v>41.4</v>
      </c>
      <c r="K72" s="204"/>
      <c r="L72" s="205"/>
      <c r="Q72" s="58" t="s">
        <v>26</v>
      </c>
      <c r="R72" s="92"/>
      <c r="S72" s="93"/>
      <c r="T72" s="93"/>
      <c r="U72" s="93">
        <f t="shared" si="18"/>
        <v>-36.4</v>
      </c>
      <c r="V72" s="93">
        <f t="shared" si="19"/>
        <v>-36.200000000000003</v>
      </c>
      <c r="W72" s="93">
        <f t="shared" si="20"/>
        <v>-37.5</v>
      </c>
      <c r="X72" s="93">
        <f t="shared" si="21"/>
        <v>-38.4</v>
      </c>
      <c r="Y72" s="93">
        <f t="shared" si="22"/>
        <v>-37.9</v>
      </c>
      <c r="Z72" s="93">
        <f t="shared" si="23"/>
        <v>-38.700000000000003</v>
      </c>
      <c r="AA72" s="93">
        <f t="shared" si="24"/>
        <v>-40.799999999999997</v>
      </c>
      <c r="AB72" s="93"/>
      <c r="AC72" s="20"/>
      <c r="AD72" s="17"/>
    </row>
    <row r="73" spans="2:30" s="224" customFormat="1">
      <c r="B73" s="149" t="s">
        <v>16</v>
      </c>
      <c r="C73" s="138">
        <v>33.5</v>
      </c>
      <c r="D73" s="165">
        <v>35.9</v>
      </c>
      <c r="E73" s="165">
        <v>35.9</v>
      </c>
      <c r="F73" s="165">
        <v>36.4</v>
      </c>
      <c r="G73" s="165">
        <v>35.5</v>
      </c>
      <c r="H73" s="165">
        <v>34.799999999999997</v>
      </c>
      <c r="I73" s="165">
        <v>33.700000000000003</v>
      </c>
      <c r="J73" s="165">
        <v>40</v>
      </c>
      <c r="K73" s="293"/>
      <c r="L73" s="294"/>
      <c r="O73" s="218"/>
      <c r="P73" s="13"/>
      <c r="Q73" s="56" t="s">
        <v>16</v>
      </c>
      <c r="R73" s="138"/>
      <c r="S73" s="165"/>
      <c r="T73" s="165"/>
      <c r="U73" s="165">
        <f t="shared" si="18"/>
        <v>-33.5</v>
      </c>
      <c r="V73" s="165">
        <f t="shared" si="19"/>
        <v>-35.9</v>
      </c>
      <c r="W73" s="165">
        <f t="shared" si="20"/>
        <v>-35.9</v>
      </c>
      <c r="X73" s="165">
        <f t="shared" si="21"/>
        <v>-36.4</v>
      </c>
      <c r="Y73" s="165">
        <f t="shared" si="22"/>
        <v>-35.5</v>
      </c>
      <c r="Z73" s="165">
        <f t="shared" si="23"/>
        <v>-34.799999999999997</v>
      </c>
      <c r="AA73" s="165">
        <f t="shared" si="24"/>
        <v>-33.700000000000003</v>
      </c>
      <c r="AB73" s="165"/>
      <c r="AC73" s="41"/>
      <c r="AD73" s="42"/>
    </row>
    <row r="74" spans="2:30" s="224" customFormat="1">
      <c r="B74" s="932"/>
      <c r="C74" s="286"/>
      <c r="D74" s="286"/>
      <c r="E74" s="286"/>
      <c r="F74" s="286"/>
      <c r="G74" s="286"/>
      <c r="H74" s="286"/>
      <c r="I74" s="286"/>
      <c r="J74" s="286"/>
      <c r="K74" s="286"/>
      <c r="L74" s="287"/>
      <c r="O74" s="218"/>
      <c r="P74" s="218"/>
      <c r="Q74" s="218"/>
      <c r="R74" s="218"/>
      <c r="S74" s="218"/>
      <c r="T74" s="218"/>
      <c r="U74" s="218"/>
      <c r="V74" s="218"/>
      <c r="W74" s="218"/>
      <c r="X74" s="218"/>
      <c r="Y74" s="218"/>
      <c r="Z74" s="218"/>
      <c r="AA74" s="218"/>
      <c r="AB74" s="218"/>
      <c r="AC74" s="218"/>
      <c r="AD74" s="218"/>
    </row>
    <row r="75" spans="2:30" s="224" customFormat="1">
      <c r="B75" s="218"/>
      <c r="C75" s="218"/>
      <c r="D75" s="218"/>
      <c r="E75" s="218"/>
      <c r="F75" s="218"/>
      <c r="G75" s="218"/>
      <c r="H75" s="218"/>
      <c r="I75" s="218"/>
      <c r="J75" s="218"/>
      <c r="K75" s="218"/>
      <c r="L75" s="168"/>
      <c r="O75" s="218"/>
      <c r="P75" s="13"/>
      <c r="Q75" s="13"/>
      <c r="R75" s="13"/>
      <c r="S75" s="13"/>
      <c r="T75" s="13"/>
      <c r="U75" s="13"/>
      <c r="V75" s="13"/>
      <c r="W75" s="13"/>
      <c r="X75" s="13"/>
      <c r="Y75" s="13"/>
      <c r="Z75" s="13"/>
      <c r="AA75" s="13"/>
      <c r="AB75" s="13"/>
    </row>
    <row r="76" spans="2:30" s="224" customFormat="1">
      <c r="B76" s="101"/>
      <c r="C76" s="101"/>
      <c r="D76" s="101"/>
      <c r="E76" s="101"/>
      <c r="F76" s="101"/>
      <c r="G76" s="101"/>
      <c r="H76" s="101"/>
      <c r="I76" s="101"/>
      <c r="J76" s="101"/>
      <c r="K76" s="101"/>
      <c r="L76" s="168"/>
      <c r="O76" s="53"/>
      <c r="P76" s="13"/>
      <c r="Q76" s="13"/>
      <c r="R76" s="13"/>
      <c r="S76" s="13"/>
      <c r="T76" s="13"/>
      <c r="U76" s="13"/>
      <c r="V76" s="13"/>
      <c r="W76" s="13"/>
      <c r="X76" s="13"/>
      <c r="Y76" s="13"/>
      <c r="Z76" s="13"/>
      <c r="AA76" s="13"/>
      <c r="AB76" s="13"/>
    </row>
    <row r="77" spans="2:30" s="224" customFormat="1">
      <c r="B77" s="101"/>
      <c r="C77" s="101"/>
      <c r="D77" s="101"/>
      <c r="E77" s="101"/>
      <c r="F77" s="101"/>
      <c r="G77" s="101"/>
      <c r="H77" s="101"/>
      <c r="I77" s="101"/>
      <c r="J77" s="101"/>
      <c r="K77" s="101"/>
      <c r="L77" s="168"/>
      <c r="O77" s="53"/>
      <c r="P77" s="13"/>
      <c r="Q77" s="13"/>
      <c r="R77" s="13"/>
      <c r="S77" s="13"/>
      <c r="T77" s="13"/>
      <c r="U77" s="13"/>
      <c r="V77" s="13"/>
      <c r="W77" s="13"/>
      <c r="X77" s="13"/>
      <c r="Y77" s="13"/>
      <c r="Z77" s="13"/>
      <c r="AA77" s="13"/>
      <c r="AB77" s="13"/>
    </row>
    <row r="78" spans="2:30" s="224" customFormat="1">
      <c r="B78" s="53"/>
      <c r="C78" s="53"/>
      <c r="D78" s="53"/>
      <c r="E78" s="53"/>
      <c r="F78" s="53"/>
      <c r="G78" s="53"/>
      <c r="H78" s="53"/>
      <c r="I78" s="53"/>
      <c r="J78" s="53"/>
      <c r="K78" s="53"/>
      <c r="L78" s="13"/>
      <c r="O78" s="53"/>
      <c r="P78" s="13"/>
      <c r="Q78" s="13"/>
      <c r="R78" s="13"/>
      <c r="S78" s="13"/>
      <c r="T78" s="13"/>
      <c r="U78" s="13"/>
      <c r="V78" s="13"/>
      <c r="W78" s="13"/>
      <c r="X78" s="13"/>
      <c r="Y78" s="13"/>
      <c r="Z78" s="13"/>
      <c r="AA78" s="13"/>
      <c r="AB78" s="13"/>
    </row>
    <row r="79" spans="2:30" s="224" customFormat="1">
      <c r="B79" s="53"/>
      <c r="C79" s="13"/>
      <c r="D79" s="13"/>
      <c r="E79" s="13"/>
      <c r="F79" s="13"/>
      <c r="G79" s="13"/>
      <c r="H79" s="13"/>
      <c r="I79" s="13"/>
      <c r="J79" s="13"/>
      <c r="K79" s="13"/>
      <c r="L79" s="13"/>
      <c r="O79" s="53"/>
      <c r="P79" s="13"/>
      <c r="Q79" s="13"/>
      <c r="R79" s="13"/>
      <c r="S79" s="13"/>
      <c r="T79" s="13"/>
      <c r="U79" s="13"/>
      <c r="V79" s="13"/>
      <c r="W79" s="13"/>
      <c r="X79" s="13"/>
      <c r="Y79" s="13"/>
      <c r="Z79" s="13"/>
      <c r="AA79" s="13"/>
      <c r="AB79" s="13"/>
    </row>
    <row r="80" spans="2:30" s="224" customFormat="1">
      <c r="B80" s="53"/>
      <c r="C80" s="13"/>
      <c r="D80" s="13"/>
      <c r="E80" s="13"/>
      <c r="F80" s="13"/>
      <c r="G80" s="13"/>
      <c r="H80" s="13"/>
      <c r="I80" s="13"/>
      <c r="J80" s="13"/>
      <c r="K80" s="13"/>
      <c r="L80" s="13"/>
      <c r="O80" s="53"/>
      <c r="P80" s="13"/>
      <c r="Q80" s="13"/>
      <c r="R80" s="13"/>
      <c r="S80" s="13"/>
      <c r="T80" s="13"/>
      <c r="U80" s="13"/>
      <c r="V80" s="13"/>
      <c r="W80" s="13"/>
      <c r="X80" s="13"/>
      <c r="Y80" s="13"/>
      <c r="Z80" s="13"/>
      <c r="AA80" s="13"/>
      <c r="AB80" s="13"/>
    </row>
    <row r="81" spans="2:28" s="224" customFormat="1">
      <c r="B81" s="53"/>
      <c r="C81" s="13"/>
      <c r="D81" s="13"/>
      <c r="E81" s="13"/>
      <c r="F81" s="13"/>
      <c r="G81" s="13"/>
      <c r="H81" s="13"/>
      <c r="I81" s="13"/>
      <c r="J81" s="13"/>
      <c r="K81" s="13"/>
      <c r="L81" s="13"/>
      <c r="O81" s="53"/>
      <c r="P81" s="13"/>
      <c r="Q81" s="13"/>
      <c r="R81" s="13"/>
      <c r="S81" s="13"/>
      <c r="T81" s="13"/>
      <c r="U81" s="13"/>
      <c r="V81" s="13"/>
      <c r="W81" s="13"/>
      <c r="X81" s="13"/>
      <c r="Y81" s="13"/>
      <c r="Z81" s="13"/>
      <c r="AA81" s="13"/>
      <c r="AB81" s="13"/>
    </row>
    <row r="82" spans="2:28" s="224" customFormat="1">
      <c r="B82" s="53"/>
      <c r="C82" s="13"/>
      <c r="D82" s="13"/>
      <c r="E82" s="13"/>
      <c r="F82" s="13"/>
      <c r="G82" s="13"/>
      <c r="H82" s="13"/>
      <c r="I82" s="13"/>
      <c r="J82" s="13"/>
      <c r="K82" s="13"/>
      <c r="L82" s="13"/>
      <c r="O82" s="53"/>
      <c r="P82" s="13"/>
      <c r="Q82" s="13"/>
      <c r="R82" s="13"/>
      <c r="S82" s="13"/>
      <c r="T82" s="13"/>
      <c r="U82" s="13"/>
      <c r="V82" s="13"/>
      <c r="W82" s="13"/>
      <c r="X82" s="13"/>
      <c r="Y82" s="13"/>
      <c r="Z82" s="13"/>
      <c r="AA82" s="13"/>
      <c r="AB82" s="13"/>
    </row>
    <row r="83" spans="2:28" s="224" customFormat="1">
      <c r="B83" s="53"/>
      <c r="C83" s="13"/>
      <c r="D83" s="13"/>
      <c r="E83" s="13"/>
      <c r="F83" s="13"/>
      <c r="G83" s="13"/>
      <c r="H83" s="13"/>
      <c r="I83" s="13"/>
      <c r="J83" s="13"/>
      <c r="K83" s="13"/>
      <c r="L83" s="13"/>
      <c r="O83" s="53"/>
      <c r="P83" s="13"/>
      <c r="Q83" s="13"/>
      <c r="R83" s="13"/>
      <c r="S83" s="13"/>
      <c r="T83" s="13"/>
      <c r="U83" s="13"/>
      <c r="V83" s="13"/>
      <c r="W83" s="13"/>
      <c r="X83" s="13"/>
      <c r="Y83" s="13"/>
      <c r="Z83" s="13"/>
      <c r="AA83" s="13"/>
      <c r="AB83" s="13"/>
    </row>
    <row r="84" spans="2:28" s="224" customFormat="1">
      <c r="B84" s="53"/>
      <c r="C84" s="13"/>
      <c r="D84" s="13"/>
      <c r="E84" s="13"/>
      <c r="F84" s="13"/>
      <c r="G84" s="13"/>
      <c r="H84" s="13"/>
      <c r="I84" s="13"/>
      <c r="J84" s="13"/>
      <c r="K84" s="13"/>
      <c r="L84" s="13"/>
      <c r="O84" s="53"/>
      <c r="P84" s="13"/>
      <c r="Q84" s="13"/>
      <c r="R84" s="13"/>
      <c r="S84" s="13"/>
      <c r="T84" s="13"/>
      <c r="U84" s="13"/>
      <c r="V84" s="13"/>
      <c r="W84" s="13"/>
      <c r="X84" s="13"/>
      <c r="Y84" s="13"/>
      <c r="Z84" s="13"/>
      <c r="AA84" s="13"/>
      <c r="AB84" s="13"/>
    </row>
    <row r="85" spans="2:28" s="224" customFormat="1"/>
    <row r="86" spans="2:28" s="224" customFormat="1"/>
    <row r="87" spans="2:28" s="224" customFormat="1"/>
    <row r="88" spans="2:28" s="224" customFormat="1"/>
    <row r="89" spans="2:28" s="224" customFormat="1"/>
    <row r="90" spans="2:28" s="224" customFormat="1"/>
    <row r="91" spans="2:28" s="224" customFormat="1"/>
    <row r="92" spans="2:28" s="224" customFormat="1"/>
    <row r="93" spans="2:28" s="224" customFormat="1"/>
    <row r="94" spans="2:28" s="224" customFormat="1"/>
    <row r="95" spans="2:28" s="224" customFormat="1"/>
    <row r="96" spans="2:28" s="224" customFormat="1"/>
    <row r="97" s="224" customFormat="1"/>
    <row r="98" s="224" customFormat="1"/>
    <row r="99" s="224" customFormat="1"/>
    <row r="100" s="224" customFormat="1"/>
    <row r="101" s="224" customFormat="1"/>
    <row r="102" s="224" customFormat="1"/>
    <row r="103" s="224" customFormat="1"/>
  </sheetData>
  <mergeCells count="1">
    <mergeCell ref="B25:O25"/>
  </mergeCells>
  <phoneticPr fontId="0"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Blad34">
    <tabColor rgb="FF92D050"/>
    <pageSetUpPr fitToPage="1"/>
  </sheetPr>
  <dimension ref="A1:AW104"/>
  <sheetViews>
    <sheetView zoomScaleNormal="100" workbookViewId="0">
      <selection activeCell="D4" sqref="D4:O24"/>
    </sheetView>
  </sheetViews>
  <sheetFormatPr defaultColWidth="9.33203125" defaultRowHeight="12" outlineLevelRow="1" outlineLevelCol="1"/>
  <cols>
    <col min="1" max="1" width="23.33203125" style="52" customWidth="1"/>
    <col min="2" max="2" width="33.33203125" style="53" customWidth="1"/>
    <col min="3" max="7" width="7.44140625" style="13" customWidth="1"/>
    <col min="8" max="8" width="7.33203125" style="13" customWidth="1" outlineLevel="1"/>
    <col min="9" max="10" width="6.6640625" style="13" customWidth="1" outlineLevel="1"/>
    <col min="11" max="12" width="7.44140625" style="13" customWidth="1"/>
    <col min="13" max="15" width="8.44140625" style="13" customWidth="1" outlineLevel="1"/>
    <col min="16" max="17" width="9.33203125" style="53"/>
    <col min="18" max="20" width="9.6640625" style="53" customWidth="1"/>
    <col min="21" max="22" width="9.33203125" style="53"/>
    <col min="23" max="23" width="13.109375" style="53" customWidth="1"/>
    <col min="24" max="24" width="8.109375" style="53" customWidth="1"/>
    <col min="25" max="16384" width="9.33203125" style="53"/>
  </cols>
  <sheetData>
    <row r="1" spans="1:49" ht="10.5" customHeight="1">
      <c r="A1" s="181" t="s">
        <v>84</v>
      </c>
      <c r="B1" s="52">
        <v>2</v>
      </c>
      <c r="C1" s="52">
        <f t="shared" ref="C1:N1" si="0">+B1+1</f>
        <v>3</v>
      </c>
      <c r="D1" s="52">
        <f t="shared" si="0"/>
        <v>4</v>
      </c>
      <c r="E1" s="52">
        <f t="shared" si="0"/>
        <v>5</v>
      </c>
      <c r="F1" s="52">
        <f t="shared" si="0"/>
        <v>6</v>
      </c>
      <c r="G1" s="52">
        <f t="shared" si="0"/>
        <v>7</v>
      </c>
      <c r="H1" s="52">
        <f t="shared" si="0"/>
        <v>8</v>
      </c>
      <c r="I1" s="52">
        <f t="shared" si="0"/>
        <v>9</v>
      </c>
      <c r="J1" s="52">
        <f t="shared" si="0"/>
        <v>10</v>
      </c>
      <c r="K1" s="52">
        <f t="shared" si="0"/>
        <v>11</v>
      </c>
      <c r="L1" s="52">
        <f t="shared" si="0"/>
        <v>12</v>
      </c>
      <c r="M1" s="52">
        <f t="shared" si="0"/>
        <v>13</v>
      </c>
      <c r="N1" s="52">
        <f t="shared" si="0"/>
        <v>14</v>
      </c>
      <c r="O1" s="11">
        <v>17</v>
      </c>
      <c r="P1" s="52">
        <v>20</v>
      </c>
      <c r="Q1" s="52">
        <v>21</v>
      </c>
      <c r="R1" s="52">
        <v>22</v>
      </c>
      <c r="S1" s="52"/>
      <c r="T1" s="52"/>
      <c r="U1" s="52">
        <v>23</v>
      </c>
      <c r="V1" s="52">
        <v>24</v>
      </c>
      <c r="W1" s="52">
        <v>25</v>
      </c>
      <c r="X1" s="52">
        <v>26</v>
      </c>
      <c r="Y1" s="52">
        <v>27</v>
      </c>
      <c r="Z1" s="52">
        <v>28</v>
      </c>
      <c r="AA1" s="52">
        <v>28</v>
      </c>
      <c r="AB1" s="52">
        <v>29</v>
      </c>
      <c r="AC1" s="52">
        <v>30</v>
      </c>
      <c r="AD1" s="52">
        <v>31</v>
      </c>
      <c r="AE1" s="52">
        <v>32</v>
      </c>
      <c r="AF1" s="52">
        <v>33</v>
      </c>
      <c r="AG1" s="52">
        <v>34</v>
      </c>
      <c r="AH1" s="52">
        <v>35</v>
      </c>
      <c r="AI1" s="52">
        <v>36</v>
      </c>
      <c r="AJ1" s="52">
        <v>37</v>
      </c>
      <c r="AK1" s="52">
        <v>38</v>
      </c>
    </row>
    <row r="2" spans="1:49" ht="10.5" customHeight="1">
      <c r="A2" s="181"/>
      <c r="B2" s="383" t="s">
        <v>89</v>
      </c>
      <c r="C2" s="384"/>
      <c r="D2" s="385"/>
      <c r="E2" s="385"/>
      <c r="F2" s="385"/>
      <c r="G2" s="385"/>
      <c r="H2" s="385"/>
      <c r="I2" s="385"/>
      <c r="J2" s="385"/>
      <c r="K2" s="385"/>
      <c r="L2" s="385"/>
      <c r="M2" s="367"/>
      <c r="N2" s="367"/>
      <c r="O2" s="394"/>
      <c r="V2" s="101" t="s">
        <v>97</v>
      </c>
    </row>
    <row r="3" spans="1:49" ht="24"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8" t="e">
        <f>+VLOOKUP($A3,#REF!,M$1+1,FALSE)</f>
        <v>#REF!</v>
      </c>
      <c r="N3" s="459" t="e">
        <f>+VLOOKUP($A3,#REF!,N$1+1,FALSE)</f>
        <v>#REF!</v>
      </c>
      <c r="O3" s="781" t="str">
        <f>'Corporate Institutional Banking'!O3</f>
        <v>Jan/Dec 19/18</v>
      </c>
      <c r="V3" s="456" t="e">
        <f>C3</f>
        <v>#REF!</v>
      </c>
      <c r="W3" s="457" t="e">
        <f t="shared" ref="W3:AH3" si="1">D3</f>
        <v>#REF!</v>
      </c>
      <c r="X3" s="457" t="e">
        <f t="shared" si="1"/>
        <v>#REF!</v>
      </c>
      <c r="Y3" s="457" t="e">
        <f t="shared" si="1"/>
        <v>#REF!</v>
      </c>
      <c r="Z3" s="457" t="e">
        <f t="shared" si="1"/>
        <v>#REF!</v>
      </c>
      <c r="AA3" s="457" t="e">
        <f t="shared" si="1"/>
        <v>#REF!</v>
      </c>
      <c r="AB3" s="457" t="e">
        <f t="shared" si="1"/>
        <v>#REF!</v>
      </c>
      <c r="AC3" s="457" t="e">
        <f t="shared" si="1"/>
        <v>#REF!</v>
      </c>
      <c r="AD3" s="458" t="e">
        <f t="shared" si="1"/>
        <v>#REF!</v>
      </c>
      <c r="AE3" s="459" t="e">
        <f t="shared" si="1"/>
        <v>#REF!</v>
      </c>
      <c r="AF3" s="458" t="e">
        <f t="shared" si="1"/>
        <v>#REF!</v>
      </c>
      <c r="AG3" s="459" t="e">
        <f t="shared" si="1"/>
        <v>#REF!</v>
      </c>
      <c r="AH3" s="452" t="str">
        <f t="shared" si="1"/>
        <v>Jan/Dec 19/18</v>
      </c>
    </row>
    <row r="4" spans="1:49" ht="10.5" customHeight="1">
      <c r="A4" s="57" t="s">
        <v>8</v>
      </c>
      <c r="B4" s="483" t="s">
        <v>8</v>
      </c>
      <c r="C4" s="532"/>
      <c r="D4" s="566"/>
      <c r="E4" s="486"/>
      <c r="F4" s="486"/>
      <c r="G4" s="486"/>
      <c r="H4" s="486"/>
      <c r="I4" s="486"/>
      <c r="J4" s="486"/>
      <c r="K4" s="712"/>
      <c r="L4" s="728"/>
      <c r="M4" s="532"/>
      <c r="N4" s="566"/>
      <c r="O4" s="768"/>
      <c r="P4" s="3"/>
      <c r="Q4" s="819" t="e">
        <f>((C4-D4)/D4)-K4</f>
        <v>#DIV/0!</v>
      </c>
      <c r="R4" s="819" t="e">
        <f>((C4-G4)/G4)-L4</f>
        <v>#DIV/0!</v>
      </c>
      <c r="S4" s="819" t="e">
        <f t="shared" ref="S4:S24" si="2">((M4-N4)/N4)-O4</f>
        <v>#DIV/0!</v>
      </c>
      <c r="T4" s="819">
        <f>C4+D4+E4+F4-M4</f>
        <v>0</v>
      </c>
      <c r="U4" s="819">
        <f>G4+H4+I4+J4-N4</f>
        <v>0</v>
      </c>
      <c r="V4" s="370"/>
      <c r="W4" s="710"/>
      <c r="X4" s="711"/>
      <c r="Y4" s="711"/>
      <c r="Z4" s="711"/>
      <c r="AA4" s="711"/>
      <c r="AB4" s="711"/>
      <c r="AC4" s="711"/>
      <c r="AD4" s="324"/>
      <c r="AE4" s="325"/>
      <c r="AF4" s="370"/>
      <c r="AG4" s="710"/>
      <c r="AH4" s="729"/>
      <c r="AK4" s="68">
        <f>C4-V4</f>
        <v>0</v>
      </c>
      <c r="AL4" s="68">
        <f t="shared" ref="AL4:AL24" si="3">D4-W4</f>
        <v>0</v>
      </c>
      <c r="AM4" s="68">
        <f t="shared" ref="AM4:AM24" si="4">E4-X4</f>
        <v>0</v>
      </c>
      <c r="AN4" s="68">
        <f t="shared" ref="AN4:AN24" si="5">F4-Y4</f>
        <v>0</v>
      </c>
      <c r="AO4" s="68">
        <f t="shared" ref="AO4:AO24" si="6">G4-Z4</f>
        <v>0</v>
      </c>
      <c r="AP4" s="68">
        <f t="shared" ref="AP4:AW4" si="7">H4-AA4</f>
        <v>0</v>
      </c>
      <c r="AQ4" s="68">
        <f t="shared" si="7"/>
        <v>0</v>
      </c>
      <c r="AR4" s="68">
        <f t="shared" si="7"/>
        <v>0</v>
      </c>
      <c r="AS4" s="68">
        <f t="shared" si="7"/>
        <v>0</v>
      </c>
      <c r="AT4" s="68">
        <f t="shared" si="7"/>
        <v>0</v>
      </c>
      <c r="AU4" s="68">
        <f t="shared" si="7"/>
        <v>0</v>
      </c>
      <c r="AV4" s="68">
        <f t="shared" si="7"/>
        <v>0</v>
      </c>
      <c r="AW4" s="68">
        <f t="shared" si="7"/>
        <v>0</v>
      </c>
    </row>
    <row r="5" spans="1:49" ht="10.5" customHeight="1">
      <c r="A5" s="57" t="s">
        <v>3</v>
      </c>
      <c r="B5" s="483" t="s">
        <v>3</v>
      </c>
      <c r="C5" s="532"/>
      <c r="D5" s="566"/>
      <c r="E5" s="486"/>
      <c r="F5" s="486"/>
      <c r="G5" s="486"/>
      <c r="H5" s="486"/>
      <c r="I5" s="486"/>
      <c r="J5" s="486"/>
      <c r="K5" s="324"/>
      <c r="L5" s="325"/>
      <c r="M5" s="532"/>
      <c r="N5" s="566"/>
      <c r="O5" s="319"/>
      <c r="P5" s="3"/>
      <c r="Q5" s="819" t="e">
        <f t="shared" ref="Q5:Q23" si="8">((C5-D5)/D5)-K5</f>
        <v>#DIV/0!</v>
      </c>
      <c r="R5" s="819" t="e">
        <f t="shared" ref="R5:R23" si="9">((C5-G5)/G5)-L5</f>
        <v>#DIV/0!</v>
      </c>
      <c r="S5" s="819" t="e">
        <f t="shared" si="2"/>
        <v>#DIV/0!</v>
      </c>
      <c r="T5" s="819">
        <f t="shared" ref="T5:T15" si="10">C5+D5+E5+F5-M5</f>
        <v>0</v>
      </c>
      <c r="U5" s="819">
        <f t="shared" ref="U5:U15" si="11">G5+H5+I5+J5-N5</f>
        <v>0</v>
      </c>
      <c r="V5" s="370"/>
      <c r="W5" s="710"/>
      <c r="X5" s="711"/>
      <c r="Y5" s="711"/>
      <c r="Z5" s="711"/>
      <c r="AA5" s="711"/>
      <c r="AB5" s="711"/>
      <c r="AC5" s="711"/>
      <c r="AD5" s="324"/>
      <c r="AE5" s="325"/>
      <c r="AF5" s="370"/>
      <c r="AG5" s="710"/>
      <c r="AH5" s="730"/>
      <c r="AK5" s="68">
        <f t="shared" ref="AK5:AK24" si="12">C5-V5</f>
        <v>0</v>
      </c>
      <c r="AL5" s="68">
        <f t="shared" si="3"/>
        <v>0</v>
      </c>
      <c r="AM5" s="68">
        <f t="shared" si="4"/>
        <v>0</v>
      </c>
      <c r="AN5" s="68">
        <f t="shared" si="5"/>
        <v>0</v>
      </c>
      <c r="AO5" s="68">
        <f t="shared" si="6"/>
        <v>0</v>
      </c>
      <c r="AP5" s="68">
        <f t="shared" ref="AP5:AP24" si="13">H5-AA5</f>
        <v>0</v>
      </c>
      <c r="AQ5" s="68">
        <f t="shared" ref="AQ5:AW24" si="14">I5-AB5</f>
        <v>0</v>
      </c>
      <c r="AR5" s="68">
        <f t="shared" si="14"/>
        <v>0</v>
      </c>
      <c r="AS5" s="68">
        <f t="shared" si="14"/>
        <v>0</v>
      </c>
      <c r="AT5" s="68">
        <f t="shared" si="14"/>
        <v>0</v>
      </c>
      <c r="AU5" s="68">
        <f t="shared" si="14"/>
        <v>0</v>
      </c>
      <c r="AV5" s="68">
        <f t="shared" si="14"/>
        <v>0</v>
      </c>
      <c r="AW5" s="68">
        <f t="shared" si="14"/>
        <v>0</v>
      </c>
    </row>
    <row r="6" spans="1:49" ht="10.5" customHeight="1">
      <c r="A6" s="57" t="s">
        <v>0</v>
      </c>
      <c r="B6" s="483" t="s">
        <v>0</v>
      </c>
      <c r="C6" s="532"/>
      <c r="D6" s="566"/>
      <c r="E6" s="486"/>
      <c r="F6" s="486"/>
      <c r="G6" s="486"/>
      <c r="H6" s="486"/>
      <c r="I6" s="486"/>
      <c r="J6" s="486"/>
      <c r="K6" s="324"/>
      <c r="L6" s="325"/>
      <c r="M6" s="532"/>
      <c r="N6" s="566"/>
      <c r="O6" s="319"/>
      <c r="P6" s="61"/>
      <c r="Q6" s="819" t="e">
        <f>((C6-D6)/D6)-K6</f>
        <v>#DIV/0!</v>
      </c>
      <c r="R6" s="819" t="e">
        <f t="shared" si="9"/>
        <v>#DIV/0!</v>
      </c>
      <c r="S6" s="819" t="e">
        <f t="shared" si="2"/>
        <v>#DIV/0!</v>
      </c>
      <c r="T6" s="819">
        <f t="shared" si="10"/>
        <v>0</v>
      </c>
      <c r="U6" s="819">
        <f t="shared" si="11"/>
        <v>0</v>
      </c>
      <c r="V6" s="370"/>
      <c r="W6" s="710"/>
      <c r="X6" s="317"/>
      <c r="Y6" s="317"/>
      <c r="Z6" s="317"/>
      <c r="AA6" s="317"/>
      <c r="AB6" s="317"/>
      <c r="AC6" s="317"/>
      <c r="AD6" s="324"/>
      <c r="AE6" s="325"/>
      <c r="AF6" s="370"/>
      <c r="AG6" s="710"/>
      <c r="AH6" s="730"/>
      <c r="AK6" s="68">
        <f t="shared" si="12"/>
        <v>0</v>
      </c>
      <c r="AL6" s="68">
        <f t="shared" si="3"/>
        <v>0</v>
      </c>
      <c r="AM6" s="68">
        <f t="shared" si="4"/>
        <v>0</v>
      </c>
      <c r="AN6" s="68">
        <f t="shared" si="5"/>
        <v>0</v>
      </c>
      <c r="AO6" s="68">
        <f t="shared" si="6"/>
        <v>0</v>
      </c>
      <c r="AP6" s="68">
        <f t="shared" si="13"/>
        <v>0</v>
      </c>
      <c r="AQ6" s="68">
        <f t="shared" si="14"/>
        <v>0</v>
      </c>
      <c r="AR6" s="68">
        <f t="shared" si="14"/>
        <v>0</v>
      </c>
      <c r="AS6" s="68">
        <f t="shared" si="14"/>
        <v>0</v>
      </c>
      <c r="AT6" s="68">
        <f t="shared" si="14"/>
        <v>0</v>
      </c>
      <c r="AU6" s="68">
        <f t="shared" si="14"/>
        <v>0</v>
      </c>
      <c r="AV6" s="68">
        <f t="shared" si="14"/>
        <v>0</v>
      </c>
      <c r="AW6" s="68">
        <f t="shared" si="14"/>
        <v>0</v>
      </c>
    </row>
    <row r="7" spans="1:49" ht="10.5" customHeight="1">
      <c r="A7" s="57" t="s">
        <v>19</v>
      </c>
      <c r="B7" s="483" t="s">
        <v>19</v>
      </c>
      <c r="C7" s="532"/>
      <c r="D7" s="566"/>
      <c r="E7" s="486"/>
      <c r="F7" s="486"/>
      <c r="G7" s="486"/>
      <c r="H7" s="486"/>
      <c r="I7" s="486"/>
      <c r="J7" s="486"/>
      <c r="K7" s="324"/>
      <c r="L7" s="325"/>
      <c r="M7" s="532"/>
      <c r="N7" s="566"/>
      <c r="O7" s="319"/>
      <c r="P7" s="3"/>
      <c r="Q7" s="819"/>
      <c r="R7" s="819"/>
      <c r="S7" s="819"/>
      <c r="T7" s="819">
        <f t="shared" si="10"/>
        <v>0</v>
      </c>
      <c r="U7" s="819">
        <f t="shared" si="11"/>
        <v>0</v>
      </c>
      <c r="V7" s="370"/>
      <c r="W7" s="710"/>
      <c r="X7" s="317"/>
      <c r="Y7" s="317"/>
      <c r="Z7" s="317"/>
      <c r="AA7" s="317"/>
      <c r="AB7" s="317"/>
      <c r="AC7" s="317"/>
      <c r="AD7" s="324"/>
      <c r="AE7" s="325"/>
      <c r="AF7" s="370"/>
      <c r="AG7" s="710"/>
      <c r="AH7" s="730"/>
      <c r="AK7" s="68">
        <f t="shared" si="12"/>
        <v>0</v>
      </c>
      <c r="AL7" s="68">
        <f t="shared" si="3"/>
        <v>0</v>
      </c>
      <c r="AM7" s="68">
        <f t="shared" si="4"/>
        <v>0</v>
      </c>
      <c r="AN7" s="68">
        <f t="shared" si="5"/>
        <v>0</v>
      </c>
      <c r="AO7" s="68">
        <f t="shared" si="6"/>
        <v>0</v>
      </c>
      <c r="AP7" s="68">
        <f t="shared" si="13"/>
        <v>0</v>
      </c>
      <c r="AQ7" s="68">
        <f t="shared" si="14"/>
        <v>0</v>
      </c>
      <c r="AR7" s="68">
        <f t="shared" si="14"/>
        <v>0</v>
      </c>
      <c r="AS7" s="68">
        <f t="shared" si="14"/>
        <v>0</v>
      </c>
      <c r="AT7" s="68">
        <f t="shared" si="14"/>
        <v>0</v>
      </c>
      <c r="AU7" s="68">
        <f t="shared" si="14"/>
        <v>0</v>
      </c>
      <c r="AV7" s="68">
        <f t="shared" si="14"/>
        <v>0</v>
      </c>
      <c r="AW7" s="68">
        <f t="shared" si="14"/>
        <v>0</v>
      </c>
    </row>
    <row r="8" spans="1:49" ht="10.5" customHeight="1">
      <c r="A8" s="63" t="s">
        <v>9</v>
      </c>
      <c r="B8" s="493" t="s">
        <v>9</v>
      </c>
      <c r="C8" s="534"/>
      <c r="D8" s="567"/>
      <c r="E8" s="568"/>
      <c r="F8" s="568"/>
      <c r="G8" s="568"/>
      <c r="H8" s="568"/>
      <c r="I8" s="568"/>
      <c r="J8" s="568"/>
      <c r="K8" s="327"/>
      <c r="L8" s="328"/>
      <c r="M8" s="534"/>
      <c r="N8" s="567"/>
      <c r="O8" s="331"/>
      <c r="P8" s="3"/>
      <c r="Q8" s="819" t="e">
        <f t="shared" si="8"/>
        <v>#DIV/0!</v>
      </c>
      <c r="R8" s="819" t="e">
        <f t="shared" si="9"/>
        <v>#DIV/0!</v>
      </c>
      <c r="S8" s="819" t="e">
        <f t="shared" si="2"/>
        <v>#DIV/0!</v>
      </c>
      <c r="T8" s="819">
        <f t="shared" si="10"/>
        <v>0</v>
      </c>
      <c r="U8" s="819">
        <f t="shared" si="11"/>
        <v>0</v>
      </c>
      <c r="V8" s="715"/>
      <c r="W8" s="716"/>
      <c r="X8" s="717"/>
      <c r="Y8" s="717"/>
      <c r="Z8" s="717"/>
      <c r="AA8" s="717"/>
      <c r="AB8" s="717"/>
      <c r="AC8" s="717"/>
      <c r="AD8" s="327"/>
      <c r="AE8" s="328"/>
      <c r="AF8" s="715"/>
      <c r="AG8" s="716"/>
      <c r="AH8" s="731"/>
      <c r="AK8" s="68">
        <f t="shared" si="12"/>
        <v>0</v>
      </c>
      <c r="AL8" s="68">
        <f t="shared" si="3"/>
        <v>0</v>
      </c>
      <c r="AM8" s="68">
        <f t="shared" si="4"/>
        <v>0</v>
      </c>
      <c r="AN8" s="68">
        <f t="shared" si="5"/>
        <v>0</v>
      </c>
      <c r="AO8" s="68">
        <f t="shared" si="6"/>
        <v>0</v>
      </c>
      <c r="AP8" s="68">
        <f t="shared" si="13"/>
        <v>0</v>
      </c>
      <c r="AQ8" s="68">
        <f t="shared" si="14"/>
        <v>0</v>
      </c>
      <c r="AR8" s="68">
        <f t="shared" si="14"/>
        <v>0</v>
      </c>
      <c r="AS8" s="68">
        <f t="shared" si="14"/>
        <v>0</v>
      </c>
      <c r="AT8" s="68">
        <f t="shared" si="14"/>
        <v>0</v>
      </c>
      <c r="AU8" s="68">
        <f t="shared" si="14"/>
        <v>0</v>
      </c>
      <c r="AV8" s="68">
        <f t="shared" si="14"/>
        <v>0</v>
      </c>
      <c r="AW8" s="68">
        <f t="shared" si="14"/>
        <v>0</v>
      </c>
    </row>
    <row r="9" spans="1:49" ht="10.5" customHeight="1">
      <c r="A9" s="57" t="s">
        <v>4</v>
      </c>
      <c r="B9" s="483" t="s">
        <v>4</v>
      </c>
      <c r="C9" s="532"/>
      <c r="D9" s="566"/>
      <c r="E9" s="486"/>
      <c r="F9" s="486"/>
      <c r="G9" s="486"/>
      <c r="H9" s="486"/>
      <c r="I9" s="486"/>
      <c r="J9" s="486"/>
      <c r="K9" s="324"/>
      <c r="L9" s="325"/>
      <c r="M9" s="532"/>
      <c r="N9" s="566"/>
      <c r="O9" s="319"/>
      <c r="P9" s="3"/>
      <c r="Q9" s="819" t="e">
        <f t="shared" si="8"/>
        <v>#DIV/0!</v>
      </c>
      <c r="R9" s="819" t="e">
        <f t="shared" si="9"/>
        <v>#DIV/0!</v>
      </c>
      <c r="S9" s="819" t="e">
        <f t="shared" si="2"/>
        <v>#DIV/0!</v>
      </c>
      <c r="T9" s="819">
        <f t="shared" si="10"/>
        <v>0</v>
      </c>
      <c r="U9" s="819">
        <f t="shared" si="11"/>
        <v>0</v>
      </c>
      <c r="V9" s="370"/>
      <c r="W9" s="710"/>
      <c r="X9" s="317"/>
      <c r="Y9" s="317"/>
      <c r="Z9" s="317"/>
      <c r="AA9" s="317"/>
      <c r="AB9" s="317"/>
      <c r="AC9" s="317"/>
      <c r="AD9" s="324"/>
      <c r="AE9" s="325"/>
      <c r="AF9" s="370"/>
      <c r="AG9" s="710"/>
      <c r="AH9" s="730"/>
      <c r="AK9" s="68">
        <f t="shared" si="12"/>
        <v>0</v>
      </c>
      <c r="AL9" s="68">
        <f t="shared" si="3"/>
        <v>0</v>
      </c>
      <c r="AM9" s="68">
        <f t="shared" si="4"/>
        <v>0</v>
      </c>
      <c r="AN9" s="68">
        <f t="shared" si="5"/>
        <v>0</v>
      </c>
      <c r="AO9" s="68">
        <f t="shared" si="6"/>
        <v>0</v>
      </c>
      <c r="AP9" s="68">
        <f t="shared" si="13"/>
        <v>0</v>
      </c>
      <c r="AQ9" s="68">
        <f t="shared" si="14"/>
        <v>0</v>
      </c>
      <c r="AR9" s="68">
        <f t="shared" si="14"/>
        <v>0</v>
      </c>
      <c r="AS9" s="68">
        <f t="shared" si="14"/>
        <v>0</v>
      </c>
      <c r="AT9" s="68">
        <f t="shared" si="14"/>
        <v>0</v>
      </c>
      <c r="AU9" s="68">
        <f t="shared" si="14"/>
        <v>0</v>
      </c>
      <c r="AV9" s="68">
        <f t="shared" si="14"/>
        <v>0</v>
      </c>
      <c r="AW9" s="68">
        <f t="shared" si="14"/>
        <v>0</v>
      </c>
    </row>
    <row r="10" spans="1:49" ht="10.5" customHeight="1">
      <c r="A10" s="57" t="s">
        <v>86</v>
      </c>
      <c r="B10" s="483" t="s">
        <v>90</v>
      </c>
      <c r="C10" s="532"/>
      <c r="D10" s="566"/>
      <c r="E10" s="486"/>
      <c r="F10" s="486"/>
      <c r="G10" s="486"/>
      <c r="H10" s="486"/>
      <c r="I10" s="486"/>
      <c r="J10" s="486"/>
      <c r="K10" s="324"/>
      <c r="L10" s="325"/>
      <c r="M10" s="532"/>
      <c r="N10" s="566"/>
      <c r="O10" s="319"/>
      <c r="P10" s="3"/>
      <c r="Q10" s="819" t="e">
        <f t="shared" si="8"/>
        <v>#DIV/0!</v>
      </c>
      <c r="R10" s="819" t="e">
        <f t="shared" si="9"/>
        <v>#DIV/0!</v>
      </c>
      <c r="S10" s="819" t="e">
        <f t="shared" si="2"/>
        <v>#DIV/0!</v>
      </c>
      <c r="T10" s="819">
        <f t="shared" si="10"/>
        <v>0</v>
      </c>
      <c r="U10" s="819">
        <f t="shared" si="11"/>
        <v>0</v>
      </c>
      <c r="V10" s="370"/>
      <c r="W10" s="710"/>
      <c r="X10" s="317"/>
      <c r="Y10" s="317"/>
      <c r="Z10" s="317"/>
      <c r="AA10" s="317"/>
      <c r="AB10" s="317"/>
      <c r="AC10" s="317"/>
      <c r="AD10" s="324"/>
      <c r="AE10" s="325"/>
      <c r="AF10" s="370"/>
      <c r="AG10" s="710"/>
      <c r="AH10" s="730"/>
      <c r="AK10" s="68">
        <f t="shared" si="12"/>
        <v>0</v>
      </c>
      <c r="AL10" s="68">
        <f t="shared" si="3"/>
        <v>0</v>
      </c>
      <c r="AM10" s="68">
        <f t="shared" si="4"/>
        <v>0</v>
      </c>
      <c r="AN10" s="68">
        <f t="shared" si="5"/>
        <v>0</v>
      </c>
      <c r="AO10" s="68">
        <f t="shared" si="6"/>
        <v>0</v>
      </c>
      <c r="AP10" s="68">
        <f t="shared" si="13"/>
        <v>0</v>
      </c>
      <c r="AQ10" s="68">
        <f t="shared" si="14"/>
        <v>0</v>
      </c>
      <c r="AR10" s="68">
        <f t="shared" si="14"/>
        <v>0</v>
      </c>
      <c r="AS10" s="68">
        <f t="shared" si="14"/>
        <v>0</v>
      </c>
      <c r="AT10" s="68">
        <f t="shared" si="14"/>
        <v>0</v>
      </c>
      <c r="AU10" s="68">
        <f t="shared" si="14"/>
        <v>0</v>
      </c>
      <c r="AV10" s="68">
        <f t="shared" si="14"/>
        <v>0</v>
      </c>
      <c r="AW10" s="68">
        <f t="shared" si="14"/>
        <v>0</v>
      </c>
    </row>
    <row r="11" spans="1:49" ht="10.5" customHeight="1">
      <c r="A11" s="63" t="s">
        <v>25</v>
      </c>
      <c r="B11" s="493" t="s">
        <v>25</v>
      </c>
      <c r="C11" s="534"/>
      <c r="D11" s="567"/>
      <c r="E11" s="568"/>
      <c r="F11" s="568"/>
      <c r="G11" s="568"/>
      <c r="H11" s="568"/>
      <c r="I11" s="568"/>
      <c r="J11" s="568"/>
      <c r="K11" s="327"/>
      <c r="L11" s="328"/>
      <c r="M11" s="534"/>
      <c r="N11" s="567"/>
      <c r="O11" s="331"/>
      <c r="P11" s="3"/>
      <c r="Q11" s="819" t="e">
        <f t="shared" si="8"/>
        <v>#DIV/0!</v>
      </c>
      <c r="R11" s="819" t="e">
        <f t="shared" si="9"/>
        <v>#DIV/0!</v>
      </c>
      <c r="S11" s="819" t="e">
        <f t="shared" si="2"/>
        <v>#DIV/0!</v>
      </c>
      <c r="T11" s="819">
        <f t="shared" si="10"/>
        <v>0</v>
      </c>
      <c r="U11" s="819">
        <f t="shared" si="11"/>
        <v>0</v>
      </c>
      <c r="V11" s="715"/>
      <c r="W11" s="716"/>
      <c r="X11" s="717"/>
      <c r="Y11" s="717"/>
      <c r="Z11" s="717"/>
      <c r="AA11" s="717"/>
      <c r="AB11" s="717"/>
      <c r="AC11" s="717"/>
      <c r="AD11" s="327"/>
      <c r="AE11" s="328"/>
      <c r="AF11" s="715"/>
      <c r="AG11" s="716"/>
      <c r="AH11" s="731"/>
      <c r="AK11" s="68">
        <f t="shared" si="12"/>
        <v>0</v>
      </c>
      <c r="AL11" s="68">
        <f t="shared" si="3"/>
        <v>0</v>
      </c>
      <c r="AM11" s="68">
        <f t="shared" si="4"/>
        <v>0</v>
      </c>
      <c r="AN11" s="68">
        <f t="shared" si="5"/>
        <v>0</v>
      </c>
      <c r="AO11" s="68">
        <f t="shared" si="6"/>
        <v>0</v>
      </c>
      <c r="AP11" s="68">
        <f t="shared" si="13"/>
        <v>0</v>
      </c>
      <c r="AQ11" s="68">
        <f t="shared" si="14"/>
        <v>0</v>
      </c>
      <c r="AR11" s="68">
        <f t="shared" si="14"/>
        <v>0</v>
      </c>
      <c r="AS11" s="68">
        <f t="shared" si="14"/>
        <v>0</v>
      </c>
      <c r="AT11" s="68">
        <f t="shared" si="14"/>
        <v>0</v>
      </c>
      <c r="AU11" s="68">
        <f t="shared" si="14"/>
        <v>0</v>
      </c>
      <c r="AV11" s="68">
        <f t="shared" si="14"/>
        <v>0</v>
      </c>
      <c r="AW11" s="68">
        <f t="shared" si="14"/>
        <v>0</v>
      </c>
    </row>
    <row r="12" spans="1:49" ht="10.5" customHeight="1">
      <c r="A12" s="63" t="s">
        <v>14</v>
      </c>
      <c r="B12" s="493" t="s">
        <v>14</v>
      </c>
      <c r="C12" s="534"/>
      <c r="D12" s="535"/>
      <c r="E12" s="569"/>
      <c r="F12" s="569"/>
      <c r="G12" s="569"/>
      <c r="H12" s="569"/>
      <c r="I12" s="569"/>
      <c r="J12" s="568"/>
      <c r="K12" s="327"/>
      <c r="L12" s="328"/>
      <c r="M12" s="534"/>
      <c r="N12" s="535"/>
      <c r="O12" s="331"/>
      <c r="P12" s="3"/>
      <c r="Q12" s="819" t="e">
        <f t="shared" si="8"/>
        <v>#DIV/0!</v>
      </c>
      <c r="R12" s="819" t="e">
        <f t="shared" si="9"/>
        <v>#DIV/0!</v>
      </c>
      <c r="S12" s="819" t="e">
        <f t="shared" si="2"/>
        <v>#DIV/0!</v>
      </c>
      <c r="T12" s="819">
        <f t="shared" si="10"/>
        <v>0</v>
      </c>
      <c r="U12" s="819">
        <f t="shared" si="11"/>
        <v>0</v>
      </c>
      <c r="V12" s="715"/>
      <c r="W12" s="719"/>
      <c r="X12" s="720"/>
      <c r="Y12" s="720"/>
      <c r="Z12" s="720"/>
      <c r="AA12" s="720"/>
      <c r="AB12" s="720"/>
      <c r="AC12" s="720"/>
      <c r="AD12" s="327"/>
      <c r="AE12" s="328"/>
      <c r="AF12" s="715"/>
      <c r="AG12" s="719"/>
      <c r="AH12" s="731"/>
      <c r="AK12" s="68">
        <f t="shared" si="12"/>
        <v>0</v>
      </c>
      <c r="AL12" s="68">
        <f t="shared" si="3"/>
        <v>0</v>
      </c>
      <c r="AM12" s="68">
        <f t="shared" si="4"/>
        <v>0</v>
      </c>
      <c r="AN12" s="68">
        <f t="shared" si="5"/>
        <v>0</v>
      </c>
      <c r="AO12" s="68">
        <f t="shared" si="6"/>
        <v>0</v>
      </c>
      <c r="AP12" s="68">
        <f t="shared" si="13"/>
        <v>0</v>
      </c>
      <c r="AQ12" s="68">
        <f t="shared" si="14"/>
        <v>0</v>
      </c>
      <c r="AR12" s="68">
        <f t="shared" si="14"/>
        <v>0</v>
      </c>
      <c r="AS12" s="68">
        <f t="shared" si="14"/>
        <v>0</v>
      </c>
      <c r="AT12" s="68">
        <f t="shared" si="14"/>
        <v>0</v>
      </c>
      <c r="AU12" s="68">
        <f t="shared" si="14"/>
        <v>0</v>
      </c>
      <c r="AV12" s="68">
        <f t="shared" si="14"/>
        <v>0</v>
      </c>
      <c r="AW12" s="68">
        <f t="shared" si="14"/>
        <v>0</v>
      </c>
    </row>
    <row r="13" spans="1:49" ht="10.5" customHeight="1">
      <c r="A13" s="57" t="s">
        <v>24</v>
      </c>
      <c r="B13" s="483" t="s">
        <v>24</v>
      </c>
      <c r="C13" s="532"/>
      <c r="D13" s="531"/>
      <c r="E13" s="538"/>
      <c r="F13" s="538"/>
      <c r="G13" s="538"/>
      <c r="H13" s="538"/>
      <c r="I13" s="538"/>
      <c r="J13" s="486"/>
      <c r="K13" s="324"/>
      <c r="L13" s="325"/>
      <c r="M13" s="532"/>
      <c r="N13" s="531"/>
      <c r="O13" s="319"/>
      <c r="P13" s="3"/>
      <c r="Q13" s="819" t="e">
        <f t="shared" si="8"/>
        <v>#DIV/0!</v>
      </c>
      <c r="R13" s="819" t="e">
        <f t="shared" si="9"/>
        <v>#DIV/0!</v>
      </c>
      <c r="S13" s="819" t="e">
        <f t="shared" si="2"/>
        <v>#DIV/0!</v>
      </c>
      <c r="T13" s="819">
        <f t="shared" si="10"/>
        <v>0</v>
      </c>
      <c r="U13" s="819">
        <f t="shared" si="11"/>
        <v>0</v>
      </c>
      <c r="V13" s="370"/>
      <c r="W13" s="369"/>
      <c r="X13" s="721"/>
      <c r="Y13" s="721"/>
      <c r="Z13" s="721"/>
      <c r="AA13" s="721"/>
      <c r="AB13" s="721"/>
      <c r="AC13" s="721"/>
      <c r="AD13" s="324"/>
      <c r="AE13" s="325"/>
      <c r="AF13" s="370"/>
      <c r="AG13" s="369"/>
      <c r="AH13" s="730"/>
      <c r="AK13" s="68">
        <f t="shared" si="12"/>
        <v>0</v>
      </c>
      <c r="AL13" s="68">
        <f t="shared" si="3"/>
        <v>0</v>
      </c>
      <c r="AM13" s="68">
        <f t="shared" si="4"/>
        <v>0</v>
      </c>
      <c r="AN13" s="68">
        <f t="shared" si="5"/>
        <v>0</v>
      </c>
      <c r="AO13" s="68">
        <f t="shared" si="6"/>
        <v>0</v>
      </c>
      <c r="AP13" s="68">
        <f t="shared" si="13"/>
        <v>0</v>
      </c>
      <c r="AQ13" s="68">
        <f t="shared" si="14"/>
        <v>0</v>
      </c>
      <c r="AR13" s="68">
        <f t="shared" si="14"/>
        <v>0</v>
      </c>
      <c r="AS13" s="68">
        <f t="shared" si="14"/>
        <v>0</v>
      </c>
      <c r="AT13" s="68">
        <f t="shared" si="14"/>
        <v>0</v>
      </c>
      <c r="AU13" s="68">
        <f t="shared" si="14"/>
        <v>0</v>
      </c>
      <c r="AV13" s="68">
        <f t="shared" si="14"/>
        <v>0</v>
      </c>
      <c r="AW13" s="68">
        <f t="shared" si="14"/>
        <v>0</v>
      </c>
    </row>
    <row r="14" spans="1:49" ht="10.5" hidden="1" customHeight="1" outlineLevel="1">
      <c r="A14" s="213" t="s">
        <v>128</v>
      </c>
      <c r="B14" s="483" t="s">
        <v>128</v>
      </c>
      <c r="C14" s="532"/>
      <c r="D14" s="531"/>
      <c r="E14" s="538"/>
      <c r="F14" s="538"/>
      <c r="G14" s="538"/>
      <c r="H14" s="538"/>
      <c r="I14" s="538"/>
      <c r="J14" s="486"/>
      <c r="K14" s="324"/>
      <c r="L14" s="325"/>
      <c r="M14" s="532"/>
      <c r="N14" s="531"/>
      <c r="O14" s="319"/>
      <c r="P14" s="3"/>
      <c r="Q14" s="819" t="e">
        <f>((C14-D14)/D14)-K14</f>
        <v>#DIV/0!</v>
      </c>
      <c r="R14" s="820" t="e">
        <f>((C14-G14)/G14)-L14</f>
        <v>#DIV/0!</v>
      </c>
      <c r="S14" s="819" t="e">
        <f>((M14-N14)/N14)-O14</f>
        <v>#DIV/0!</v>
      </c>
      <c r="T14" s="819">
        <f t="shared" si="10"/>
        <v>0</v>
      </c>
      <c r="U14" s="819">
        <f t="shared" si="11"/>
        <v>0</v>
      </c>
      <c r="V14" s="370"/>
      <c r="W14" s="369"/>
      <c r="X14" s="721"/>
      <c r="Y14" s="721"/>
      <c r="Z14" s="721"/>
      <c r="AA14" s="721"/>
      <c r="AB14" s="721"/>
      <c r="AC14" s="721"/>
      <c r="AD14" s="324"/>
      <c r="AE14" s="325"/>
      <c r="AF14" s="370"/>
      <c r="AG14" s="369"/>
      <c r="AH14" s="795"/>
      <c r="AK14" s="68">
        <f>C14-V14</f>
        <v>0</v>
      </c>
      <c r="AL14" s="68">
        <f>D14-W14</f>
        <v>0</v>
      </c>
      <c r="AM14" s="68">
        <f>E14-X14</f>
        <v>0</v>
      </c>
      <c r="AN14" s="68">
        <f>F14-Y14</f>
        <v>0</v>
      </c>
      <c r="AO14" s="68">
        <f>G14-Z14</f>
        <v>0</v>
      </c>
      <c r="AP14" s="68">
        <f t="shared" si="13"/>
        <v>0</v>
      </c>
      <c r="AQ14" s="68">
        <f t="shared" si="14"/>
        <v>0</v>
      </c>
      <c r="AR14" s="68">
        <f t="shared" si="14"/>
        <v>0</v>
      </c>
      <c r="AS14" s="68">
        <f t="shared" si="14"/>
        <v>0</v>
      </c>
      <c r="AT14" s="68">
        <f t="shared" si="14"/>
        <v>0</v>
      </c>
      <c r="AU14" s="68">
        <f t="shared" si="14"/>
        <v>0</v>
      </c>
      <c r="AV14" s="68">
        <f t="shared" si="14"/>
        <v>0</v>
      </c>
      <c r="AW14" s="68">
        <f t="shared" si="14"/>
        <v>0</v>
      </c>
    </row>
    <row r="15" spans="1:49" ht="10.5" customHeight="1" collapsed="1">
      <c r="A15" s="63" t="s">
        <v>5</v>
      </c>
      <c r="B15" s="500" t="s">
        <v>5</v>
      </c>
      <c r="C15" s="536"/>
      <c r="D15" s="537"/>
      <c r="E15" s="570"/>
      <c r="F15" s="570"/>
      <c r="G15" s="570"/>
      <c r="H15" s="570"/>
      <c r="I15" s="570"/>
      <c r="J15" s="571"/>
      <c r="K15" s="339"/>
      <c r="L15" s="740"/>
      <c r="M15" s="536"/>
      <c r="N15" s="537"/>
      <c r="O15" s="331"/>
      <c r="P15" s="3"/>
      <c r="Q15" s="819" t="e">
        <f t="shared" si="8"/>
        <v>#DIV/0!</v>
      </c>
      <c r="R15" s="819" t="e">
        <f t="shared" si="9"/>
        <v>#DIV/0!</v>
      </c>
      <c r="S15" s="819" t="e">
        <f t="shared" si="2"/>
        <v>#DIV/0!</v>
      </c>
      <c r="T15" s="819">
        <f t="shared" si="10"/>
        <v>0</v>
      </c>
      <c r="U15" s="819">
        <f t="shared" si="11"/>
        <v>0</v>
      </c>
      <c r="V15" s="722"/>
      <c r="W15" s="723"/>
      <c r="X15" s="724"/>
      <c r="Y15" s="724"/>
      <c r="Z15" s="724"/>
      <c r="AA15" s="724"/>
      <c r="AB15" s="724"/>
      <c r="AC15" s="724"/>
      <c r="AD15" s="327"/>
      <c r="AE15" s="328"/>
      <c r="AF15" s="722"/>
      <c r="AG15" s="723"/>
      <c r="AH15" s="731"/>
      <c r="AK15" s="68">
        <f t="shared" si="12"/>
        <v>0</v>
      </c>
      <c r="AL15" s="68">
        <f t="shared" si="3"/>
        <v>0</v>
      </c>
      <c r="AM15" s="68">
        <f t="shared" si="4"/>
        <v>0</v>
      </c>
      <c r="AN15" s="68">
        <f t="shared" si="5"/>
        <v>0</v>
      </c>
      <c r="AO15" s="68">
        <f t="shared" si="6"/>
        <v>0</v>
      </c>
      <c r="AP15" s="68">
        <f t="shared" si="13"/>
        <v>0</v>
      </c>
      <c r="AQ15" s="68">
        <f t="shared" si="14"/>
        <v>0</v>
      </c>
      <c r="AR15" s="68">
        <f t="shared" si="14"/>
        <v>0</v>
      </c>
      <c r="AS15" s="68">
        <f t="shared" si="14"/>
        <v>0</v>
      </c>
      <c r="AT15" s="68">
        <f t="shared" si="14"/>
        <v>0</v>
      </c>
      <c r="AU15" s="68">
        <f t="shared" si="14"/>
        <v>0</v>
      </c>
      <c r="AV15" s="68">
        <f t="shared" si="14"/>
        <v>0</v>
      </c>
      <c r="AW15" s="68">
        <f t="shared" si="14"/>
        <v>0</v>
      </c>
    </row>
    <row r="16" spans="1:49" ht="10.5" customHeight="1">
      <c r="A16" s="57" t="s">
        <v>10</v>
      </c>
      <c r="B16" s="483" t="s">
        <v>10</v>
      </c>
      <c r="C16" s="509"/>
      <c r="D16" s="538"/>
      <c r="E16" s="538"/>
      <c r="F16" s="538"/>
      <c r="G16" s="538"/>
      <c r="H16" s="538"/>
      <c r="I16" s="538"/>
      <c r="J16" s="538"/>
      <c r="K16" s="324"/>
      <c r="L16" s="325"/>
      <c r="M16" s="509"/>
      <c r="N16" s="538"/>
      <c r="O16" s="768"/>
      <c r="Q16" s="819"/>
      <c r="R16" s="819"/>
      <c r="S16" s="819"/>
      <c r="T16" s="819"/>
      <c r="U16" s="798"/>
      <c r="V16" s="726"/>
      <c r="W16" s="727"/>
      <c r="X16" s="727"/>
      <c r="Y16" s="727"/>
      <c r="Z16" s="727"/>
      <c r="AA16" s="727"/>
      <c r="AB16" s="727"/>
      <c r="AC16" s="721"/>
      <c r="AD16" s="712"/>
      <c r="AE16" s="728"/>
      <c r="AF16" s="343"/>
      <c r="AG16" s="721"/>
      <c r="AH16" s="729"/>
      <c r="AK16" s="68">
        <f t="shared" si="12"/>
        <v>0</v>
      </c>
      <c r="AL16" s="68">
        <f t="shared" si="3"/>
        <v>0</v>
      </c>
      <c r="AM16" s="68">
        <f t="shared" si="4"/>
        <v>0</v>
      </c>
      <c r="AN16" s="68">
        <f t="shared" si="5"/>
        <v>0</v>
      </c>
      <c r="AO16" s="68">
        <f t="shared" si="6"/>
        <v>0</v>
      </c>
      <c r="AP16" s="68">
        <f t="shared" si="13"/>
        <v>0</v>
      </c>
      <c r="AQ16" s="68">
        <f t="shared" si="14"/>
        <v>0</v>
      </c>
      <c r="AR16" s="68">
        <f t="shared" si="14"/>
        <v>0</v>
      </c>
      <c r="AS16" s="68">
        <f t="shared" si="14"/>
        <v>0</v>
      </c>
      <c r="AT16" s="68">
        <f t="shared" si="14"/>
        <v>0</v>
      </c>
      <c r="AU16" s="68">
        <f t="shared" si="14"/>
        <v>0</v>
      </c>
      <c r="AV16" s="68">
        <f t="shared" si="14"/>
        <v>0</v>
      </c>
      <c r="AW16" s="68">
        <f t="shared" si="14"/>
        <v>0</v>
      </c>
    </row>
    <row r="17" spans="1:49" ht="10.5" customHeight="1">
      <c r="A17" s="57" t="s">
        <v>6</v>
      </c>
      <c r="B17" s="483" t="s">
        <v>108</v>
      </c>
      <c r="C17" s="509"/>
      <c r="D17" s="538"/>
      <c r="E17" s="538"/>
      <c r="F17" s="538"/>
      <c r="G17" s="538"/>
      <c r="H17" s="538"/>
      <c r="I17" s="538"/>
      <c r="J17" s="538"/>
      <c r="K17" s="324"/>
      <c r="L17" s="325"/>
      <c r="M17" s="509"/>
      <c r="N17" s="538"/>
      <c r="O17" s="319"/>
      <c r="Q17" s="819"/>
      <c r="R17" s="819"/>
      <c r="S17" s="819"/>
      <c r="T17" s="819"/>
      <c r="U17" s="798"/>
      <c r="V17" s="343"/>
      <c r="W17" s="721"/>
      <c r="X17" s="721"/>
      <c r="Y17" s="721"/>
      <c r="Z17" s="721"/>
      <c r="AA17" s="721"/>
      <c r="AB17" s="721"/>
      <c r="AC17" s="721"/>
      <c r="AD17" s="324"/>
      <c r="AE17" s="325"/>
      <c r="AF17" s="343"/>
      <c r="AG17" s="721"/>
      <c r="AH17" s="795"/>
      <c r="AK17" s="68">
        <f>C17-V17</f>
        <v>0</v>
      </c>
      <c r="AL17" s="68">
        <f>D17-W17</f>
        <v>0</v>
      </c>
      <c r="AM17" s="68">
        <f>E17-X17</f>
        <v>0</v>
      </c>
      <c r="AN17" s="68">
        <f>F17-Y17</f>
        <v>0</v>
      </c>
      <c r="AO17" s="68">
        <f>G17-Z17</f>
        <v>0</v>
      </c>
      <c r="AP17" s="68">
        <f t="shared" si="13"/>
        <v>0</v>
      </c>
      <c r="AQ17" s="68">
        <f t="shared" si="14"/>
        <v>0</v>
      </c>
      <c r="AR17" s="68">
        <f t="shared" si="14"/>
        <v>0</v>
      </c>
      <c r="AS17" s="68">
        <f t="shared" si="14"/>
        <v>0</v>
      </c>
      <c r="AT17" s="68">
        <f t="shared" si="14"/>
        <v>0</v>
      </c>
      <c r="AU17" s="68">
        <f t="shared" si="14"/>
        <v>0</v>
      </c>
      <c r="AV17" s="68">
        <f t="shared" si="14"/>
        <v>0</v>
      </c>
      <c r="AW17" s="68">
        <f t="shared" si="14"/>
        <v>0</v>
      </c>
    </row>
    <row r="18" spans="1:49" ht="10.5" hidden="1" customHeight="1" outlineLevel="1">
      <c r="A18" s="57" t="s">
        <v>6</v>
      </c>
      <c r="B18" s="483" t="s">
        <v>6</v>
      </c>
      <c r="C18" s="509"/>
      <c r="D18" s="538"/>
      <c r="E18" s="538"/>
      <c r="F18" s="538"/>
      <c r="G18" s="538"/>
      <c r="H18" s="538"/>
      <c r="I18" s="538"/>
      <c r="J18" s="538"/>
      <c r="K18" s="324"/>
      <c r="L18" s="325"/>
      <c r="M18" s="509"/>
      <c r="N18" s="538"/>
      <c r="O18" s="319"/>
      <c r="Q18" s="819" t="e">
        <f t="shared" si="8"/>
        <v>#DIV/0!</v>
      </c>
      <c r="R18" s="819" t="e">
        <f t="shared" si="9"/>
        <v>#DIV/0!</v>
      </c>
      <c r="S18" s="819" t="e">
        <f t="shared" si="2"/>
        <v>#DIV/0!</v>
      </c>
      <c r="T18" s="819"/>
      <c r="U18" s="798"/>
      <c r="V18" s="343"/>
      <c r="W18" s="721"/>
      <c r="X18" s="721"/>
      <c r="Y18" s="721"/>
      <c r="Z18" s="721"/>
      <c r="AA18" s="721"/>
      <c r="AB18" s="721"/>
      <c r="AC18" s="721"/>
      <c r="AD18" s="324"/>
      <c r="AE18" s="325"/>
      <c r="AF18" s="343"/>
      <c r="AG18" s="721"/>
      <c r="AH18" s="730"/>
      <c r="AK18" s="68">
        <f t="shared" si="12"/>
        <v>0</v>
      </c>
      <c r="AL18" s="68">
        <f t="shared" si="3"/>
        <v>0</v>
      </c>
      <c r="AM18" s="68">
        <f t="shared" si="4"/>
        <v>0</v>
      </c>
      <c r="AN18" s="68">
        <f t="shared" si="5"/>
        <v>0</v>
      </c>
      <c r="AO18" s="68">
        <f t="shared" si="6"/>
        <v>0</v>
      </c>
      <c r="AP18" s="68">
        <f t="shared" si="13"/>
        <v>0</v>
      </c>
      <c r="AQ18" s="68">
        <f t="shared" si="14"/>
        <v>0</v>
      </c>
      <c r="AR18" s="68">
        <f t="shared" si="14"/>
        <v>0</v>
      </c>
      <c r="AS18" s="68">
        <f t="shared" si="14"/>
        <v>0</v>
      </c>
      <c r="AT18" s="68">
        <f t="shared" si="14"/>
        <v>0</v>
      </c>
      <c r="AU18" s="68">
        <f t="shared" si="14"/>
        <v>0</v>
      </c>
      <c r="AV18" s="68">
        <f t="shared" si="14"/>
        <v>0</v>
      </c>
      <c r="AW18" s="68">
        <f t="shared" si="14"/>
        <v>0</v>
      </c>
    </row>
    <row r="19" spans="1:49" ht="10.5" customHeight="1" collapsed="1">
      <c r="A19" s="57" t="s">
        <v>29</v>
      </c>
      <c r="B19" s="483" t="s">
        <v>29</v>
      </c>
      <c r="C19" s="476"/>
      <c r="D19" s="539"/>
      <c r="E19" s="539"/>
      <c r="F19" s="539"/>
      <c r="G19" s="539"/>
      <c r="H19" s="539"/>
      <c r="I19" s="539"/>
      <c r="J19" s="539"/>
      <c r="K19" s="324"/>
      <c r="L19" s="325"/>
      <c r="M19" s="476"/>
      <c r="N19" s="539"/>
      <c r="O19" s="319"/>
      <c r="Q19" s="819" t="e">
        <f t="shared" si="8"/>
        <v>#DIV/0!</v>
      </c>
      <c r="R19" s="819" t="e">
        <f t="shared" si="9"/>
        <v>#DIV/0!</v>
      </c>
      <c r="S19" s="819" t="e">
        <f t="shared" si="2"/>
        <v>#DIV/0!</v>
      </c>
      <c r="T19" s="819">
        <f>C19-M19</f>
        <v>0</v>
      </c>
      <c r="U19" s="819">
        <f>G19-N19</f>
        <v>0</v>
      </c>
      <c r="V19" s="345"/>
      <c r="W19" s="371"/>
      <c r="X19" s="371"/>
      <c r="Y19" s="371"/>
      <c r="Z19" s="371"/>
      <c r="AA19" s="371"/>
      <c r="AB19" s="371"/>
      <c r="AC19" s="371"/>
      <c r="AD19" s="324"/>
      <c r="AE19" s="325"/>
      <c r="AF19" s="345"/>
      <c r="AG19" s="371"/>
      <c r="AH19" s="730"/>
      <c r="AK19" s="68">
        <f t="shared" si="12"/>
        <v>0</v>
      </c>
      <c r="AL19" s="68">
        <f t="shared" si="3"/>
        <v>0</v>
      </c>
      <c r="AM19" s="68">
        <f t="shared" si="4"/>
        <v>0</v>
      </c>
      <c r="AN19" s="68">
        <f t="shared" si="5"/>
        <v>0</v>
      </c>
      <c r="AO19" s="68">
        <f t="shared" si="6"/>
        <v>0</v>
      </c>
      <c r="AP19" s="68">
        <f t="shared" si="13"/>
        <v>0</v>
      </c>
      <c r="AQ19" s="68">
        <f t="shared" si="14"/>
        <v>0</v>
      </c>
      <c r="AR19" s="68">
        <f t="shared" si="14"/>
        <v>0</v>
      </c>
      <c r="AS19" s="68">
        <f t="shared" si="14"/>
        <v>0</v>
      </c>
      <c r="AT19" s="68">
        <f t="shared" si="14"/>
        <v>0</v>
      </c>
      <c r="AU19" s="68">
        <f t="shared" si="14"/>
        <v>0</v>
      </c>
      <c r="AV19" s="68">
        <f t="shared" si="14"/>
        <v>0</v>
      </c>
      <c r="AW19" s="68">
        <f t="shared" si="14"/>
        <v>0</v>
      </c>
    </row>
    <row r="20" spans="1:49" ht="10.5" customHeight="1">
      <c r="A20" s="57" t="s">
        <v>28</v>
      </c>
      <c r="B20" s="481" t="s">
        <v>92</v>
      </c>
      <c r="C20" s="476"/>
      <c r="D20" s="539"/>
      <c r="E20" s="539"/>
      <c r="F20" s="539"/>
      <c r="G20" s="539"/>
      <c r="H20" s="539"/>
      <c r="I20" s="539"/>
      <c r="J20" s="539"/>
      <c r="K20" s="324"/>
      <c r="L20" s="325"/>
      <c r="M20" s="476"/>
      <c r="N20" s="539"/>
      <c r="O20" s="319"/>
      <c r="Q20" s="819" t="e">
        <f t="shared" si="8"/>
        <v>#DIV/0!</v>
      </c>
      <c r="R20" s="819" t="e">
        <f t="shared" si="9"/>
        <v>#DIV/0!</v>
      </c>
      <c r="S20" s="819" t="e">
        <f t="shared" si="2"/>
        <v>#DIV/0!</v>
      </c>
      <c r="T20" s="819">
        <f>C20-M20</f>
        <v>0</v>
      </c>
      <c r="U20" s="819">
        <f>G20-N20</f>
        <v>0</v>
      </c>
      <c r="V20" s="345"/>
      <c r="W20" s="371"/>
      <c r="X20" s="371"/>
      <c r="Y20" s="371"/>
      <c r="Z20" s="371"/>
      <c r="AA20" s="371"/>
      <c r="AB20" s="371"/>
      <c r="AC20" s="371"/>
      <c r="AD20" s="324"/>
      <c r="AE20" s="325"/>
      <c r="AF20" s="345"/>
      <c r="AG20" s="371"/>
      <c r="AH20" s="730"/>
      <c r="AK20" s="68">
        <f t="shared" si="12"/>
        <v>0</v>
      </c>
      <c r="AL20" s="68">
        <f t="shared" si="3"/>
        <v>0</v>
      </c>
      <c r="AM20" s="68">
        <f t="shared" si="4"/>
        <v>0</v>
      </c>
      <c r="AN20" s="68">
        <f t="shared" si="5"/>
        <v>0</v>
      </c>
      <c r="AO20" s="68">
        <f t="shared" si="6"/>
        <v>0</v>
      </c>
      <c r="AP20" s="68">
        <f t="shared" si="13"/>
        <v>0</v>
      </c>
      <c r="AQ20" s="68">
        <f t="shared" si="14"/>
        <v>0</v>
      </c>
      <c r="AR20" s="68">
        <f t="shared" si="14"/>
        <v>0</v>
      </c>
      <c r="AS20" s="68">
        <f t="shared" si="14"/>
        <v>0</v>
      </c>
      <c r="AT20" s="68">
        <f t="shared" si="14"/>
        <v>0</v>
      </c>
      <c r="AU20" s="68">
        <f t="shared" si="14"/>
        <v>0</v>
      </c>
      <c r="AV20" s="68">
        <f t="shared" si="14"/>
        <v>0</v>
      </c>
      <c r="AW20" s="68">
        <f t="shared" si="14"/>
        <v>0</v>
      </c>
    </row>
    <row r="21" spans="1:49" ht="10.5" customHeight="1">
      <c r="A21" s="57" t="s">
        <v>15</v>
      </c>
      <c r="B21" s="513" t="s">
        <v>15</v>
      </c>
      <c r="C21" s="514"/>
      <c r="D21" s="540"/>
      <c r="E21" s="540"/>
      <c r="F21" s="540"/>
      <c r="G21" s="540"/>
      <c r="H21" s="540"/>
      <c r="I21" s="540"/>
      <c r="J21" s="540"/>
      <c r="K21" s="736"/>
      <c r="L21" s="737"/>
      <c r="M21" s="514"/>
      <c r="N21" s="540"/>
      <c r="O21" s="319"/>
      <c r="Q21" s="819" t="e">
        <f t="shared" si="8"/>
        <v>#DIV/0!</v>
      </c>
      <c r="R21" s="819" t="e">
        <f t="shared" si="9"/>
        <v>#DIV/0!</v>
      </c>
      <c r="S21" s="819" t="e">
        <f t="shared" si="2"/>
        <v>#DIV/0!</v>
      </c>
      <c r="T21" s="819">
        <f>C21-M21</f>
        <v>0</v>
      </c>
      <c r="U21" s="819">
        <f>G21-N21</f>
        <v>0</v>
      </c>
      <c r="V21" s="348"/>
      <c r="W21" s="369"/>
      <c r="X21" s="721"/>
      <c r="Y21" s="721"/>
      <c r="Z21" s="721"/>
      <c r="AA21" s="721"/>
      <c r="AB21" s="721"/>
      <c r="AC21" s="372"/>
      <c r="AD21" s="324"/>
      <c r="AE21" s="325"/>
      <c r="AF21" s="348"/>
      <c r="AG21" s="372"/>
      <c r="AH21" s="730"/>
      <c r="AK21" s="68">
        <f t="shared" si="12"/>
        <v>0</v>
      </c>
      <c r="AL21" s="68">
        <f t="shared" si="3"/>
        <v>0</v>
      </c>
      <c r="AM21" s="68">
        <f t="shared" si="4"/>
        <v>0</v>
      </c>
      <c r="AN21" s="68">
        <f t="shared" si="5"/>
        <v>0</v>
      </c>
      <c r="AO21" s="68">
        <f t="shared" si="6"/>
        <v>0</v>
      </c>
      <c r="AP21" s="68">
        <f t="shared" si="13"/>
        <v>0</v>
      </c>
      <c r="AQ21" s="68">
        <f t="shared" si="14"/>
        <v>0</v>
      </c>
      <c r="AR21" s="68">
        <f t="shared" si="14"/>
        <v>0</v>
      </c>
      <c r="AS21" s="68">
        <f t="shared" si="14"/>
        <v>0</v>
      </c>
      <c r="AT21" s="68">
        <f t="shared" si="14"/>
        <v>0</v>
      </c>
      <c r="AU21" s="68">
        <f t="shared" si="14"/>
        <v>0</v>
      </c>
      <c r="AV21" s="68">
        <f t="shared" si="14"/>
        <v>0</v>
      </c>
      <c r="AW21" s="68">
        <f t="shared" si="14"/>
        <v>0</v>
      </c>
    </row>
    <row r="22" spans="1:49" ht="10.5" customHeight="1">
      <c r="A22" s="63" t="s">
        <v>23</v>
      </c>
      <c r="B22" s="493" t="s">
        <v>23</v>
      </c>
      <c r="C22" s="519"/>
      <c r="D22" s="556"/>
      <c r="E22" s="556"/>
      <c r="F22" s="556"/>
      <c r="G22" s="556"/>
      <c r="H22" s="556"/>
      <c r="I22" s="556"/>
      <c r="J22" s="556"/>
      <c r="K22" s="327"/>
      <c r="L22" s="328"/>
      <c r="M22" s="519"/>
      <c r="N22" s="556"/>
      <c r="O22" s="768"/>
      <c r="Q22" s="819"/>
      <c r="R22" s="819"/>
      <c r="S22" s="819"/>
      <c r="T22" s="819"/>
      <c r="U22" s="798"/>
      <c r="V22" s="445"/>
      <c r="W22" s="923"/>
      <c r="X22" s="923"/>
      <c r="Y22" s="923"/>
      <c r="Z22" s="923"/>
      <c r="AA22" s="923"/>
      <c r="AB22" s="923"/>
      <c r="AC22" s="378"/>
      <c r="AD22" s="712"/>
      <c r="AE22" s="728"/>
      <c r="AF22" s="445"/>
      <c r="AG22" s="378"/>
      <c r="AH22" s="729"/>
      <c r="AK22" s="68">
        <f t="shared" si="12"/>
        <v>0</v>
      </c>
      <c r="AL22" s="68">
        <f t="shared" si="3"/>
        <v>0</v>
      </c>
      <c r="AM22" s="68">
        <f t="shared" si="4"/>
        <v>0</v>
      </c>
      <c r="AN22" s="68">
        <f t="shared" si="5"/>
        <v>0</v>
      </c>
      <c r="AO22" s="68">
        <f t="shared" si="6"/>
        <v>0</v>
      </c>
      <c r="AP22" s="68">
        <f t="shared" si="13"/>
        <v>0</v>
      </c>
      <c r="AQ22" s="68">
        <f t="shared" si="14"/>
        <v>0</v>
      </c>
      <c r="AR22" s="68">
        <f t="shared" si="14"/>
        <v>0</v>
      </c>
      <c r="AS22" s="68">
        <f t="shared" si="14"/>
        <v>0</v>
      </c>
      <c r="AT22" s="68">
        <f t="shared" si="14"/>
        <v>0</v>
      </c>
      <c r="AU22" s="68">
        <f t="shared" si="14"/>
        <v>0</v>
      </c>
      <c r="AV22" s="68">
        <f t="shared" si="14"/>
        <v>0</v>
      </c>
      <c r="AW22" s="68">
        <f t="shared" si="14"/>
        <v>0</v>
      </c>
    </row>
    <row r="23" spans="1:49" ht="10.5" customHeight="1">
      <c r="A23" s="63" t="s">
        <v>26</v>
      </c>
      <c r="B23" s="483" t="s">
        <v>26</v>
      </c>
      <c r="C23" s="511"/>
      <c r="D23" s="546"/>
      <c r="E23" s="546"/>
      <c r="F23" s="546"/>
      <c r="G23" s="546"/>
      <c r="H23" s="546"/>
      <c r="I23" s="546"/>
      <c r="J23" s="546"/>
      <c r="K23" s="324"/>
      <c r="L23" s="325"/>
      <c r="M23" s="511"/>
      <c r="N23" s="546"/>
      <c r="O23" s="319"/>
      <c r="Q23" s="819" t="e">
        <f t="shared" si="8"/>
        <v>#DIV/0!</v>
      </c>
      <c r="R23" s="819" t="e">
        <f t="shared" si="9"/>
        <v>#DIV/0!</v>
      </c>
      <c r="S23" s="819" t="e">
        <f t="shared" si="2"/>
        <v>#DIV/0!</v>
      </c>
      <c r="T23" s="819">
        <f>C23-M23</f>
        <v>0</v>
      </c>
      <c r="U23" s="819">
        <f>G23-N23</f>
        <v>0</v>
      </c>
      <c r="V23" s="353"/>
      <c r="W23" s="373"/>
      <c r="X23" s="373"/>
      <c r="Y23" s="373"/>
      <c r="Z23" s="373"/>
      <c r="AA23" s="373"/>
      <c r="AB23" s="373"/>
      <c r="AC23" s="373"/>
      <c r="AD23" s="324"/>
      <c r="AE23" s="325"/>
      <c r="AF23" s="353"/>
      <c r="AG23" s="373"/>
      <c r="AH23" s="730"/>
      <c r="AK23" s="68">
        <f t="shared" si="12"/>
        <v>0</v>
      </c>
      <c r="AL23" s="68">
        <f t="shared" si="3"/>
        <v>0</v>
      </c>
      <c r="AM23" s="68">
        <f t="shared" si="4"/>
        <v>0</v>
      </c>
      <c r="AN23" s="68">
        <f t="shared" si="5"/>
        <v>0</v>
      </c>
      <c r="AO23" s="68">
        <f t="shared" si="6"/>
        <v>0</v>
      </c>
      <c r="AP23" s="68">
        <f t="shared" si="13"/>
        <v>0</v>
      </c>
      <c r="AQ23" s="68">
        <f t="shared" si="14"/>
        <v>0</v>
      </c>
      <c r="AR23" s="68">
        <f t="shared" si="14"/>
        <v>0</v>
      </c>
      <c r="AS23" s="68">
        <f t="shared" si="14"/>
        <v>0</v>
      </c>
      <c r="AT23" s="68">
        <f t="shared" si="14"/>
        <v>0</v>
      </c>
      <c r="AU23" s="68">
        <f t="shared" si="14"/>
        <v>0</v>
      </c>
      <c r="AV23" s="68">
        <f t="shared" si="14"/>
        <v>0</v>
      </c>
      <c r="AW23" s="68">
        <f t="shared" si="14"/>
        <v>0</v>
      </c>
    </row>
    <row r="24" spans="1:49" ht="10.5" customHeight="1">
      <c r="A24" s="63" t="s">
        <v>16</v>
      </c>
      <c r="B24" s="513" t="s">
        <v>16</v>
      </c>
      <c r="C24" s="582"/>
      <c r="D24" s="583"/>
      <c r="E24" s="583"/>
      <c r="F24" s="583"/>
      <c r="G24" s="583"/>
      <c r="H24" s="583"/>
      <c r="I24" s="583"/>
      <c r="J24" s="583"/>
      <c r="K24" s="736"/>
      <c r="L24" s="737"/>
      <c r="M24" s="582"/>
      <c r="N24" s="583"/>
      <c r="O24" s="455"/>
      <c r="Q24" s="819" t="e">
        <f>((C24-D24)/D24)-K24</f>
        <v>#DIV/0!</v>
      </c>
      <c r="R24" s="819" t="e">
        <f>((C24-G24)/G24)-L24</f>
        <v>#DIV/0!</v>
      </c>
      <c r="S24" s="819" t="e">
        <f t="shared" si="2"/>
        <v>#DIV/0!</v>
      </c>
      <c r="T24" s="819">
        <f>C24-M24</f>
        <v>0</v>
      </c>
      <c r="U24" s="819">
        <f>G24-N24</f>
        <v>0</v>
      </c>
      <c r="V24" s="732"/>
      <c r="W24" s="733"/>
      <c r="X24" s="733"/>
      <c r="Y24" s="733"/>
      <c r="Z24" s="733"/>
      <c r="AA24" s="733"/>
      <c r="AB24" s="733"/>
      <c r="AC24" s="733"/>
      <c r="AD24" s="736"/>
      <c r="AE24" s="737"/>
      <c r="AF24" s="732"/>
      <c r="AG24" s="733"/>
      <c r="AH24" s="734"/>
      <c r="AK24" s="68">
        <f t="shared" si="12"/>
        <v>0</v>
      </c>
      <c r="AL24" s="68">
        <f t="shared" si="3"/>
        <v>0</v>
      </c>
      <c r="AM24" s="68">
        <f t="shared" si="4"/>
        <v>0</v>
      </c>
      <c r="AN24" s="68">
        <f t="shared" si="5"/>
        <v>0</v>
      </c>
      <c r="AO24" s="68">
        <f t="shared" si="6"/>
        <v>0</v>
      </c>
      <c r="AP24" s="68">
        <f t="shared" si="13"/>
        <v>0</v>
      </c>
      <c r="AQ24" s="68">
        <f t="shared" si="14"/>
        <v>0</v>
      </c>
      <c r="AR24" s="68">
        <f t="shared" si="14"/>
        <v>0</v>
      </c>
      <c r="AS24" s="68">
        <f t="shared" si="14"/>
        <v>0</v>
      </c>
      <c r="AT24" s="68">
        <f t="shared" si="14"/>
        <v>0</v>
      </c>
      <c r="AU24" s="68">
        <f t="shared" si="14"/>
        <v>0</v>
      </c>
      <c r="AV24" s="68">
        <f t="shared" si="14"/>
        <v>0</v>
      </c>
      <c r="AW24" s="68">
        <f t="shared" si="14"/>
        <v>0</v>
      </c>
    </row>
    <row r="25" spans="1:49" ht="11.25" customHeight="1">
      <c r="A25" s="78"/>
      <c r="B25" s="1352"/>
      <c r="C25" s="1352"/>
      <c r="D25" s="1352"/>
      <c r="E25" s="1352"/>
      <c r="F25" s="1352"/>
      <c r="G25" s="1352"/>
      <c r="H25" s="1352"/>
      <c r="I25" s="1352"/>
      <c r="J25" s="1352"/>
      <c r="K25" s="1352"/>
      <c r="L25" s="1352"/>
      <c r="M25" s="439"/>
      <c r="N25" s="406"/>
      <c r="O25" s="439"/>
    </row>
    <row r="26" spans="1:49">
      <c r="Q26" s="106" t="e">
        <f>((C24-D24)/D24)</f>
        <v>#DIV/0!</v>
      </c>
      <c r="R26" s="53">
        <v>0</v>
      </c>
    </row>
    <row r="28" spans="1:49">
      <c r="B28" s="796" t="s">
        <v>100</v>
      </c>
      <c r="C28" s="797">
        <f>(C4+C5+C6+C7-C8)+(C8+C11-C12)+(C12+C13-C15)</f>
        <v>0</v>
      </c>
      <c r="D28" s="797">
        <f t="shared" ref="D28:J28" si="15">(D4+D5+D6+D7-D8)+(D8+D11-D12)+(D12+D13-D15)</f>
        <v>0</v>
      </c>
      <c r="E28" s="797">
        <f t="shared" si="15"/>
        <v>0</v>
      </c>
      <c r="F28" s="797">
        <f t="shared" si="15"/>
        <v>0</v>
      </c>
      <c r="G28" s="797">
        <f t="shared" si="15"/>
        <v>0</v>
      </c>
      <c r="H28" s="797">
        <f t="shared" si="15"/>
        <v>0</v>
      </c>
      <c r="I28" s="797">
        <f t="shared" si="15"/>
        <v>0</v>
      </c>
      <c r="J28" s="797">
        <f t="shared" si="15"/>
        <v>0</v>
      </c>
      <c r="K28" s="796"/>
      <c r="L28" s="796"/>
      <c r="M28" s="797">
        <f>(M4+M5+M6+M7-M8)+(M8+M11-M12)+(M12+M13-M15)</f>
        <v>0</v>
      </c>
      <c r="N28" s="797">
        <f>(N4+N5+N6+N7-N8)+(N8+N11-N12)+(N12+N13-N15)</f>
        <v>0</v>
      </c>
    </row>
    <row r="36" spans="1:10" hidden="1"/>
    <row r="37" spans="1:10" hidden="1"/>
    <row r="38" spans="1:10" hidden="1"/>
    <row r="39" spans="1:10" hidden="1"/>
    <row r="40" spans="1:10" hidden="1"/>
    <row r="41" spans="1:10" hidden="1"/>
    <row r="42" spans="1:10" hidden="1"/>
    <row r="43" spans="1:10" hidden="1"/>
    <row r="44" spans="1:10" hidden="1"/>
    <row r="45" spans="1:10" hidden="1"/>
    <row r="46" spans="1:10" hidden="1"/>
    <row r="47" spans="1:10" hidden="1"/>
    <row r="48" spans="1:10" hidden="1">
      <c r="A48" s="53"/>
      <c r="C48" s="53"/>
      <c r="D48" s="53"/>
      <c r="E48" s="53"/>
      <c r="F48" s="53"/>
      <c r="G48" s="53"/>
      <c r="H48" s="155"/>
      <c r="I48" s="155"/>
      <c r="J48" s="156"/>
    </row>
    <row r="49" spans="1:30" hidden="1">
      <c r="A49" s="53"/>
      <c r="C49" s="53"/>
      <c r="D49" s="53"/>
      <c r="E49" s="53"/>
      <c r="F49" s="53"/>
      <c r="G49" s="53"/>
      <c r="H49" s="166"/>
      <c r="I49" s="166"/>
      <c r="J49" s="167"/>
    </row>
    <row r="50" spans="1:30" hidden="1">
      <c r="A50" s="53"/>
      <c r="C50" s="53"/>
      <c r="D50" s="53"/>
      <c r="E50" s="53"/>
      <c r="F50" s="53"/>
      <c r="G50" s="53"/>
      <c r="H50" s="157"/>
      <c r="I50" s="157"/>
      <c r="J50" s="158"/>
    </row>
    <row r="51" spans="1:30" s="13" customFormat="1"/>
    <row r="52" spans="1:30" s="224" customFormat="1" ht="19.5" customHeight="1">
      <c r="A52" s="222"/>
      <c r="B52" s="223" t="s">
        <v>76</v>
      </c>
      <c r="C52" s="274"/>
      <c r="D52" s="274"/>
      <c r="E52" s="274"/>
      <c r="F52" s="274"/>
      <c r="G52" s="274"/>
      <c r="H52" s="274"/>
      <c r="I52" s="274"/>
      <c r="J52" s="274"/>
      <c r="K52" s="274"/>
      <c r="L52" s="274"/>
      <c r="M52" s="275"/>
      <c r="N52" s="276"/>
      <c r="Q52" s="223" t="s">
        <v>88</v>
      </c>
      <c r="R52" s="223"/>
      <c r="S52" s="223"/>
      <c r="T52" s="223"/>
      <c r="U52" s="223"/>
      <c r="V52" s="223"/>
    </row>
    <row r="53" spans="1:30" s="224" customFormat="1" ht="10.5" customHeight="1">
      <c r="A53" s="222"/>
      <c r="B53" s="176" t="s">
        <v>2</v>
      </c>
      <c r="C53" s="177" t="e">
        <f>D3</f>
        <v>#REF!</v>
      </c>
      <c r="D53" s="178" t="e">
        <f t="shared" ref="D53:I53" si="16">E3</f>
        <v>#REF!</v>
      </c>
      <c r="E53" s="178" t="e">
        <f t="shared" si="16"/>
        <v>#REF!</v>
      </c>
      <c r="F53" s="178" t="e">
        <f t="shared" si="16"/>
        <v>#REF!</v>
      </c>
      <c r="G53" s="178" t="e">
        <f t="shared" si="16"/>
        <v>#REF!</v>
      </c>
      <c r="H53" s="178" t="e">
        <f t="shared" si="16"/>
        <v>#REF!</v>
      </c>
      <c r="I53" s="178" t="e">
        <f t="shared" si="16"/>
        <v>#REF!</v>
      </c>
      <c r="J53" s="178"/>
      <c r="K53" s="180"/>
      <c r="L53" s="179"/>
      <c r="M53" s="222"/>
      <c r="N53" s="222"/>
      <c r="Q53" s="176" t="s">
        <v>2</v>
      </c>
      <c r="R53" s="177"/>
      <c r="S53" s="832"/>
      <c r="T53" s="832"/>
      <c r="U53" s="178" t="e">
        <f>+C53</f>
        <v>#REF!</v>
      </c>
      <c r="V53" s="178" t="e">
        <f t="shared" ref="V53:AA53" si="17">+D53</f>
        <v>#REF!</v>
      </c>
      <c r="W53" s="178" t="e">
        <f t="shared" si="17"/>
        <v>#REF!</v>
      </c>
      <c r="X53" s="178" t="e">
        <f t="shared" si="17"/>
        <v>#REF!</v>
      </c>
      <c r="Y53" s="178" t="e">
        <f t="shared" si="17"/>
        <v>#REF!</v>
      </c>
      <c r="Z53" s="178" t="e">
        <f t="shared" si="17"/>
        <v>#REF!</v>
      </c>
      <c r="AA53" s="178" t="e">
        <f t="shared" si="17"/>
        <v>#REF!</v>
      </c>
      <c r="AB53" s="178"/>
      <c r="AC53" s="180"/>
      <c r="AD53" s="179"/>
    </row>
    <row r="54" spans="1:30" s="224" customFormat="1" ht="10.5" customHeight="1">
      <c r="A54" s="222"/>
      <c r="B54" s="58" t="s">
        <v>8</v>
      </c>
      <c r="C54" s="14">
        <v>52</v>
      </c>
      <c r="D54" s="44">
        <v>56</v>
      </c>
      <c r="E54" s="15">
        <v>62</v>
      </c>
      <c r="F54" s="15">
        <v>64</v>
      </c>
      <c r="G54" s="15">
        <v>64</v>
      </c>
      <c r="H54" s="15">
        <v>63</v>
      </c>
      <c r="I54" s="15">
        <v>61</v>
      </c>
      <c r="J54" s="15"/>
      <c r="K54" s="16"/>
      <c r="L54" s="148"/>
      <c r="Q54" s="58" t="s">
        <v>8</v>
      </c>
      <c r="R54" s="14"/>
      <c r="S54" s="44"/>
      <c r="T54" s="44"/>
      <c r="U54" s="44">
        <f t="shared" ref="U54:U74" si="18">+C54-D4</f>
        <v>52</v>
      </c>
      <c r="V54" s="15">
        <f t="shared" ref="V54:V74" si="19">+D54-E4</f>
        <v>56</v>
      </c>
      <c r="W54" s="15">
        <f t="shared" ref="W54:W74" si="20">+E54-F4</f>
        <v>62</v>
      </c>
      <c r="X54" s="15">
        <f t="shared" ref="X54:X74" si="21">+F54-G4</f>
        <v>64</v>
      </c>
      <c r="Y54" s="15">
        <f t="shared" ref="Y54:Y74" si="22">+G54-H4</f>
        <v>64</v>
      </c>
      <c r="Z54" s="15">
        <f t="shared" ref="Z54:Z74" si="23">+H54-I4</f>
        <v>63</v>
      </c>
      <c r="AA54" s="15">
        <f t="shared" ref="AA54:AA74" si="24">+I54-J4</f>
        <v>61</v>
      </c>
      <c r="AB54" s="15"/>
      <c r="AC54" s="16"/>
      <c r="AD54" s="148"/>
    </row>
    <row r="55" spans="1:30" s="224" customFormat="1">
      <c r="B55" s="58" t="s">
        <v>3</v>
      </c>
      <c r="C55" s="14">
        <v>9</v>
      </c>
      <c r="D55" s="44">
        <v>9</v>
      </c>
      <c r="E55" s="15">
        <v>10</v>
      </c>
      <c r="F55" s="15">
        <v>11</v>
      </c>
      <c r="G55" s="15">
        <v>14</v>
      </c>
      <c r="H55" s="15">
        <v>15</v>
      </c>
      <c r="I55" s="15">
        <v>14</v>
      </c>
      <c r="J55" s="15"/>
      <c r="K55" s="20"/>
      <c r="L55" s="17"/>
      <c r="Q55" s="58" t="s">
        <v>3</v>
      </c>
      <c r="R55" s="14"/>
      <c r="S55" s="44"/>
      <c r="T55" s="44"/>
      <c r="U55" s="44">
        <f t="shared" si="18"/>
        <v>9</v>
      </c>
      <c r="V55" s="15">
        <f t="shared" si="19"/>
        <v>9</v>
      </c>
      <c r="W55" s="15">
        <f t="shared" si="20"/>
        <v>10</v>
      </c>
      <c r="X55" s="15">
        <f t="shared" si="21"/>
        <v>11</v>
      </c>
      <c r="Y55" s="15">
        <f t="shared" si="22"/>
        <v>14</v>
      </c>
      <c r="Z55" s="15">
        <f t="shared" si="23"/>
        <v>15</v>
      </c>
      <c r="AA55" s="15">
        <f t="shared" si="24"/>
        <v>14</v>
      </c>
      <c r="AB55" s="15"/>
      <c r="AC55" s="20"/>
      <c r="AD55" s="17"/>
    </row>
    <row r="56" spans="1:30" s="224" customFormat="1">
      <c r="B56" s="58" t="s">
        <v>0</v>
      </c>
      <c r="C56" s="14">
        <v>1</v>
      </c>
      <c r="D56" s="44">
        <v>-2</v>
      </c>
      <c r="E56" s="22">
        <v>-37</v>
      </c>
      <c r="F56" s="22">
        <v>5</v>
      </c>
      <c r="G56" s="22">
        <v>5</v>
      </c>
      <c r="H56" s="22">
        <v>13</v>
      </c>
      <c r="I56" s="22">
        <v>7</v>
      </c>
      <c r="J56" s="22"/>
      <c r="K56" s="20"/>
      <c r="L56" s="17"/>
      <c r="Q56" s="58" t="s">
        <v>0</v>
      </c>
      <c r="R56" s="14"/>
      <c r="S56" s="44"/>
      <c r="T56" s="44"/>
      <c r="U56" s="44">
        <f t="shared" si="18"/>
        <v>1</v>
      </c>
      <c r="V56" s="22">
        <f t="shared" si="19"/>
        <v>-2</v>
      </c>
      <c r="W56" s="22">
        <f t="shared" si="20"/>
        <v>-37</v>
      </c>
      <c r="X56" s="22">
        <f t="shared" si="21"/>
        <v>5</v>
      </c>
      <c r="Y56" s="22">
        <f t="shared" si="22"/>
        <v>5</v>
      </c>
      <c r="Z56" s="22">
        <f t="shared" si="23"/>
        <v>13</v>
      </c>
      <c r="AA56" s="22">
        <f t="shared" si="24"/>
        <v>7</v>
      </c>
      <c r="AB56" s="22"/>
      <c r="AC56" s="20"/>
      <c r="AD56" s="17"/>
    </row>
    <row r="57" spans="1:30" s="224" customFormat="1">
      <c r="B57" s="58" t="s">
        <v>19</v>
      </c>
      <c r="C57" s="14">
        <v>0</v>
      </c>
      <c r="D57" s="44">
        <v>0</v>
      </c>
      <c r="E57" s="22">
        <v>0</v>
      </c>
      <c r="F57" s="22">
        <v>0</v>
      </c>
      <c r="G57" s="22">
        <v>0</v>
      </c>
      <c r="H57" s="22">
        <v>0</v>
      </c>
      <c r="I57" s="22">
        <v>0</v>
      </c>
      <c r="J57" s="22"/>
      <c r="K57" s="20"/>
      <c r="L57" s="17"/>
      <c r="Q57" s="58" t="s">
        <v>19</v>
      </c>
      <c r="R57" s="14"/>
      <c r="S57" s="44"/>
      <c r="T57" s="44"/>
      <c r="U57" s="44">
        <f t="shared" si="18"/>
        <v>0</v>
      </c>
      <c r="V57" s="22">
        <f t="shared" si="19"/>
        <v>0</v>
      </c>
      <c r="W57" s="22">
        <f t="shared" si="20"/>
        <v>0</v>
      </c>
      <c r="X57" s="22">
        <f t="shared" si="21"/>
        <v>0</v>
      </c>
      <c r="Y57" s="22">
        <f t="shared" si="22"/>
        <v>0</v>
      </c>
      <c r="Z57" s="22">
        <f t="shared" si="23"/>
        <v>0</v>
      </c>
      <c r="AA57" s="22">
        <f t="shared" si="24"/>
        <v>0</v>
      </c>
      <c r="AB57" s="22"/>
      <c r="AC57" s="20"/>
      <c r="AD57" s="17"/>
    </row>
    <row r="58" spans="1:30" s="224" customFormat="1">
      <c r="B58" s="65" t="s">
        <v>9</v>
      </c>
      <c r="C58" s="45">
        <v>62</v>
      </c>
      <c r="D58" s="46">
        <v>63</v>
      </c>
      <c r="E58" s="29">
        <v>35</v>
      </c>
      <c r="F58" s="29">
        <v>80</v>
      </c>
      <c r="G58" s="29">
        <v>83</v>
      </c>
      <c r="H58" s="29">
        <v>91</v>
      </c>
      <c r="I58" s="29">
        <v>82</v>
      </c>
      <c r="J58" s="29"/>
      <c r="K58" s="27"/>
      <c r="L58" s="28"/>
      <c r="Q58" s="65" t="s">
        <v>9</v>
      </c>
      <c r="R58" s="45"/>
      <c r="S58" s="46"/>
      <c r="T58" s="46"/>
      <c r="U58" s="46">
        <f t="shared" si="18"/>
        <v>62</v>
      </c>
      <c r="V58" s="29">
        <f t="shared" si="19"/>
        <v>63</v>
      </c>
      <c r="W58" s="29">
        <f t="shared" si="20"/>
        <v>35</v>
      </c>
      <c r="X58" s="29">
        <f t="shared" si="21"/>
        <v>80</v>
      </c>
      <c r="Y58" s="29">
        <f t="shared" si="22"/>
        <v>83</v>
      </c>
      <c r="Z58" s="29">
        <f t="shared" si="23"/>
        <v>91</v>
      </c>
      <c r="AA58" s="29">
        <f t="shared" si="24"/>
        <v>82</v>
      </c>
      <c r="AB58" s="29"/>
      <c r="AC58" s="27"/>
      <c r="AD58" s="28"/>
    </row>
    <row r="59" spans="1:30" s="224" customFormat="1">
      <c r="B59" s="58" t="s">
        <v>4</v>
      </c>
      <c r="C59" s="14">
        <v>-2</v>
      </c>
      <c r="D59" s="44">
        <v>-3</v>
      </c>
      <c r="E59" s="22">
        <v>-3</v>
      </c>
      <c r="F59" s="22">
        <v>-4</v>
      </c>
      <c r="G59" s="22">
        <v>-4</v>
      </c>
      <c r="H59" s="22">
        <v>-4</v>
      </c>
      <c r="I59" s="22">
        <v>-3</v>
      </c>
      <c r="J59" s="22"/>
      <c r="K59" s="20"/>
      <c r="L59" s="17"/>
      <c r="Q59" s="58" t="s">
        <v>4</v>
      </c>
      <c r="R59" s="14"/>
      <c r="S59" s="44"/>
      <c r="T59" s="44"/>
      <c r="U59" s="44">
        <f t="shared" si="18"/>
        <v>-2</v>
      </c>
      <c r="V59" s="22">
        <f t="shared" si="19"/>
        <v>-3</v>
      </c>
      <c r="W59" s="22">
        <f t="shared" si="20"/>
        <v>-3</v>
      </c>
      <c r="X59" s="22">
        <f t="shared" si="21"/>
        <v>-4</v>
      </c>
      <c r="Y59" s="22">
        <f t="shared" si="22"/>
        <v>-4</v>
      </c>
      <c r="Z59" s="22">
        <f t="shared" si="23"/>
        <v>-4</v>
      </c>
      <c r="AA59" s="22">
        <f t="shared" si="24"/>
        <v>-3</v>
      </c>
      <c r="AB59" s="22"/>
      <c r="AC59" s="20"/>
      <c r="AD59" s="17"/>
    </row>
    <row r="60" spans="1:30" s="224" customFormat="1">
      <c r="B60" s="58" t="s">
        <v>90</v>
      </c>
      <c r="C60" s="14">
        <v>-12</v>
      </c>
      <c r="D60" s="44">
        <v>-12</v>
      </c>
      <c r="E60" s="22">
        <v>-12</v>
      </c>
      <c r="F60" s="22">
        <v>-13</v>
      </c>
      <c r="G60" s="22">
        <v>-12</v>
      </c>
      <c r="H60" s="22">
        <v>-13</v>
      </c>
      <c r="I60" s="22">
        <v>-12</v>
      </c>
      <c r="J60" s="22"/>
      <c r="K60" s="20"/>
      <c r="L60" s="17"/>
      <c r="Q60" s="58"/>
      <c r="R60" s="14"/>
      <c r="S60" s="44"/>
      <c r="T60" s="44"/>
      <c r="U60" s="44">
        <f t="shared" si="18"/>
        <v>-12</v>
      </c>
      <c r="V60" s="22">
        <f t="shared" si="19"/>
        <v>-12</v>
      </c>
      <c r="W60" s="22">
        <f t="shared" si="20"/>
        <v>-12</v>
      </c>
      <c r="X60" s="22">
        <f t="shared" si="21"/>
        <v>-13</v>
      </c>
      <c r="Y60" s="22">
        <f t="shared" si="22"/>
        <v>-12</v>
      </c>
      <c r="Z60" s="22">
        <f t="shared" si="23"/>
        <v>-13</v>
      </c>
      <c r="AA60" s="22">
        <f t="shared" si="24"/>
        <v>-12</v>
      </c>
      <c r="AB60" s="22"/>
      <c r="AC60" s="20"/>
      <c r="AD60" s="17"/>
    </row>
    <row r="61" spans="1:30" s="224" customFormat="1">
      <c r="B61" s="65" t="s">
        <v>25</v>
      </c>
      <c r="C61" s="45">
        <v>-15</v>
      </c>
      <c r="D61" s="46">
        <v>-15</v>
      </c>
      <c r="E61" s="29">
        <v>-16</v>
      </c>
      <c r="F61" s="29">
        <v>-16</v>
      </c>
      <c r="G61" s="29">
        <v>-16</v>
      </c>
      <c r="H61" s="29">
        <v>-16</v>
      </c>
      <c r="I61" s="29">
        <v>-15</v>
      </c>
      <c r="J61" s="29"/>
      <c r="K61" s="27"/>
      <c r="L61" s="28"/>
      <c r="Q61" s="65" t="s">
        <v>25</v>
      </c>
      <c r="R61" s="45"/>
      <c r="S61" s="46"/>
      <c r="T61" s="46"/>
      <c r="U61" s="46">
        <f t="shared" si="18"/>
        <v>-15</v>
      </c>
      <c r="V61" s="29">
        <f t="shared" si="19"/>
        <v>-15</v>
      </c>
      <c r="W61" s="29">
        <f t="shared" si="20"/>
        <v>-16</v>
      </c>
      <c r="X61" s="29">
        <f t="shared" si="21"/>
        <v>-16</v>
      </c>
      <c r="Y61" s="29">
        <f t="shared" si="22"/>
        <v>-16</v>
      </c>
      <c r="Z61" s="29">
        <f t="shared" si="23"/>
        <v>-16</v>
      </c>
      <c r="AA61" s="29">
        <f t="shared" si="24"/>
        <v>-15</v>
      </c>
      <c r="AB61" s="29"/>
      <c r="AC61" s="27"/>
      <c r="AD61" s="28"/>
    </row>
    <row r="62" spans="1:30" s="224" customFormat="1">
      <c r="B62" s="65" t="s">
        <v>14</v>
      </c>
      <c r="C62" s="45">
        <v>47</v>
      </c>
      <c r="D62" s="46">
        <v>48</v>
      </c>
      <c r="E62" s="29">
        <v>19</v>
      </c>
      <c r="F62" s="29">
        <v>64</v>
      </c>
      <c r="G62" s="29">
        <v>67</v>
      </c>
      <c r="H62" s="29">
        <v>75</v>
      </c>
      <c r="I62" s="29">
        <v>67</v>
      </c>
      <c r="J62" s="29"/>
      <c r="K62" s="27"/>
      <c r="L62" s="28"/>
      <c r="Q62" s="65" t="s">
        <v>14</v>
      </c>
      <c r="R62" s="45"/>
      <c r="S62" s="46"/>
      <c r="T62" s="46"/>
      <c r="U62" s="46">
        <f t="shared" si="18"/>
        <v>47</v>
      </c>
      <c r="V62" s="29">
        <f t="shared" si="19"/>
        <v>48</v>
      </c>
      <c r="W62" s="29">
        <f t="shared" si="20"/>
        <v>19</v>
      </c>
      <c r="X62" s="29">
        <f t="shared" si="21"/>
        <v>64</v>
      </c>
      <c r="Y62" s="29">
        <f t="shared" si="22"/>
        <v>67</v>
      </c>
      <c r="Z62" s="29">
        <f t="shared" si="23"/>
        <v>75</v>
      </c>
      <c r="AA62" s="29">
        <f t="shared" si="24"/>
        <v>67</v>
      </c>
      <c r="AB62" s="29"/>
      <c r="AC62" s="27"/>
      <c r="AD62" s="28"/>
    </row>
    <row r="63" spans="1:30" s="224" customFormat="1">
      <c r="B63" s="58" t="s">
        <v>24</v>
      </c>
      <c r="C63" s="14">
        <v>-14</v>
      </c>
      <c r="D63" s="44">
        <v>-25</v>
      </c>
      <c r="E63" s="22">
        <v>-39</v>
      </c>
      <c r="F63" s="22">
        <v>-58</v>
      </c>
      <c r="G63" s="22">
        <v>-49</v>
      </c>
      <c r="H63" s="22">
        <v>-59</v>
      </c>
      <c r="I63" s="22">
        <v>-24</v>
      </c>
      <c r="J63" s="22"/>
      <c r="K63" s="20"/>
      <c r="L63" s="17"/>
      <c r="Q63" s="58" t="s">
        <v>24</v>
      </c>
      <c r="R63" s="14"/>
      <c r="S63" s="44"/>
      <c r="T63" s="44"/>
      <c r="U63" s="44">
        <f t="shared" si="18"/>
        <v>-14</v>
      </c>
      <c r="V63" s="22">
        <f t="shared" si="19"/>
        <v>-25</v>
      </c>
      <c r="W63" s="22">
        <f t="shared" si="20"/>
        <v>-39</v>
      </c>
      <c r="X63" s="22">
        <f t="shared" si="21"/>
        <v>-58</v>
      </c>
      <c r="Y63" s="22">
        <f t="shared" si="22"/>
        <v>-49</v>
      </c>
      <c r="Z63" s="22">
        <f t="shared" si="23"/>
        <v>-59</v>
      </c>
      <c r="AA63" s="22">
        <f t="shared" si="24"/>
        <v>-24</v>
      </c>
      <c r="AB63" s="22"/>
      <c r="AC63" s="20"/>
      <c r="AD63" s="17"/>
    </row>
    <row r="64" spans="1:30" s="224" customFormat="1">
      <c r="B64" s="483" t="s">
        <v>128</v>
      </c>
      <c r="C64" s="14"/>
      <c r="D64" s="44"/>
      <c r="E64" s="22"/>
      <c r="F64" s="22"/>
      <c r="G64" s="22"/>
      <c r="H64" s="22"/>
      <c r="I64" s="22"/>
      <c r="J64" s="22"/>
      <c r="K64" s="20"/>
      <c r="L64" s="17"/>
      <c r="Q64" s="483" t="s">
        <v>128</v>
      </c>
      <c r="R64" s="14"/>
      <c r="S64" s="44"/>
      <c r="T64" s="44"/>
      <c r="U64" s="44">
        <f t="shared" si="18"/>
        <v>0</v>
      </c>
      <c r="V64" s="22">
        <f t="shared" si="19"/>
        <v>0</v>
      </c>
      <c r="W64" s="22">
        <f t="shared" si="20"/>
        <v>0</v>
      </c>
      <c r="X64" s="22">
        <f t="shared" si="21"/>
        <v>0</v>
      </c>
      <c r="Y64" s="22">
        <f t="shared" si="22"/>
        <v>0</v>
      </c>
      <c r="Z64" s="22">
        <f t="shared" si="23"/>
        <v>0</v>
      </c>
      <c r="AA64" s="22">
        <f t="shared" si="24"/>
        <v>0</v>
      </c>
      <c r="AB64" s="22"/>
      <c r="AC64" s="20"/>
      <c r="AD64" s="17"/>
    </row>
    <row r="65" spans="2:30" s="224" customFormat="1">
      <c r="B65" s="67" t="s">
        <v>5</v>
      </c>
      <c r="C65" s="47">
        <v>33</v>
      </c>
      <c r="D65" s="48">
        <v>23</v>
      </c>
      <c r="E65" s="33">
        <v>-20</v>
      </c>
      <c r="F65" s="33">
        <v>6</v>
      </c>
      <c r="G65" s="33">
        <v>18</v>
      </c>
      <c r="H65" s="33">
        <v>16</v>
      </c>
      <c r="I65" s="33">
        <v>43</v>
      </c>
      <c r="J65" s="33"/>
      <c r="K65" s="36"/>
      <c r="L65" s="37"/>
      <c r="Q65" s="67" t="s">
        <v>5</v>
      </c>
      <c r="R65" s="47"/>
      <c r="S65" s="48"/>
      <c r="T65" s="48"/>
      <c r="U65" s="48">
        <f t="shared" si="18"/>
        <v>33</v>
      </c>
      <c r="V65" s="33">
        <f t="shared" si="19"/>
        <v>23</v>
      </c>
      <c r="W65" s="33">
        <f t="shared" si="20"/>
        <v>-20</v>
      </c>
      <c r="X65" s="33">
        <f t="shared" si="21"/>
        <v>6</v>
      </c>
      <c r="Y65" s="33">
        <f t="shared" si="22"/>
        <v>18</v>
      </c>
      <c r="Z65" s="33">
        <f t="shared" si="23"/>
        <v>16</v>
      </c>
      <c r="AA65" s="33">
        <f t="shared" si="24"/>
        <v>43</v>
      </c>
      <c r="AB65" s="33"/>
      <c r="AC65" s="36"/>
      <c r="AD65" s="37"/>
    </row>
    <row r="66" spans="2:30" s="224" customFormat="1">
      <c r="B66" s="58" t="s">
        <v>10</v>
      </c>
      <c r="C66" s="91">
        <v>24</v>
      </c>
      <c r="D66" s="22">
        <v>24</v>
      </c>
      <c r="E66" s="22">
        <v>46</v>
      </c>
      <c r="F66" s="22">
        <v>20</v>
      </c>
      <c r="G66" s="22">
        <v>19</v>
      </c>
      <c r="H66" s="22">
        <v>18</v>
      </c>
      <c r="I66" s="22">
        <v>18</v>
      </c>
      <c r="J66" s="22"/>
      <c r="K66" s="20"/>
      <c r="L66" s="17"/>
      <c r="Q66" s="58" t="s">
        <v>10</v>
      </c>
      <c r="R66" s="91"/>
      <c r="S66" s="22"/>
      <c r="T66" s="22"/>
      <c r="U66" s="22">
        <f t="shared" si="18"/>
        <v>24</v>
      </c>
      <c r="V66" s="22">
        <f t="shared" si="19"/>
        <v>24</v>
      </c>
      <c r="W66" s="22">
        <f t="shared" si="20"/>
        <v>46</v>
      </c>
      <c r="X66" s="22">
        <f t="shared" si="21"/>
        <v>20</v>
      </c>
      <c r="Y66" s="22">
        <f t="shared" si="22"/>
        <v>19</v>
      </c>
      <c r="Z66" s="22">
        <f t="shared" si="23"/>
        <v>18</v>
      </c>
      <c r="AA66" s="22">
        <f t="shared" si="24"/>
        <v>18</v>
      </c>
      <c r="AB66" s="22"/>
      <c r="AC66" s="20"/>
      <c r="AD66" s="17"/>
    </row>
    <row r="67" spans="2:30" s="224" customFormat="1">
      <c r="B67" s="58" t="s">
        <v>108</v>
      </c>
      <c r="C67" s="91">
        <v>6</v>
      </c>
      <c r="D67" s="22">
        <v>4</v>
      </c>
      <c r="E67" s="22">
        <v>-3</v>
      </c>
      <c r="F67" s="22">
        <v>1</v>
      </c>
      <c r="G67" s="22">
        <v>3</v>
      </c>
      <c r="H67" s="22">
        <v>3</v>
      </c>
      <c r="I67" s="22">
        <v>9</v>
      </c>
      <c r="J67" s="22"/>
      <c r="K67" s="20"/>
      <c r="L67" s="17"/>
      <c r="Q67" s="58" t="s">
        <v>6</v>
      </c>
      <c r="R67" s="91"/>
      <c r="S67" s="22"/>
      <c r="T67" s="22"/>
      <c r="U67" s="22">
        <f t="shared" si="18"/>
        <v>6</v>
      </c>
      <c r="V67" s="22">
        <f t="shared" si="19"/>
        <v>4</v>
      </c>
      <c r="W67" s="22">
        <f t="shared" si="20"/>
        <v>-3</v>
      </c>
      <c r="X67" s="22">
        <f t="shared" si="21"/>
        <v>1</v>
      </c>
      <c r="Y67" s="22">
        <f t="shared" si="22"/>
        <v>3</v>
      </c>
      <c r="Z67" s="22">
        <f t="shared" si="23"/>
        <v>3</v>
      </c>
      <c r="AA67" s="22">
        <f t="shared" si="24"/>
        <v>9</v>
      </c>
      <c r="AB67" s="22"/>
      <c r="AC67" s="20"/>
      <c r="AD67" s="17"/>
    </row>
    <row r="68" spans="2:30" s="224" customFormat="1">
      <c r="B68" s="58" t="s">
        <v>6</v>
      </c>
      <c r="C68" s="91">
        <v>7</v>
      </c>
      <c r="D68" s="22">
        <v>7</v>
      </c>
      <c r="E68" s="22">
        <v>2</v>
      </c>
      <c r="F68" s="22">
        <v>10</v>
      </c>
      <c r="G68" s="22">
        <v>10</v>
      </c>
      <c r="H68" s="22">
        <v>13</v>
      </c>
      <c r="I68" s="22">
        <v>11</v>
      </c>
      <c r="J68" s="22"/>
      <c r="K68" s="20"/>
      <c r="L68" s="17"/>
      <c r="Q68" s="58" t="s">
        <v>6</v>
      </c>
      <c r="R68" s="91"/>
      <c r="S68" s="22"/>
      <c r="T68" s="22"/>
      <c r="U68" s="22">
        <f t="shared" si="18"/>
        <v>7</v>
      </c>
      <c r="V68" s="22">
        <f t="shared" si="19"/>
        <v>7</v>
      </c>
      <c r="W68" s="22">
        <f t="shared" si="20"/>
        <v>2</v>
      </c>
      <c r="X68" s="22">
        <f t="shared" si="21"/>
        <v>10</v>
      </c>
      <c r="Y68" s="22">
        <f t="shared" si="22"/>
        <v>10</v>
      </c>
      <c r="Z68" s="22">
        <f t="shared" si="23"/>
        <v>13</v>
      </c>
      <c r="AA68" s="22">
        <f t="shared" si="24"/>
        <v>11</v>
      </c>
      <c r="AB68" s="22"/>
      <c r="AC68" s="20"/>
      <c r="AD68" s="17"/>
    </row>
    <row r="69" spans="2:30" s="224" customFormat="1">
      <c r="B69" s="58" t="s">
        <v>29</v>
      </c>
      <c r="C69" s="38">
        <v>1577</v>
      </c>
      <c r="D69" s="30">
        <v>1802</v>
      </c>
      <c r="E69" s="30">
        <v>1831</v>
      </c>
      <c r="F69" s="30">
        <v>1701</v>
      </c>
      <c r="G69" s="30">
        <v>1595</v>
      </c>
      <c r="H69" s="30">
        <v>1528</v>
      </c>
      <c r="I69" s="30">
        <v>1537</v>
      </c>
      <c r="J69" s="30"/>
      <c r="K69" s="20"/>
      <c r="L69" s="17"/>
      <c r="Q69" s="58" t="s">
        <v>29</v>
      </c>
      <c r="R69" s="38"/>
      <c r="S69" s="30"/>
      <c r="T69" s="30"/>
      <c r="U69" s="30">
        <f t="shared" si="18"/>
        <v>1577</v>
      </c>
      <c r="V69" s="30">
        <f t="shared" si="19"/>
        <v>1802</v>
      </c>
      <c r="W69" s="30">
        <f t="shared" si="20"/>
        <v>1831</v>
      </c>
      <c r="X69" s="30">
        <f t="shared" si="21"/>
        <v>1701</v>
      </c>
      <c r="Y69" s="30">
        <f t="shared" si="22"/>
        <v>1595</v>
      </c>
      <c r="Z69" s="30">
        <f t="shared" si="23"/>
        <v>1528</v>
      </c>
      <c r="AA69" s="30">
        <f t="shared" si="24"/>
        <v>1537</v>
      </c>
      <c r="AB69" s="30"/>
      <c r="AC69" s="20"/>
      <c r="AD69" s="17"/>
    </row>
    <row r="70" spans="2:30" s="224" customFormat="1">
      <c r="B70" s="304" t="s">
        <v>92</v>
      </c>
      <c r="C70" s="38">
        <v>8589</v>
      </c>
      <c r="D70" s="30">
        <v>9959</v>
      </c>
      <c r="E70" s="30">
        <v>9931</v>
      </c>
      <c r="F70" s="30">
        <v>9399</v>
      </c>
      <c r="G70" s="30">
        <v>9697</v>
      </c>
      <c r="H70" s="30">
        <v>9355</v>
      </c>
      <c r="I70" s="30">
        <v>9390</v>
      </c>
      <c r="J70" s="30"/>
      <c r="K70" s="20"/>
      <c r="L70" s="17"/>
      <c r="Q70" s="304" t="s">
        <v>92</v>
      </c>
      <c r="R70" s="38"/>
      <c r="S70" s="30"/>
      <c r="T70" s="30"/>
      <c r="U70" s="30">
        <f t="shared" si="18"/>
        <v>8589</v>
      </c>
      <c r="V70" s="30">
        <f t="shared" si="19"/>
        <v>9959</v>
      </c>
      <c r="W70" s="30">
        <f t="shared" si="20"/>
        <v>9931</v>
      </c>
      <c r="X70" s="30">
        <f t="shared" si="21"/>
        <v>9399</v>
      </c>
      <c r="Y70" s="30">
        <f t="shared" si="22"/>
        <v>9697</v>
      </c>
      <c r="Z70" s="30">
        <f t="shared" si="23"/>
        <v>9355</v>
      </c>
      <c r="AA70" s="30">
        <f t="shared" si="24"/>
        <v>9390</v>
      </c>
      <c r="AB70" s="30"/>
      <c r="AC70" s="20"/>
      <c r="AD70" s="17"/>
    </row>
    <row r="71" spans="2:30" s="224" customFormat="1">
      <c r="B71" s="56" t="s">
        <v>15</v>
      </c>
      <c r="C71" s="39">
        <v>45</v>
      </c>
      <c r="D71" s="40">
        <v>66</v>
      </c>
      <c r="E71" s="40">
        <v>72</v>
      </c>
      <c r="F71" s="40">
        <v>76</v>
      </c>
      <c r="G71" s="40">
        <v>79</v>
      </c>
      <c r="H71" s="40">
        <v>81</v>
      </c>
      <c r="I71" s="40">
        <v>76</v>
      </c>
      <c r="J71" s="40"/>
      <c r="K71" s="41"/>
      <c r="L71" s="42"/>
      <c r="Q71" s="56" t="s">
        <v>15</v>
      </c>
      <c r="R71" s="39"/>
      <c r="S71" s="40"/>
      <c r="T71" s="40"/>
      <c r="U71" s="40">
        <f t="shared" si="18"/>
        <v>45</v>
      </c>
      <c r="V71" s="40">
        <f t="shared" si="19"/>
        <v>66</v>
      </c>
      <c r="W71" s="40">
        <f t="shared" si="20"/>
        <v>72</v>
      </c>
      <c r="X71" s="40">
        <f t="shared" si="21"/>
        <v>76</v>
      </c>
      <c r="Y71" s="40">
        <f t="shared" si="22"/>
        <v>79</v>
      </c>
      <c r="Z71" s="40">
        <f t="shared" si="23"/>
        <v>81</v>
      </c>
      <c r="AA71" s="40">
        <f t="shared" si="24"/>
        <v>76</v>
      </c>
      <c r="AB71" s="40"/>
      <c r="AC71" s="41"/>
      <c r="AD71" s="42"/>
    </row>
    <row r="72" spans="2:30" s="224" customFormat="1">
      <c r="B72" s="65" t="s">
        <v>23</v>
      </c>
      <c r="C72" s="118"/>
      <c r="D72" s="21"/>
      <c r="E72" s="21"/>
      <c r="F72" s="21"/>
      <c r="G72" s="21"/>
      <c r="H72" s="21"/>
      <c r="I72" s="21"/>
      <c r="J72" s="21"/>
      <c r="K72" s="20"/>
      <c r="L72" s="17"/>
      <c r="Q72" s="65" t="s">
        <v>23</v>
      </c>
      <c r="R72" s="118"/>
      <c r="S72" s="21"/>
      <c r="T72" s="21"/>
      <c r="U72" s="21">
        <f t="shared" si="18"/>
        <v>0</v>
      </c>
      <c r="V72" s="21">
        <f t="shared" si="19"/>
        <v>0</v>
      </c>
      <c r="W72" s="21">
        <f t="shared" si="20"/>
        <v>0</v>
      </c>
      <c r="X72" s="21">
        <f t="shared" si="21"/>
        <v>0</v>
      </c>
      <c r="Y72" s="21">
        <f t="shared" si="22"/>
        <v>0</v>
      </c>
      <c r="Z72" s="21">
        <f t="shared" si="23"/>
        <v>0</v>
      </c>
      <c r="AA72" s="21">
        <f t="shared" si="24"/>
        <v>0</v>
      </c>
      <c r="AB72" s="21"/>
      <c r="AC72" s="20"/>
      <c r="AD72" s="17"/>
    </row>
    <row r="73" spans="2:30" s="224" customFormat="1">
      <c r="B73" s="58" t="s">
        <v>26</v>
      </c>
      <c r="C73" s="92">
        <v>9.1999999999999993</v>
      </c>
      <c r="D73" s="93">
        <v>9.9</v>
      </c>
      <c r="E73" s="93">
        <v>10.7</v>
      </c>
      <c r="F73" s="93">
        <v>11.6</v>
      </c>
      <c r="G73" s="93">
        <v>12</v>
      </c>
      <c r="H73" s="93">
        <v>11.8</v>
      </c>
      <c r="I73" s="93">
        <v>12</v>
      </c>
      <c r="J73" s="93"/>
      <c r="K73" s="20"/>
      <c r="L73" s="17"/>
      <c r="Q73" s="58" t="s">
        <v>26</v>
      </c>
      <c r="R73" s="92"/>
      <c r="S73" s="93"/>
      <c r="T73" s="93"/>
      <c r="U73" s="93">
        <f t="shared" si="18"/>
        <v>9.1999999999999993</v>
      </c>
      <c r="V73" s="93">
        <f t="shared" si="19"/>
        <v>9.9</v>
      </c>
      <c r="W73" s="93">
        <f t="shared" si="20"/>
        <v>10.7</v>
      </c>
      <c r="X73" s="93">
        <f t="shared" si="21"/>
        <v>11.6</v>
      </c>
      <c r="Y73" s="93">
        <f t="shared" si="22"/>
        <v>12</v>
      </c>
      <c r="Z73" s="93">
        <f t="shared" si="23"/>
        <v>11.8</v>
      </c>
      <c r="AA73" s="93">
        <f t="shared" si="24"/>
        <v>12</v>
      </c>
      <c r="AB73" s="93"/>
      <c r="AC73" s="20"/>
      <c r="AD73" s="17"/>
    </row>
    <row r="74" spans="2:30" s="224" customFormat="1">
      <c r="B74" s="56" t="s">
        <v>16</v>
      </c>
      <c r="C74" s="138">
        <v>3.6</v>
      </c>
      <c r="D74" s="165">
        <v>3.8</v>
      </c>
      <c r="E74" s="165">
        <v>5.0999999999999996</v>
      </c>
      <c r="F74" s="165">
        <v>5.7</v>
      </c>
      <c r="G74" s="165">
        <v>5.0999999999999996</v>
      </c>
      <c r="H74" s="165">
        <v>4.7</v>
      </c>
      <c r="I74" s="165">
        <v>4.5999999999999996</v>
      </c>
      <c r="J74" s="165"/>
      <c r="K74" s="41"/>
      <c r="L74" s="42"/>
      <c r="Q74" s="56" t="s">
        <v>16</v>
      </c>
      <c r="R74" s="138"/>
      <c r="S74" s="165"/>
      <c r="T74" s="165"/>
      <c r="U74" s="165">
        <f t="shared" si="18"/>
        <v>3.6</v>
      </c>
      <c r="V74" s="165">
        <f t="shared" si="19"/>
        <v>3.8</v>
      </c>
      <c r="W74" s="165">
        <f t="shared" si="20"/>
        <v>5.0999999999999996</v>
      </c>
      <c r="X74" s="165">
        <f t="shared" si="21"/>
        <v>5.7</v>
      </c>
      <c r="Y74" s="165">
        <f t="shared" si="22"/>
        <v>5.0999999999999996</v>
      </c>
      <c r="Z74" s="165">
        <f t="shared" si="23"/>
        <v>4.7</v>
      </c>
      <c r="AA74" s="165">
        <f t="shared" si="24"/>
        <v>4.5999999999999996</v>
      </c>
      <c r="AB74" s="165"/>
      <c r="AC74" s="41"/>
      <c r="AD74" s="42"/>
    </row>
    <row r="75" spans="2:30" s="224" customFormat="1">
      <c r="B75" s="1353"/>
      <c r="C75" s="1354"/>
      <c r="D75" s="1354"/>
      <c r="E75" s="1354"/>
      <c r="F75" s="1354"/>
      <c r="G75" s="1354"/>
      <c r="H75" s="1354"/>
      <c r="I75" s="1354"/>
      <c r="J75" s="1354"/>
      <c r="K75" s="1354"/>
      <c r="L75" s="1354"/>
    </row>
    <row r="76" spans="2:30" s="224" customFormat="1">
      <c r="B76" s="53"/>
      <c r="C76" s="13"/>
      <c r="D76" s="13"/>
      <c r="E76" s="13"/>
      <c r="F76" s="13"/>
      <c r="G76" s="13"/>
      <c r="H76" s="13"/>
      <c r="I76" s="13"/>
      <c r="J76" s="13"/>
      <c r="K76" s="13"/>
      <c r="L76" s="13"/>
      <c r="Q76" s="13"/>
      <c r="R76" s="13"/>
      <c r="S76" s="13"/>
      <c r="T76" s="13"/>
      <c r="U76" s="13"/>
      <c r="V76" s="13"/>
      <c r="W76" s="13"/>
      <c r="X76" s="13"/>
      <c r="Y76" s="13"/>
      <c r="Z76" s="13"/>
      <c r="AA76" s="13"/>
      <c r="AB76" s="13"/>
    </row>
    <row r="77" spans="2:30" s="224" customFormat="1">
      <c r="B77" s="53"/>
      <c r="C77" s="13"/>
      <c r="D77" s="13"/>
      <c r="E77" s="13"/>
      <c r="F77" s="13"/>
      <c r="G77" s="13"/>
      <c r="H77" s="13"/>
      <c r="I77" s="13"/>
      <c r="J77" s="13"/>
      <c r="K77" s="13"/>
      <c r="L77" s="13"/>
      <c r="O77" s="53"/>
      <c r="P77" s="13"/>
      <c r="Q77" s="13"/>
      <c r="R77" s="13"/>
      <c r="S77" s="13"/>
      <c r="T77" s="13"/>
      <c r="U77" s="13"/>
      <c r="V77" s="13"/>
      <c r="W77" s="13"/>
      <c r="X77" s="13"/>
      <c r="Y77" s="13"/>
      <c r="Z77" s="13"/>
      <c r="AA77" s="13"/>
      <c r="AB77" s="13"/>
    </row>
    <row r="78" spans="2:30" s="224" customFormat="1">
      <c r="B78" s="53"/>
      <c r="C78" s="13"/>
      <c r="D78" s="13"/>
      <c r="E78" s="13"/>
      <c r="F78" s="13"/>
      <c r="G78" s="13"/>
      <c r="H78" s="13"/>
      <c r="I78" s="13"/>
      <c r="J78" s="13"/>
      <c r="K78" s="13"/>
      <c r="L78" s="13"/>
      <c r="O78" s="53"/>
      <c r="P78" s="13"/>
      <c r="Q78" s="13"/>
      <c r="R78" s="13"/>
      <c r="S78" s="13"/>
      <c r="T78" s="13"/>
      <c r="U78" s="13"/>
      <c r="V78" s="13"/>
      <c r="W78" s="13"/>
      <c r="X78" s="13"/>
      <c r="Y78" s="13"/>
      <c r="Z78" s="13"/>
      <c r="AA78" s="13"/>
      <c r="AB78" s="13"/>
    </row>
    <row r="79" spans="2:30" s="224" customFormat="1">
      <c r="B79" s="53"/>
      <c r="C79" s="13"/>
      <c r="D79" s="13"/>
      <c r="E79" s="13"/>
      <c r="F79" s="13"/>
      <c r="G79" s="13"/>
      <c r="H79" s="13"/>
      <c r="I79" s="13"/>
      <c r="J79" s="13"/>
      <c r="K79" s="13"/>
      <c r="L79" s="13"/>
      <c r="O79" s="53"/>
      <c r="P79" s="13"/>
      <c r="Q79" s="13"/>
      <c r="R79" s="13"/>
      <c r="S79" s="13"/>
      <c r="T79" s="13"/>
      <c r="U79" s="13"/>
      <c r="V79" s="13"/>
      <c r="W79" s="13"/>
      <c r="X79" s="13"/>
      <c r="Y79" s="13"/>
      <c r="Z79" s="13"/>
      <c r="AA79" s="13"/>
      <c r="AB79" s="13"/>
    </row>
    <row r="80" spans="2:30" s="224" customFormat="1">
      <c r="B80" s="53"/>
      <c r="C80" s="13"/>
      <c r="D80" s="13"/>
      <c r="E80" s="13"/>
      <c r="F80" s="13"/>
      <c r="G80" s="13"/>
      <c r="H80" s="13"/>
      <c r="I80" s="13"/>
      <c r="J80" s="13"/>
      <c r="K80" s="13"/>
      <c r="L80" s="13"/>
      <c r="O80" s="53"/>
      <c r="P80" s="13"/>
      <c r="Q80" s="13"/>
      <c r="R80" s="13"/>
      <c r="S80" s="13"/>
      <c r="T80" s="13"/>
      <c r="U80" s="13"/>
      <c r="V80" s="13"/>
      <c r="W80" s="13"/>
      <c r="X80" s="13"/>
      <c r="Y80" s="13"/>
      <c r="Z80" s="13"/>
      <c r="AA80" s="13"/>
      <c r="AB80" s="13"/>
    </row>
    <row r="81" spans="2:28" s="224" customFormat="1">
      <c r="B81" s="53"/>
      <c r="C81" s="13"/>
      <c r="D81" s="13"/>
      <c r="E81" s="13"/>
      <c r="F81" s="13"/>
      <c r="G81" s="13"/>
      <c r="H81" s="13"/>
      <c r="I81" s="13"/>
      <c r="J81" s="13"/>
      <c r="K81" s="13"/>
      <c r="L81" s="13"/>
      <c r="O81" s="53"/>
      <c r="P81" s="13"/>
      <c r="Q81" s="13"/>
      <c r="R81" s="13"/>
      <c r="S81" s="13"/>
      <c r="T81" s="13"/>
      <c r="U81" s="13"/>
      <c r="V81" s="13"/>
      <c r="W81" s="13"/>
      <c r="X81" s="13"/>
      <c r="Y81" s="13"/>
      <c r="Z81" s="13"/>
      <c r="AA81" s="13"/>
      <c r="AB81" s="13"/>
    </row>
    <row r="82" spans="2:28" s="224" customFormat="1">
      <c r="B82" s="53"/>
      <c r="C82" s="13"/>
      <c r="D82" s="13"/>
      <c r="E82" s="13"/>
      <c r="F82" s="13"/>
      <c r="G82" s="13"/>
      <c r="H82" s="13"/>
      <c r="I82" s="13"/>
      <c r="J82" s="13"/>
      <c r="K82" s="13"/>
      <c r="L82" s="13"/>
      <c r="O82" s="53"/>
      <c r="P82" s="13"/>
      <c r="Q82" s="13"/>
      <c r="R82" s="13"/>
      <c r="S82" s="13"/>
      <c r="T82" s="13"/>
      <c r="U82" s="13"/>
      <c r="V82" s="13"/>
      <c r="W82" s="13"/>
      <c r="X82" s="13"/>
      <c r="Y82" s="13"/>
      <c r="Z82" s="13"/>
      <c r="AA82" s="13"/>
      <c r="AB82" s="13"/>
    </row>
    <row r="83" spans="2:28" s="224" customFormat="1">
      <c r="B83" s="53"/>
      <c r="C83" s="13"/>
      <c r="D83" s="13"/>
      <c r="E83" s="13"/>
      <c r="F83" s="13"/>
      <c r="G83" s="13"/>
      <c r="H83" s="13"/>
      <c r="I83" s="13"/>
      <c r="J83" s="13"/>
      <c r="K83" s="13"/>
      <c r="L83" s="13"/>
      <c r="O83" s="53"/>
      <c r="P83" s="13"/>
      <c r="Q83" s="13"/>
      <c r="R83" s="13"/>
      <c r="S83" s="13"/>
      <c r="T83" s="13"/>
      <c r="U83" s="13"/>
      <c r="V83" s="13"/>
      <c r="W83" s="13"/>
      <c r="X83" s="13"/>
      <c r="Y83" s="13"/>
      <c r="Z83" s="13"/>
      <c r="AA83" s="13"/>
      <c r="AB83" s="13"/>
    </row>
    <row r="84" spans="2:28" s="224" customFormat="1">
      <c r="B84" s="53"/>
      <c r="C84" s="13"/>
      <c r="D84" s="13"/>
      <c r="E84" s="13"/>
      <c r="F84" s="13"/>
      <c r="G84" s="13"/>
      <c r="H84" s="13"/>
      <c r="I84" s="13"/>
      <c r="J84" s="13"/>
      <c r="K84" s="13"/>
      <c r="L84" s="13"/>
      <c r="O84" s="53"/>
      <c r="P84" s="13"/>
      <c r="Q84" s="13"/>
      <c r="R84" s="13"/>
      <c r="S84" s="13"/>
      <c r="T84" s="13"/>
      <c r="U84" s="13"/>
      <c r="V84" s="13"/>
      <c r="W84" s="13"/>
      <c r="X84" s="13"/>
      <c r="Y84" s="13"/>
      <c r="Z84" s="13"/>
      <c r="AA84" s="13"/>
      <c r="AB84" s="13"/>
    </row>
    <row r="85" spans="2:28" s="224" customFormat="1">
      <c r="B85" s="53"/>
      <c r="C85" s="13"/>
      <c r="D85" s="13"/>
      <c r="E85" s="13"/>
      <c r="F85" s="13"/>
      <c r="G85" s="13"/>
      <c r="H85" s="13"/>
      <c r="I85" s="13"/>
      <c r="J85" s="13"/>
      <c r="K85" s="13"/>
      <c r="L85" s="13"/>
      <c r="O85" s="53"/>
      <c r="P85" s="13"/>
      <c r="Q85" s="13"/>
      <c r="R85" s="13"/>
      <c r="S85" s="13"/>
      <c r="T85" s="13"/>
      <c r="U85" s="13"/>
      <c r="V85" s="13"/>
      <c r="W85" s="13"/>
      <c r="X85" s="13"/>
      <c r="Y85" s="13"/>
      <c r="Z85" s="13"/>
      <c r="AA85" s="13"/>
      <c r="AB85" s="13"/>
    </row>
    <row r="86" spans="2:28" s="224" customFormat="1"/>
    <row r="87" spans="2:28" s="224" customFormat="1"/>
    <row r="88" spans="2:28" s="224" customFormat="1"/>
    <row r="89" spans="2:28" s="224" customFormat="1"/>
    <row r="90" spans="2:28" s="224" customFormat="1"/>
    <row r="91" spans="2:28" s="224" customFormat="1"/>
    <row r="92" spans="2:28" s="224" customFormat="1"/>
    <row r="93" spans="2:28" s="224" customFormat="1"/>
    <row r="94" spans="2:28" s="224" customFormat="1"/>
    <row r="95" spans="2:28" s="224" customFormat="1"/>
    <row r="96" spans="2:28" s="224" customFormat="1"/>
    <row r="97" s="224" customFormat="1"/>
    <row r="98" s="224" customFormat="1"/>
    <row r="99" s="224" customFormat="1"/>
    <row r="100" s="224" customFormat="1"/>
    <row r="101" s="224" customFormat="1"/>
    <row r="102" s="224" customFormat="1"/>
    <row r="103" s="224" customFormat="1"/>
    <row r="104" s="224" customFormat="1"/>
  </sheetData>
  <mergeCells count="2">
    <mergeCell ref="B25:L25"/>
    <mergeCell ref="B75:L75"/>
  </mergeCells>
  <phoneticPr fontId="0"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6">
    <tabColor rgb="FF92D050"/>
    <pageSetUpPr fitToPage="1"/>
  </sheetPr>
  <dimension ref="A1:BB105"/>
  <sheetViews>
    <sheetView zoomScaleNormal="100" workbookViewId="0">
      <selection activeCell="D5" sqref="D5:J29"/>
    </sheetView>
  </sheetViews>
  <sheetFormatPr defaultColWidth="9.33203125" defaultRowHeight="12" outlineLevelRow="1" outlineLevelCol="1"/>
  <cols>
    <col min="1" max="1" width="23.33203125" style="52" customWidth="1"/>
    <col min="2" max="2" width="33.33203125" style="53" customWidth="1"/>
    <col min="3" max="7" width="7.44140625" style="13" customWidth="1"/>
    <col min="8" max="8" width="6.44140625" style="13" customWidth="1" outlineLevel="1"/>
    <col min="9" max="9" width="6.33203125" style="13" customWidth="1" outlineLevel="1"/>
    <col min="10" max="10" width="5.6640625" style="13" customWidth="1" outlineLevel="1"/>
    <col min="11" max="12" width="7.44140625" style="13" customWidth="1"/>
    <col min="13" max="13" width="8.77734375" style="13" customWidth="1"/>
    <col min="14" max="14" width="7.6640625" style="13" customWidth="1"/>
    <col min="15" max="17" width="8.44140625" style="53" customWidth="1" outlineLevel="1"/>
    <col min="18" max="18" width="7" style="53" customWidth="1" outlineLevel="1"/>
    <col min="19" max="19" width="9.6640625" style="53" bestFit="1" customWidth="1"/>
    <col min="20" max="21" width="9.33203125" style="53" customWidth="1"/>
    <col min="22" max="23" width="12" style="53" customWidth="1"/>
    <col min="24" max="25" width="9.6640625" style="53" bestFit="1" customWidth="1"/>
    <col min="26" max="26" width="13.109375" style="53" customWidth="1"/>
    <col min="27" max="27" width="8.109375" style="53" customWidth="1"/>
    <col min="28" max="32" width="9.44140625" style="53" bestFit="1" customWidth="1"/>
    <col min="33" max="34" width="13.109375" style="53" bestFit="1" customWidth="1"/>
    <col min="35" max="36" width="10.44140625" style="53" bestFit="1" customWidth="1"/>
    <col min="37" max="37" width="9.44140625" style="53" bestFit="1" customWidth="1"/>
    <col min="38" max="16384" width="9.33203125" style="53"/>
  </cols>
  <sheetData>
    <row r="1" spans="1:54" ht="10.5" customHeight="1">
      <c r="A1" s="181" t="s">
        <v>84</v>
      </c>
      <c r="B1" s="52">
        <v>2</v>
      </c>
      <c r="C1" s="52">
        <f t="shared" ref="C1:P1" si="0">+B1+1</f>
        <v>3</v>
      </c>
      <c r="D1" s="52">
        <f t="shared" si="0"/>
        <v>4</v>
      </c>
      <c r="E1" s="52">
        <f t="shared" si="0"/>
        <v>5</v>
      </c>
      <c r="F1" s="52">
        <f t="shared" si="0"/>
        <v>6</v>
      </c>
      <c r="G1" s="52">
        <f t="shared" si="0"/>
        <v>7</v>
      </c>
      <c r="H1" s="52">
        <f t="shared" si="0"/>
        <v>8</v>
      </c>
      <c r="I1" s="52">
        <f t="shared" si="0"/>
        <v>9</v>
      </c>
      <c r="J1" s="52">
        <f t="shared" si="0"/>
        <v>10</v>
      </c>
      <c r="K1" s="52">
        <f t="shared" si="0"/>
        <v>11</v>
      </c>
      <c r="L1" s="52">
        <f t="shared" si="0"/>
        <v>12</v>
      </c>
      <c r="M1" s="52"/>
      <c r="N1" s="52"/>
      <c r="O1" s="52">
        <f>+L1+1</f>
        <v>13</v>
      </c>
      <c r="P1" s="52">
        <f t="shared" si="0"/>
        <v>14</v>
      </c>
      <c r="Q1" s="52">
        <v>17</v>
      </c>
      <c r="R1" s="52"/>
      <c r="S1" s="52">
        <v>22</v>
      </c>
      <c r="T1" s="52">
        <v>23</v>
      </c>
      <c r="U1" s="52">
        <v>24</v>
      </c>
      <c r="V1" s="52"/>
      <c r="W1" s="52"/>
      <c r="X1" s="52">
        <v>25</v>
      </c>
      <c r="Y1" s="52">
        <v>26</v>
      </c>
      <c r="Z1" s="52">
        <v>27</v>
      </c>
      <c r="AA1" s="52">
        <v>28</v>
      </c>
      <c r="AB1" s="52">
        <v>29</v>
      </c>
      <c r="AC1" s="52">
        <v>30</v>
      </c>
      <c r="AD1" s="52">
        <v>31</v>
      </c>
      <c r="AE1" s="52">
        <v>31</v>
      </c>
      <c r="AF1" s="52">
        <v>32</v>
      </c>
      <c r="AG1" s="52">
        <v>33</v>
      </c>
      <c r="AH1" s="52">
        <v>34</v>
      </c>
      <c r="AI1" s="52">
        <v>35</v>
      </c>
      <c r="AJ1" s="52">
        <v>36</v>
      </c>
      <c r="AK1" s="52">
        <v>35</v>
      </c>
      <c r="AL1" s="52">
        <v>36</v>
      </c>
    </row>
    <row r="2" spans="1:54" ht="10.5" customHeight="1">
      <c r="A2" s="181"/>
      <c r="B2" s="400" t="s">
        <v>32</v>
      </c>
      <c r="C2" s="401"/>
      <c r="D2" s="386"/>
      <c r="E2" s="386"/>
      <c r="F2" s="386"/>
      <c r="G2" s="386"/>
      <c r="H2" s="386"/>
      <c r="I2" s="386"/>
      <c r="J2" s="386"/>
      <c r="K2" s="386"/>
      <c r="L2" s="386"/>
      <c r="M2" s="386"/>
      <c r="N2" s="386"/>
      <c r="O2" s="367"/>
      <c r="P2" s="367"/>
      <c r="Q2" s="367"/>
      <c r="R2" s="52"/>
      <c r="T2" s="1357"/>
      <c r="U2" s="1357"/>
      <c r="Y2" s="101" t="s">
        <v>97</v>
      </c>
    </row>
    <row r="3" spans="1:54" ht="10.5" customHeight="1">
      <c r="A3" s="181"/>
      <c r="B3" s="810"/>
      <c r="C3" s="780"/>
      <c r="D3" s="808"/>
      <c r="E3" s="808"/>
      <c r="F3" s="808"/>
      <c r="G3" s="808"/>
      <c r="H3" s="808"/>
      <c r="I3" s="808"/>
      <c r="J3" s="809"/>
      <c r="K3" s="811"/>
      <c r="L3" s="808"/>
      <c r="M3" s="1333" t="s">
        <v>110</v>
      </c>
      <c r="N3" s="1334"/>
      <c r="O3" s="1335" t="e">
        <f>+VLOOKUP($A4,#REF!,O$1+1,FALSE)</f>
        <v>#REF!</v>
      </c>
      <c r="P3" s="1337" t="e">
        <f>+VLOOKUP($A4,#REF!,P$1+1,FALSE)</f>
        <v>#REF!</v>
      </c>
      <c r="Q3" s="1358" t="str">
        <f>Shipping!O3</f>
        <v>Jan/Dec 19/18</v>
      </c>
      <c r="R3" s="52"/>
      <c r="Y3" s="101"/>
      <c r="AI3" s="1355" t="str">
        <f>M3</f>
        <v>Local curr.</v>
      </c>
      <c r="AJ3" s="1356"/>
      <c r="AK3" s="944" t="e">
        <f>O3</f>
        <v>#REF!</v>
      </c>
      <c r="AL3" s="946" t="e">
        <f>P3</f>
        <v>#REF!</v>
      </c>
      <c r="AM3" s="947" t="str">
        <f>Q3</f>
        <v>Jan/Dec 19/18</v>
      </c>
    </row>
    <row r="4" spans="1:54" ht="13.5" customHeight="1">
      <c r="A4" s="182" t="str">
        <f>+"headingqy"&amp;$A$1</f>
        <v>headingqyGroup</v>
      </c>
      <c r="B4" s="453" t="e">
        <f>+VLOOKUP($A4,#REF!,B$1+1,FALSE)</f>
        <v>#REF!</v>
      </c>
      <c r="C4" s="449" t="e">
        <f>+VLOOKUP($A4,#REF!,C$1+1,FALSE)</f>
        <v>#REF!</v>
      </c>
      <c r="D4" s="450" t="e">
        <f>+VLOOKUP($A4,#REF!,D$1+1,FALSE)</f>
        <v>#REF!</v>
      </c>
      <c r="E4" s="450" t="e">
        <f>+VLOOKUP($A4,#REF!,E$1+1,FALSE)</f>
        <v>#REF!</v>
      </c>
      <c r="F4" s="450" t="e">
        <f>+VLOOKUP($A4,#REF!,F$1+1,FALSE)</f>
        <v>#REF!</v>
      </c>
      <c r="G4" s="450" t="e">
        <f>+VLOOKUP($A4,#REF!,G$1+1,FALSE)</f>
        <v>#REF!</v>
      </c>
      <c r="H4" s="450" t="e">
        <f>+VLOOKUP($A4,#REF!,H$1+1,FALSE)</f>
        <v>#REF!</v>
      </c>
      <c r="I4" s="450" t="e">
        <f>+VLOOKUP($A4,#REF!,I$1+1,FALSE)</f>
        <v>#REF!</v>
      </c>
      <c r="J4" s="450" t="e">
        <f>+VLOOKUP($A4,#REF!,J$1+1,FALSE)</f>
        <v>#REF!</v>
      </c>
      <c r="K4" s="817" t="e">
        <f>+VLOOKUP($A4,#REF!,K$1+1,FALSE)</f>
        <v>#REF!</v>
      </c>
      <c r="L4" s="818" t="e">
        <f>+VLOOKUP($A4,#REF!,L$1+1,FALSE)</f>
        <v>#REF!</v>
      </c>
      <c r="M4" s="1059" t="e">
        <f>+VLOOKUP($A4,#REF!,K$1+1,FALSE)</f>
        <v>#REF!</v>
      </c>
      <c r="N4" s="1060" t="e">
        <f>L4</f>
        <v>#REF!</v>
      </c>
      <c r="O4" s="1336"/>
      <c r="P4" s="1338"/>
      <c r="Q4" s="1359"/>
      <c r="R4" s="52"/>
      <c r="Y4" s="310" t="e">
        <f>C4</f>
        <v>#REF!</v>
      </c>
      <c r="Z4" s="311" t="e">
        <f t="shared" ref="Z4:AE4" si="1">D4</f>
        <v>#REF!</v>
      </c>
      <c r="AA4" s="311" t="e">
        <f t="shared" si="1"/>
        <v>#REF!</v>
      </c>
      <c r="AB4" s="311" t="e">
        <f t="shared" si="1"/>
        <v>#REF!</v>
      </c>
      <c r="AC4" s="311" t="e">
        <f t="shared" si="1"/>
        <v>#REF!</v>
      </c>
      <c r="AD4" s="311" t="e">
        <f t="shared" si="1"/>
        <v>#REF!</v>
      </c>
      <c r="AE4" s="311" t="e">
        <f t="shared" si="1"/>
        <v>#REF!</v>
      </c>
      <c r="AF4" s="311" t="e">
        <f>J4</f>
        <v>#REF!</v>
      </c>
      <c r="AG4" s="312" t="e">
        <f>K4</f>
        <v>#REF!</v>
      </c>
      <c r="AH4" s="942" t="e">
        <f>L4</f>
        <v>#REF!</v>
      </c>
      <c r="AI4" s="943" t="e">
        <f>M4</f>
        <v>#REF!</v>
      </c>
      <c r="AJ4" s="945" t="e">
        <f>N4</f>
        <v>#REF!</v>
      </c>
      <c r="AK4" s="943"/>
      <c r="AL4" s="945"/>
      <c r="AM4" s="948"/>
    </row>
    <row r="5" spans="1:54" ht="10.5" customHeight="1">
      <c r="A5" s="57" t="s">
        <v>8</v>
      </c>
      <c r="B5" s="483" t="s">
        <v>8</v>
      </c>
      <c r="C5" s="532"/>
      <c r="D5" s="566"/>
      <c r="E5" s="486"/>
      <c r="F5" s="486"/>
      <c r="G5" s="486"/>
      <c r="H5" s="538"/>
      <c r="I5" s="538"/>
      <c r="J5" s="538"/>
      <c r="K5" s="712"/>
      <c r="L5" s="728"/>
      <c r="M5" s="324"/>
      <c r="N5" s="325"/>
      <c r="O5" s="475"/>
      <c r="P5" s="566"/>
      <c r="Q5" s="768"/>
      <c r="R5" s="52"/>
      <c r="T5" s="819" t="e">
        <f>((C5-D5)/D5)-K5</f>
        <v>#DIV/0!</v>
      </c>
      <c r="U5" s="819" t="e">
        <f>((C5-G5)/G5)-L5</f>
        <v>#DIV/0!</v>
      </c>
      <c r="V5" s="819" t="e">
        <f t="shared" ref="V5:V16" si="2">((O5-P5)/P5)-Q5</f>
        <v>#DIV/0!</v>
      </c>
      <c r="W5" s="819">
        <f>C5+D5+E5+F5-O5</f>
        <v>0</v>
      </c>
      <c r="X5" s="819">
        <f>G5+H5+I5+J5-P5</f>
        <v>0</v>
      </c>
      <c r="Y5" s="370"/>
      <c r="Z5" s="710"/>
      <c r="AA5" s="711"/>
      <c r="AB5" s="711"/>
      <c r="AC5" s="711"/>
      <c r="AD5" s="395"/>
      <c r="AE5" s="395"/>
      <c r="AF5" s="395"/>
      <c r="AG5" s="324"/>
      <c r="AH5" s="325"/>
      <c r="AI5" s="949"/>
      <c r="AJ5" s="950"/>
      <c r="AK5" s="370"/>
      <c r="AL5" s="710"/>
      <c r="AM5" s="968"/>
      <c r="AN5" s="68">
        <f t="shared" ref="AN5:AN29" si="3">C5-Y5</f>
        <v>0</v>
      </c>
      <c r="AO5" s="68">
        <f t="shared" ref="AO5:AO29" si="4">D5-Z5</f>
        <v>0</v>
      </c>
      <c r="AP5" s="68">
        <f t="shared" ref="AP5:AP29" si="5">E5-AA5</f>
        <v>0</v>
      </c>
      <c r="AQ5" s="68">
        <f t="shared" ref="AQ5:AQ29" si="6">F5-AB5</f>
        <v>0</v>
      </c>
      <c r="AR5" s="68">
        <f t="shared" ref="AR5:AR29" si="7">G5-AC5</f>
        <v>0</v>
      </c>
      <c r="AS5" s="68">
        <f t="shared" ref="AS5:AS29" si="8">H5-AD5</f>
        <v>0</v>
      </c>
      <c r="AT5" s="68">
        <f t="shared" ref="AT5:BB5" si="9">I5-AE5</f>
        <v>0</v>
      </c>
      <c r="AU5" s="68">
        <f t="shared" si="9"/>
        <v>0</v>
      </c>
      <c r="AV5" s="68">
        <f t="shared" si="9"/>
        <v>0</v>
      </c>
      <c r="AW5" s="68">
        <f t="shared" si="9"/>
        <v>0</v>
      </c>
      <c r="AX5" s="68">
        <f t="shared" si="9"/>
        <v>0</v>
      </c>
      <c r="AY5" s="68">
        <f t="shared" si="9"/>
        <v>0</v>
      </c>
      <c r="AZ5" s="68">
        <f t="shared" si="9"/>
        <v>0</v>
      </c>
      <c r="BA5" s="68">
        <f t="shared" si="9"/>
        <v>0</v>
      </c>
      <c r="BB5" s="68">
        <f t="shared" si="9"/>
        <v>0</v>
      </c>
    </row>
    <row r="6" spans="1:54" ht="10.5" customHeight="1">
      <c r="A6" s="57" t="s">
        <v>3</v>
      </c>
      <c r="B6" s="483" t="s">
        <v>3</v>
      </c>
      <c r="C6" s="532"/>
      <c r="D6" s="566"/>
      <c r="E6" s="486"/>
      <c r="F6" s="486"/>
      <c r="G6" s="486"/>
      <c r="H6" s="538"/>
      <c r="I6" s="538"/>
      <c r="J6" s="538"/>
      <c r="K6" s="324"/>
      <c r="L6" s="325"/>
      <c r="M6" s="324"/>
      <c r="N6" s="325"/>
      <c r="O6" s="475"/>
      <c r="P6" s="485"/>
      <c r="Q6" s="319"/>
      <c r="R6" s="52"/>
      <c r="T6" s="819" t="e">
        <f>((C6-D6)/D6)-K6</f>
        <v>#DIV/0!</v>
      </c>
      <c r="U6" s="819" t="e">
        <f t="shared" ref="U6:U29" si="10">((C6-G6)/G6)-L6</f>
        <v>#DIV/0!</v>
      </c>
      <c r="V6" s="819" t="e">
        <f t="shared" si="2"/>
        <v>#DIV/0!</v>
      </c>
      <c r="W6" s="819">
        <f t="shared" ref="W6:W16" si="11">C6+D6+E6+F6-O6</f>
        <v>0</v>
      </c>
      <c r="X6" s="819">
        <f t="shared" ref="X6:X16" si="12">G6+H6+I6+J6-P6</f>
        <v>0</v>
      </c>
      <c r="Y6" s="370"/>
      <c r="Z6" s="710"/>
      <c r="AA6" s="711"/>
      <c r="AB6" s="711"/>
      <c r="AC6" s="711"/>
      <c r="AD6" s="395"/>
      <c r="AE6" s="395"/>
      <c r="AF6" s="395"/>
      <c r="AG6" s="324"/>
      <c r="AH6" s="325"/>
      <c r="AI6" s="949"/>
      <c r="AJ6" s="950"/>
      <c r="AK6" s="370"/>
      <c r="AL6" s="710"/>
      <c r="AM6" s="969"/>
      <c r="AN6" s="68">
        <f t="shared" si="3"/>
        <v>0</v>
      </c>
      <c r="AO6" s="68">
        <f t="shared" si="4"/>
        <v>0</v>
      </c>
      <c r="AP6" s="68">
        <f t="shared" si="5"/>
        <v>0</v>
      </c>
      <c r="AQ6" s="68">
        <f t="shared" si="6"/>
        <v>0</v>
      </c>
      <c r="AR6" s="68">
        <f t="shared" si="7"/>
        <v>0</v>
      </c>
      <c r="AS6" s="68">
        <f t="shared" si="8"/>
        <v>0</v>
      </c>
      <c r="AT6" s="68">
        <f t="shared" ref="AT6:BB29" si="13">I6-AE6</f>
        <v>0</v>
      </c>
      <c r="AU6" s="68">
        <f t="shared" si="13"/>
        <v>0</v>
      </c>
      <c r="AV6" s="68">
        <f t="shared" si="13"/>
        <v>0</v>
      </c>
      <c r="AW6" s="68">
        <f t="shared" si="13"/>
        <v>0</v>
      </c>
      <c r="AX6" s="68">
        <f t="shared" si="13"/>
        <v>0</v>
      </c>
      <c r="AY6" s="68">
        <f t="shared" si="13"/>
        <v>0</v>
      </c>
      <c r="AZ6" s="68">
        <f t="shared" si="13"/>
        <v>0</v>
      </c>
      <c r="BA6" s="68">
        <f t="shared" si="13"/>
        <v>0</v>
      </c>
      <c r="BB6" s="68">
        <f t="shared" si="13"/>
        <v>0</v>
      </c>
    </row>
    <row r="7" spans="1:54" ht="10.5" customHeight="1">
      <c r="A7" s="57" t="s">
        <v>0</v>
      </c>
      <c r="B7" s="483" t="s">
        <v>0</v>
      </c>
      <c r="C7" s="532"/>
      <c r="D7" s="566"/>
      <c r="E7" s="486"/>
      <c r="F7" s="486"/>
      <c r="G7" s="486"/>
      <c r="H7" s="538"/>
      <c r="I7" s="538"/>
      <c r="J7" s="538"/>
      <c r="K7" s="324"/>
      <c r="L7" s="325"/>
      <c r="M7" s="324"/>
      <c r="N7" s="325"/>
      <c r="O7" s="475"/>
      <c r="P7" s="485"/>
      <c r="Q7" s="319"/>
      <c r="R7" s="52"/>
      <c r="T7" s="819" t="e">
        <f>((C7-D7)/D7)-K7</f>
        <v>#DIV/0!</v>
      </c>
      <c r="U7" s="819" t="e">
        <f t="shared" si="10"/>
        <v>#DIV/0!</v>
      </c>
      <c r="V7" s="819" t="e">
        <f t="shared" si="2"/>
        <v>#DIV/0!</v>
      </c>
      <c r="W7" s="819">
        <f t="shared" si="11"/>
        <v>0</v>
      </c>
      <c r="X7" s="819">
        <f t="shared" si="12"/>
        <v>0</v>
      </c>
      <c r="Y7" s="370"/>
      <c r="Z7" s="710"/>
      <c r="AA7" s="317"/>
      <c r="AB7" s="317"/>
      <c r="AC7" s="317"/>
      <c r="AD7" s="721"/>
      <c r="AE7" s="721"/>
      <c r="AF7" s="721"/>
      <c r="AG7" s="324"/>
      <c r="AH7" s="325"/>
      <c r="AI7" s="949"/>
      <c r="AJ7" s="950"/>
      <c r="AK7" s="370"/>
      <c r="AL7" s="710"/>
      <c r="AM7" s="969"/>
      <c r="AN7" s="68">
        <f t="shared" si="3"/>
        <v>0</v>
      </c>
      <c r="AO7" s="68">
        <f t="shared" si="4"/>
        <v>0</v>
      </c>
      <c r="AP7" s="68">
        <f t="shared" si="5"/>
        <v>0</v>
      </c>
      <c r="AQ7" s="68">
        <f t="shared" si="6"/>
        <v>0</v>
      </c>
      <c r="AR7" s="68">
        <f t="shared" si="7"/>
        <v>0</v>
      </c>
      <c r="AS7" s="68">
        <f t="shared" si="8"/>
        <v>0</v>
      </c>
      <c r="AT7" s="68">
        <f t="shared" si="13"/>
        <v>0</v>
      </c>
      <c r="AU7" s="68">
        <f t="shared" si="13"/>
        <v>0</v>
      </c>
      <c r="AV7" s="68">
        <f t="shared" si="13"/>
        <v>0</v>
      </c>
      <c r="AW7" s="68">
        <f t="shared" si="13"/>
        <v>0</v>
      </c>
      <c r="AX7" s="68">
        <f t="shared" si="13"/>
        <v>0</v>
      </c>
      <c r="AY7" s="68">
        <f t="shared" si="13"/>
        <v>0</v>
      </c>
      <c r="AZ7" s="68">
        <f t="shared" si="13"/>
        <v>0</v>
      </c>
      <c r="BA7" s="68">
        <f t="shared" si="13"/>
        <v>0</v>
      </c>
      <c r="BB7" s="68">
        <f t="shared" si="13"/>
        <v>0</v>
      </c>
    </row>
    <row r="8" spans="1:54" ht="10.5" customHeight="1">
      <c r="A8" s="57" t="s">
        <v>19</v>
      </c>
      <c r="B8" s="483" t="s">
        <v>19</v>
      </c>
      <c r="C8" s="532"/>
      <c r="D8" s="566"/>
      <c r="E8" s="486"/>
      <c r="F8" s="486"/>
      <c r="G8" s="486"/>
      <c r="H8" s="538"/>
      <c r="I8" s="538"/>
      <c r="J8" s="538"/>
      <c r="K8" s="324"/>
      <c r="L8" s="325"/>
      <c r="M8" s="324"/>
      <c r="N8" s="325"/>
      <c r="O8" s="475"/>
      <c r="P8" s="485"/>
      <c r="Q8" s="319"/>
      <c r="R8" s="52"/>
      <c r="T8" s="819"/>
      <c r="U8" s="820"/>
      <c r="V8" s="819"/>
      <c r="W8" s="819">
        <f t="shared" si="11"/>
        <v>0</v>
      </c>
      <c r="X8" s="819">
        <f t="shared" si="12"/>
        <v>0</v>
      </c>
      <c r="Y8" s="370"/>
      <c r="Z8" s="710"/>
      <c r="AA8" s="317"/>
      <c r="AB8" s="317"/>
      <c r="AC8" s="317"/>
      <c r="AD8" s="721"/>
      <c r="AE8" s="721"/>
      <c r="AF8" s="721"/>
      <c r="AG8" s="324"/>
      <c r="AH8" s="325"/>
      <c r="AI8" s="949"/>
      <c r="AJ8" s="950"/>
      <c r="AK8" s="370"/>
      <c r="AL8" s="710"/>
      <c r="AM8" s="969"/>
      <c r="AN8" s="68">
        <f t="shared" si="3"/>
        <v>0</v>
      </c>
      <c r="AO8" s="68">
        <f t="shared" si="4"/>
        <v>0</v>
      </c>
      <c r="AP8" s="68">
        <f t="shared" si="5"/>
        <v>0</v>
      </c>
      <c r="AQ8" s="68">
        <f t="shared" si="6"/>
        <v>0</v>
      </c>
      <c r="AR8" s="68">
        <f t="shared" si="7"/>
        <v>0</v>
      </c>
      <c r="AS8" s="68">
        <f t="shared" si="8"/>
        <v>0</v>
      </c>
      <c r="AT8" s="68">
        <f t="shared" si="13"/>
        <v>0</v>
      </c>
      <c r="AU8" s="68">
        <f t="shared" si="13"/>
        <v>0</v>
      </c>
      <c r="AV8" s="68">
        <f t="shared" si="13"/>
        <v>0</v>
      </c>
      <c r="AW8" s="68">
        <f t="shared" si="13"/>
        <v>0</v>
      </c>
      <c r="AX8" s="68">
        <f t="shared" si="13"/>
        <v>0</v>
      </c>
      <c r="AY8" s="68">
        <f t="shared" si="13"/>
        <v>0</v>
      </c>
      <c r="AZ8" s="68">
        <f t="shared" si="13"/>
        <v>0</v>
      </c>
      <c r="BA8" s="68">
        <f t="shared" si="13"/>
        <v>0</v>
      </c>
      <c r="BB8" s="68">
        <f t="shared" si="13"/>
        <v>0</v>
      </c>
    </row>
    <row r="9" spans="1:54" ht="10.5" customHeight="1">
      <c r="A9" s="63" t="s">
        <v>9</v>
      </c>
      <c r="B9" s="493" t="s">
        <v>9</v>
      </c>
      <c r="C9" s="534"/>
      <c r="D9" s="567"/>
      <c r="E9" s="568"/>
      <c r="F9" s="568"/>
      <c r="G9" s="568"/>
      <c r="H9" s="569"/>
      <c r="I9" s="569"/>
      <c r="J9" s="569"/>
      <c r="K9" s="327"/>
      <c r="L9" s="328"/>
      <c r="M9" s="327"/>
      <c r="N9" s="328"/>
      <c r="O9" s="478"/>
      <c r="P9" s="482"/>
      <c r="Q9" s="331"/>
      <c r="R9" s="52"/>
      <c r="T9" s="819" t="e">
        <f t="shared" ref="T9:T29" si="14">((C9-D9)/D9)-K9</f>
        <v>#DIV/0!</v>
      </c>
      <c r="U9" s="819" t="e">
        <f t="shared" si="10"/>
        <v>#DIV/0!</v>
      </c>
      <c r="V9" s="819" t="e">
        <f t="shared" si="2"/>
        <v>#DIV/0!</v>
      </c>
      <c r="W9" s="819">
        <f t="shared" si="11"/>
        <v>0</v>
      </c>
      <c r="X9" s="819">
        <f t="shared" si="12"/>
        <v>0</v>
      </c>
      <c r="Y9" s="715"/>
      <c r="Z9" s="716"/>
      <c r="AA9" s="717"/>
      <c r="AB9" s="717"/>
      <c r="AC9" s="717"/>
      <c r="AD9" s="720"/>
      <c r="AE9" s="720"/>
      <c r="AF9" s="720"/>
      <c r="AG9" s="327"/>
      <c r="AH9" s="328"/>
      <c r="AI9" s="951"/>
      <c r="AJ9" s="952"/>
      <c r="AK9" s="715"/>
      <c r="AL9" s="716"/>
      <c r="AM9" s="969"/>
      <c r="AN9" s="68">
        <f t="shared" si="3"/>
        <v>0</v>
      </c>
      <c r="AO9" s="68">
        <f t="shared" si="4"/>
        <v>0</v>
      </c>
      <c r="AP9" s="68">
        <f t="shared" si="5"/>
        <v>0</v>
      </c>
      <c r="AQ9" s="68">
        <f t="shared" si="6"/>
        <v>0</v>
      </c>
      <c r="AR9" s="68">
        <f t="shared" si="7"/>
        <v>0</v>
      </c>
      <c r="AS9" s="68">
        <f t="shared" si="8"/>
        <v>0</v>
      </c>
      <c r="AT9" s="68">
        <f t="shared" si="13"/>
        <v>0</v>
      </c>
      <c r="AU9" s="68">
        <f t="shared" si="13"/>
        <v>0</v>
      </c>
      <c r="AV9" s="68">
        <f t="shared" si="13"/>
        <v>0</v>
      </c>
      <c r="AW9" s="68">
        <f t="shared" si="13"/>
        <v>0</v>
      </c>
      <c r="AX9" s="68">
        <f t="shared" si="13"/>
        <v>0</v>
      </c>
      <c r="AY9" s="68">
        <f t="shared" si="13"/>
        <v>0</v>
      </c>
      <c r="AZ9" s="68">
        <f t="shared" si="13"/>
        <v>0</v>
      </c>
      <c r="BA9" s="68">
        <f t="shared" si="13"/>
        <v>0</v>
      </c>
      <c r="BB9" s="68">
        <f t="shared" si="13"/>
        <v>0</v>
      </c>
    </row>
    <row r="10" spans="1:54" ht="10.5" customHeight="1">
      <c r="A10" s="57" t="s">
        <v>4</v>
      </c>
      <c r="B10" s="483" t="s">
        <v>4</v>
      </c>
      <c r="C10" s="532"/>
      <c r="D10" s="566"/>
      <c r="E10" s="486"/>
      <c r="F10" s="486"/>
      <c r="G10" s="486"/>
      <c r="H10" s="538"/>
      <c r="I10" s="538"/>
      <c r="J10" s="538"/>
      <c r="K10" s="324"/>
      <c r="L10" s="325"/>
      <c r="M10" s="324"/>
      <c r="N10" s="325"/>
      <c r="O10" s="475"/>
      <c r="P10" s="485"/>
      <c r="Q10" s="319"/>
      <c r="R10" s="52"/>
      <c r="T10" s="819" t="e">
        <f t="shared" si="14"/>
        <v>#DIV/0!</v>
      </c>
      <c r="U10" s="819" t="e">
        <f t="shared" si="10"/>
        <v>#DIV/0!</v>
      </c>
      <c r="V10" s="819" t="e">
        <f t="shared" si="2"/>
        <v>#DIV/0!</v>
      </c>
      <c r="W10" s="819">
        <f t="shared" si="11"/>
        <v>0</v>
      </c>
      <c r="X10" s="819">
        <f t="shared" si="12"/>
        <v>0</v>
      </c>
      <c r="Y10" s="370"/>
      <c r="Z10" s="710"/>
      <c r="AA10" s="317"/>
      <c r="AB10" s="317"/>
      <c r="AC10" s="317"/>
      <c r="AD10" s="721"/>
      <c r="AE10" s="721"/>
      <c r="AF10" s="721"/>
      <c r="AG10" s="324"/>
      <c r="AH10" s="325"/>
      <c r="AI10" s="949"/>
      <c r="AJ10" s="950"/>
      <c r="AK10" s="370"/>
      <c r="AL10" s="710"/>
      <c r="AM10" s="969"/>
      <c r="AN10" s="68">
        <f t="shared" si="3"/>
        <v>0</v>
      </c>
      <c r="AO10" s="68">
        <f t="shared" si="4"/>
        <v>0</v>
      </c>
      <c r="AP10" s="68">
        <f t="shared" si="5"/>
        <v>0</v>
      </c>
      <c r="AQ10" s="68">
        <f t="shared" si="6"/>
        <v>0</v>
      </c>
      <c r="AR10" s="68">
        <f t="shared" si="7"/>
        <v>0</v>
      </c>
      <c r="AS10" s="68">
        <f t="shared" si="8"/>
        <v>0</v>
      </c>
      <c r="AT10" s="68">
        <f t="shared" si="13"/>
        <v>0</v>
      </c>
      <c r="AU10" s="68">
        <f t="shared" si="13"/>
        <v>0</v>
      </c>
      <c r="AV10" s="68">
        <f t="shared" si="13"/>
        <v>0</v>
      </c>
      <c r="AW10" s="68">
        <f t="shared" si="13"/>
        <v>0</v>
      </c>
      <c r="AX10" s="68">
        <f t="shared" si="13"/>
        <v>0</v>
      </c>
      <c r="AY10" s="68">
        <f t="shared" si="13"/>
        <v>0</v>
      </c>
      <c r="AZ10" s="68">
        <f t="shared" si="13"/>
        <v>0</v>
      </c>
      <c r="BA10" s="68">
        <f t="shared" si="13"/>
        <v>0</v>
      </c>
      <c r="BB10" s="68">
        <f t="shared" si="13"/>
        <v>0</v>
      </c>
    </row>
    <row r="11" spans="1:54" ht="10.5" customHeight="1">
      <c r="A11" s="57" t="s">
        <v>86</v>
      </c>
      <c r="B11" s="483" t="s">
        <v>90</v>
      </c>
      <c r="C11" s="532"/>
      <c r="D11" s="566"/>
      <c r="E11" s="486"/>
      <c r="F11" s="486"/>
      <c r="G11" s="486"/>
      <c r="H11" s="538"/>
      <c r="I11" s="538"/>
      <c r="J11" s="538"/>
      <c r="K11" s="324"/>
      <c r="L11" s="325"/>
      <c r="M11" s="324"/>
      <c r="N11" s="325"/>
      <c r="O11" s="475"/>
      <c r="P11" s="485"/>
      <c r="Q11" s="319"/>
      <c r="R11" s="52"/>
      <c r="T11" s="819" t="e">
        <f>((C11-D11)/D11)-K11</f>
        <v>#DIV/0!</v>
      </c>
      <c r="U11" s="819" t="e">
        <f t="shared" si="10"/>
        <v>#DIV/0!</v>
      </c>
      <c r="V11" s="819" t="e">
        <f t="shared" si="2"/>
        <v>#DIV/0!</v>
      </c>
      <c r="W11" s="819">
        <f t="shared" si="11"/>
        <v>0</v>
      </c>
      <c r="X11" s="819">
        <f t="shared" si="12"/>
        <v>0</v>
      </c>
      <c r="Y11" s="370"/>
      <c r="Z11" s="710"/>
      <c r="AA11" s="317"/>
      <c r="AB11" s="317"/>
      <c r="AC11" s="317"/>
      <c r="AD11" s="721"/>
      <c r="AE11" s="721"/>
      <c r="AF11" s="721"/>
      <c r="AG11" s="324"/>
      <c r="AH11" s="325"/>
      <c r="AI11" s="949"/>
      <c r="AJ11" s="950"/>
      <c r="AK11" s="370"/>
      <c r="AL11" s="710"/>
      <c r="AM11" s="969"/>
      <c r="AN11" s="68">
        <f t="shared" si="3"/>
        <v>0</v>
      </c>
      <c r="AO11" s="68">
        <f t="shared" si="4"/>
        <v>0</v>
      </c>
      <c r="AP11" s="68">
        <f t="shared" si="5"/>
        <v>0</v>
      </c>
      <c r="AQ11" s="68">
        <f t="shared" si="6"/>
        <v>0</v>
      </c>
      <c r="AR11" s="68">
        <f t="shared" si="7"/>
        <v>0</v>
      </c>
      <c r="AS11" s="68">
        <f t="shared" si="8"/>
        <v>0</v>
      </c>
      <c r="AT11" s="68">
        <f t="shared" si="13"/>
        <v>0</v>
      </c>
      <c r="AU11" s="68">
        <f t="shared" si="13"/>
        <v>0</v>
      </c>
      <c r="AV11" s="68">
        <f t="shared" si="13"/>
        <v>0</v>
      </c>
      <c r="AW11" s="68">
        <f t="shared" si="13"/>
        <v>0</v>
      </c>
      <c r="AX11" s="68">
        <f t="shared" si="13"/>
        <v>0</v>
      </c>
      <c r="AY11" s="68">
        <f t="shared" si="13"/>
        <v>0</v>
      </c>
      <c r="AZ11" s="68">
        <f t="shared" si="13"/>
        <v>0</v>
      </c>
      <c r="BA11" s="68">
        <f t="shared" si="13"/>
        <v>0</v>
      </c>
      <c r="BB11" s="68">
        <f t="shared" si="13"/>
        <v>0</v>
      </c>
    </row>
    <row r="12" spans="1:54" ht="10.5" customHeight="1">
      <c r="A12" s="63" t="s">
        <v>25</v>
      </c>
      <c r="B12" s="493" t="s">
        <v>25</v>
      </c>
      <c r="C12" s="534"/>
      <c r="D12" s="567"/>
      <c r="E12" s="568"/>
      <c r="F12" s="568"/>
      <c r="G12" s="568"/>
      <c r="H12" s="569"/>
      <c r="I12" s="569"/>
      <c r="J12" s="569"/>
      <c r="K12" s="327"/>
      <c r="L12" s="328"/>
      <c r="M12" s="327"/>
      <c r="N12" s="328"/>
      <c r="O12" s="478"/>
      <c r="P12" s="482"/>
      <c r="Q12" s="331"/>
      <c r="R12" s="52"/>
      <c r="T12" s="819" t="e">
        <f t="shared" si="14"/>
        <v>#DIV/0!</v>
      </c>
      <c r="U12" s="819" t="e">
        <f t="shared" si="10"/>
        <v>#DIV/0!</v>
      </c>
      <c r="V12" s="819" t="e">
        <f t="shared" si="2"/>
        <v>#DIV/0!</v>
      </c>
      <c r="W12" s="819">
        <f t="shared" si="11"/>
        <v>0</v>
      </c>
      <c r="X12" s="819">
        <f t="shared" si="12"/>
        <v>0</v>
      </c>
      <c r="Y12" s="715"/>
      <c r="Z12" s="716"/>
      <c r="AA12" s="717"/>
      <c r="AB12" s="717"/>
      <c r="AC12" s="717"/>
      <c r="AD12" s="720"/>
      <c r="AE12" s="720"/>
      <c r="AF12" s="720"/>
      <c r="AG12" s="327"/>
      <c r="AH12" s="328"/>
      <c r="AI12" s="951"/>
      <c r="AJ12" s="952"/>
      <c r="AK12" s="715"/>
      <c r="AL12" s="716"/>
      <c r="AM12" s="969"/>
      <c r="AN12" s="68">
        <f t="shared" si="3"/>
        <v>0</v>
      </c>
      <c r="AO12" s="68">
        <f t="shared" si="4"/>
        <v>0</v>
      </c>
      <c r="AP12" s="68">
        <f t="shared" si="5"/>
        <v>0</v>
      </c>
      <c r="AQ12" s="68">
        <f t="shared" si="6"/>
        <v>0</v>
      </c>
      <c r="AR12" s="68">
        <f t="shared" si="7"/>
        <v>0</v>
      </c>
      <c r="AS12" s="68">
        <f t="shared" si="8"/>
        <v>0</v>
      </c>
      <c r="AT12" s="68">
        <f t="shared" si="13"/>
        <v>0</v>
      </c>
      <c r="AU12" s="68">
        <f t="shared" si="13"/>
        <v>0</v>
      </c>
      <c r="AV12" s="68">
        <f t="shared" si="13"/>
        <v>0</v>
      </c>
      <c r="AW12" s="68">
        <f t="shared" si="13"/>
        <v>0</v>
      </c>
      <c r="AX12" s="68">
        <f t="shared" si="13"/>
        <v>0</v>
      </c>
      <c r="AY12" s="68">
        <f t="shared" si="13"/>
        <v>0</v>
      </c>
      <c r="AZ12" s="68">
        <f t="shared" si="13"/>
        <v>0</v>
      </c>
      <c r="BA12" s="68">
        <f t="shared" si="13"/>
        <v>0</v>
      </c>
      <c r="BB12" s="68">
        <f t="shared" si="13"/>
        <v>0</v>
      </c>
    </row>
    <row r="13" spans="1:54" ht="10.5" customHeight="1">
      <c r="A13" s="63" t="s">
        <v>14</v>
      </c>
      <c r="B13" s="493" t="s">
        <v>14</v>
      </c>
      <c r="C13" s="534"/>
      <c r="D13" s="535"/>
      <c r="E13" s="569"/>
      <c r="F13" s="569"/>
      <c r="G13" s="569"/>
      <c r="H13" s="569"/>
      <c r="I13" s="569"/>
      <c r="J13" s="569"/>
      <c r="K13" s="327"/>
      <c r="L13" s="328"/>
      <c r="M13" s="327"/>
      <c r="N13" s="328"/>
      <c r="O13" s="478"/>
      <c r="P13" s="560"/>
      <c r="Q13" s="331"/>
      <c r="R13" s="52"/>
      <c r="T13" s="819" t="e">
        <f t="shared" si="14"/>
        <v>#DIV/0!</v>
      </c>
      <c r="U13" s="819" t="e">
        <f t="shared" si="10"/>
        <v>#DIV/0!</v>
      </c>
      <c r="V13" s="819" t="e">
        <f t="shared" si="2"/>
        <v>#DIV/0!</v>
      </c>
      <c r="W13" s="819">
        <f t="shared" si="11"/>
        <v>0</v>
      </c>
      <c r="X13" s="819">
        <f t="shared" si="12"/>
        <v>0</v>
      </c>
      <c r="Y13" s="715"/>
      <c r="Z13" s="719"/>
      <c r="AA13" s="720"/>
      <c r="AB13" s="720"/>
      <c r="AC13" s="720"/>
      <c r="AD13" s="720"/>
      <c r="AE13" s="720"/>
      <c r="AF13" s="720"/>
      <c r="AG13" s="327"/>
      <c r="AH13" s="328"/>
      <c r="AI13" s="951"/>
      <c r="AJ13" s="953"/>
      <c r="AK13" s="715"/>
      <c r="AL13" s="719"/>
      <c r="AM13" s="969"/>
      <c r="AN13" s="68">
        <f t="shared" si="3"/>
        <v>0</v>
      </c>
      <c r="AO13" s="68">
        <f t="shared" si="4"/>
        <v>0</v>
      </c>
      <c r="AP13" s="68">
        <f t="shared" si="5"/>
        <v>0</v>
      </c>
      <c r="AQ13" s="68">
        <f t="shared" si="6"/>
        <v>0</v>
      </c>
      <c r="AR13" s="68">
        <f t="shared" si="7"/>
        <v>0</v>
      </c>
      <c r="AS13" s="68">
        <f t="shared" si="8"/>
        <v>0</v>
      </c>
      <c r="AT13" s="68">
        <f t="shared" si="13"/>
        <v>0</v>
      </c>
      <c r="AU13" s="68">
        <f t="shared" si="13"/>
        <v>0</v>
      </c>
      <c r="AV13" s="68">
        <f t="shared" si="13"/>
        <v>0</v>
      </c>
      <c r="AW13" s="68">
        <f t="shared" si="13"/>
        <v>0</v>
      </c>
      <c r="AX13" s="68">
        <f t="shared" si="13"/>
        <v>0</v>
      </c>
      <c r="AY13" s="68">
        <f t="shared" si="13"/>
        <v>0</v>
      </c>
      <c r="AZ13" s="68">
        <f t="shared" si="13"/>
        <v>0</v>
      </c>
      <c r="BA13" s="68">
        <f t="shared" si="13"/>
        <v>0</v>
      </c>
      <c r="BB13" s="68">
        <f t="shared" si="13"/>
        <v>0</v>
      </c>
    </row>
    <row r="14" spans="1:54" ht="10.5" customHeight="1">
      <c r="A14" s="57" t="s">
        <v>24</v>
      </c>
      <c r="B14" s="483" t="s">
        <v>24</v>
      </c>
      <c r="C14" s="532"/>
      <c r="D14" s="531"/>
      <c r="E14" s="538"/>
      <c r="F14" s="538"/>
      <c r="G14" s="538"/>
      <c r="H14" s="538"/>
      <c r="I14" s="538"/>
      <c r="J14" s="538"/>
      <c r="K14" s="324"/>
      <c r="L14" s="325"/>
      <c r="M14" s="324"/>
      <c r="N14" s="325"/>
      <c r="O14" s="475"/>
      <c r="P14" s="539"/>
      <c r="Q14" s="319"/>
      <c r="R14" s="52"/>
      <c r="T14" s="819" t="e">
        <f t="shared" si="14"/>
        <v>#DIV/0!</v>
      </c>
      <c r="U14" s="819" t="e">
        <f t="shared" si="10"/>
        <v>#DIV/0!</v>
      </c>
      <c r="V14" s="819" t="e">
        <f t="shared" si="2"/>
        <v>#DIV/0!</v>
      </c>
      <c r="W14" s="819">
        <f t="shared" si="11"/>
        <v>0</v>
      </c>
      <c r="X14" s="819">
        <f t="shared" si="12"/>
        <v>0</v>
      </c>
      <c r="Y14" s="370"/>
      <c r="Z14" s="369"/>
      <c r="AA14" s="721"/>
      <c r="AB14" s="721"/>
      <c r="AC14" s="721"/>
      <c r="AD14" s="721"/>
      <c r="AE14" s="721"/>
      <c r="AF14" s="721"/>
      <c r="AG14" s="324"/>
      <c r="AH14" s="325"/>
      <c r="AI14" s="949"/>
      <c r="AJ14" s="954"/>
      <c r="AK14" s="370"/>
      <c r="AL14" s="369"/>
      <c r="AM14" s="969"/>
      <c r="AN14" s="68">
        <f t="shared" si="3"/>
        <v>0</v>
      </c>
      <c r="AO14" s="68">
        <f t="shared" si="4"/>
        <v>0</v>
      </c>
      <c r="AP14" s="68">
        <f t="shared" si="5"/>
        <v>0</v>
      </c>
      <c r="AQ14" s="68">
        <f t="shared" si="6"/>
        <v>0</v>
      </c>
      <c r="AR14" s="68">
        <f t="shared" si="7"/>
        <v>0</v>
      </c>
      <c r="AS14" s="68">
        <f t="shared" si="8"/>
        <v>0</v>
      </c>
      <c r="AT14" s="68">
        <f t="shared" si="13"/>
        <v>0</v>
      </c>
      <c r="AU14" s="68">
        <f t="shared" si="13"/>
        <v>0</v>
      </c>
      <c r="AV14" s="68">
        <f t="shared" si="13"/>
        <v>0</v>
      </c>
      <c r="AW14" s="68">
        <f t="shared" si="13"/>
        <v>0</v>
      </c>
      <c r="AX14" s="68">
        <f t="shared" si="13"/>
        <v>0</v>
      </c>
      <c r="AY14" s="68">
        <f t="shared" si="13"/>
        <v>0</v>
      </c>
      <c r="AZ14" s="68">
        <f t="shared" si="13"/>
        <v>0</v>
      </c>
      <c r="BA14" s="68">
        <f t="shared" si="13"/>
        <v>0</v>
      </c>
      <c r="BB14" s="68">
        <f t="shared" si="13"/>
        <v>0</v>
      </c>
    </row>
    <row r="15" spans="1:54" ht="10.5" hidden="1" customHeight="1" outlineLevel="1">
      <c r="A15" s="213" t="s">
        <v>128</v>
      </c>
      <c r="B15" s="483" t="s">
        <v>128</v>
      </c>
      <c r="C15" s="532"/>
      <c r="D15" s="531"/>
      <c r="E15" s="538"/>
      <c r="F15" s="538"/>
      <c r="G15" s="538"/>
      <c r="H15" s="538"/>
      <c r="I15" s="538"/>
      <c r="J15" s="538"/>
      <c r="K15" s="324"/>
      <c r="L15" s="325"/>
      <c r="M15" s="324"/>
      <c r="N15" s="325"/>
      <c r="O15" s="475"/>
      <c r="P15" s="539"/>
      <c r="Q15" s="319"/>
      <c r="R15" s="52"/>
      <c r="T15" s="819" t="e">
        <f>((C15-D15)/D15)-K15</f>
        <v>#DIV/0!</v>
      </c>
      <c r="U15" s="820" t="e">
        <f>((C15-G15)/G15)-L15</f>
        <v>#DIV/0!</v>
      </c>
      <c r="V15" s="819" t="e">
        <f>((O15-P15)/P15)-Q15</f>
        <v>#DIV/0!</v>
      </c>
      <c r="W15" s="819">
        <f t="shared" si="11"/>
        <v>0</v>
      </c>
      <c r="X15" s="819">
        <f t="shared" si="12"/>
        <v>0</v>
      </c>
      <c r="Y15" s="370"/>
      <c r="Z15" s="369"/>
      <c r="AA15" s="721"/>
      <c r="AB15" s="721"/>
      <c r="AC15" s="721"/>
      <c r="AD15" s="721"/>
      <c r="AE15" s="721"/>
      <c r="AF15" s="721"/>
      <c r="AG15" s="324"/>
      <c r="AH15" s="325"/>
      <c r="AI15" s="949"/>
      <c r="AJ15" s="954"/>
      <c r="AK15" s="370"/>
      <c r="AL15" s="369"/>
      <c r="AM15" s="969"/>
      <c r="AN15" s="68">
        <f t="shared" ref="AN15:AS15" si="15">C15-Y15</f>
        <v>0</v>
      </c>
      <c r="AO15" s="68">
        <f t="shared" si="15"/>
        <v>0</v>
      </c>
      <c r="AP15" s="68">
        <f t="shared" si="15"/>
        <v>0</v>
      </c>
      <c r="AQ15" s="68">
        <f t="shared" si="15"/>
        <v>0</v>
      </c>
      <c r="AR15" s="68">
        <f t="shared" si="15"/>
        <v>0</v>
      </c>
      <c r="AS15" s="68">
        <f t="shared" si="15"/>
        <v>0</v>
      </c>
      <c r="AT15" s="68">
        <f t="shared" si="13"/>
        <v>0</v>
      </c>
      <c r="AU15" s="68">
        <f t="shared" si="13"/>
        <v>0</v>
      </c>
      <c r="AV15" s="68">
        <f t="shared" si="13"/>
        <v>0</v>
      </c>
      <c r="AW15" s="68">
        <f t="shared" si="13"/>
        <v>0</v>
      </c>
      <c r="AX15" s="68">
        <f t="shared" si="13"/>
        <v>0</v>
      </c>
      <c r="AY15" s="68">
        <f t="shared" si="13"/>
        <v>0</v>
      </c>
      <c r="AZ15" s="68">
        <f t="shared" si="13"/>
        <v>0</v>
      </c>
      <c r="BA15" s="68">
        <f t="shared" si="13"/>
        <v>0</v>
      </c>
      <c r="BB15" s="68">
        <f t="shared" si="13"/>
        <v>0</v>
      </c>
    </row>
    <row r="16" spans="1:54" ht="10.5" customHeight="1" collapsed="1">
      <c r="A16" s="63" t="s">
        <v>5</v>
      </c>
      <c r="B16" s="500" t="s">
        <v>5</v>
      </c>
      <c r="C16" s="536"/>
      <c r="D16" s="537"/>
      <c r="E16" s="570"/>
      <c r="F16" s="570"/>
      <c r="G16" s="570"/>
      <c r="H16" s="570"/>
      <c r="I16" s="570"/>
      <c r="J16" s="570"/>
      <c r="K16" s="339"/>
      <c r="L16" s="740"/>
      <c r="M16" s="339"/>
      <c r="N16" s="740"/>
      <c r="O16" s="501"/>
      <c r="P16" s="564"/>
      <c r="Q16" s="331"/>
      <c r="R16" s="52"/>
      <c r="T16" s="819" t="e">
        <f t="shared" si="14"/>
        <v>#DIV/0!</v>
      </c>
      <c r="U16" s="819" t="e">
        <f t="shared" si="10"/>
        <v>#DIV/0!</v>
      </c>
      <c r="V16" s="819" t="e">
        <f t="shared" si="2"/>
        <v>#DIV/0!</v>
      </c>
      <c r="W16" s="819">
        <f t="shared" si="11"/>
        <v>0</v>
      </c>
      <c r="X16" s="819">
        <f t="shared" si="12"/>
        <v>0</v>
      </c>
      <c r="Y16" s="722"/>
      <c r="Z16" s="723"/>
      <c r="AA16" s="724"/>
      <c r="AB16" s="724"/>
      <c r="AC16" s="724"/>
      <c r="AD16" s="724"/>
      <c r="AE16" s="724"/>
      <c r="AF16" s="724"/>
      <c r="AG16" s="327"/>
      <c r="AH16" s="328"/>
      <c r="AI16" s="955"/>
      <c r="AJ16" s="956"/>
      <c r="AK16" s="722"/>
      <c r="AL16" s="723"/>
      <c r="AM16" s="969"/>
      <c r="AN16" s="68">
        <f t="shared" si="3"/>
        <v>0</v>
      </c>
      <c r="AO16" s="68">
        <f t="shared" si="4"/>
        <v>0</v>
      </c>
      <c r="AP16" s="68">
        <f t="shared" si="5"/>
        <v>0</v>
      </c>
      <c r="AQ16" s="68">
        <f t="shared" si="6"/>
        <v>0</v>
      </c>
      <c r="AR16" s="68">
        <f t="shared" si="7"/>
        <v>0</v>
      </c>
      <c r="AS16" s="68">
        <f t="shared" si="8"/>
        <v>0</v>
      </c>
      <c r="AT16" s="68">
        <f t="shared" si="13"/>
        <v>0</v>
      </c>
      <c r="AU16" s="68">
        <f t="shared" si="13"/>
        <v>0</v>
      </c>
      <c r="AV16" s="68">
        <f t="shared" si="13"/>
        <v>0</v>
      </c>
      <c r="AW16" s="68">
        <f t="shared" si="13"/>
        <v>0</v>
      </c>
      <c r="AX16" s="68">
        <f t="shared" si="13"/>
        <v>0</v>
      </c>
      <c r="AY16" s="68">
        <f t="shared" si="13"/>
        <v>0</v>
      </c>
      <c r="AZ16" s="68">
        <f t="shared" si="13"/>
        <v>0</v>
      </c>
      <c r="BA16" s="68">
        <f t="shared" si="13"/>
        <v>0</v>
      </c>
      <c r="BB16" s="68">
        <f t="shared" si="13"/>
        <v>0</v>
      </c>
    </row>
    <row r="17" spans="1:54" ht="10.5" customHeight="1">
      <c r="A17" s="57" t="s">
        <v>10</v>
      </c>
      <c r="B17" s="483" t="s">
        <v>10</v>
      </c>
      <c r="C17" s="509"/>
      <c r="D17" s="538"/>
      <c r="E17" s="538"/>
      <c r="F17" s="538"/>
      <c r="G17" s="538"/>
      <c r="H17" s="538"/>
      <c r="I17" s="538"/>
      <c r="J17" s="538"/>
      <c r="K17" s="318"/>
      <c r="L17" s="320"/>
      <c r="M17" s="318"/>
      <c r="N17" s="320"/>
      <c r="O17" s="509"/>
      <c r="P17" s="538"/>
      <c r="Q17" s="729"/>
      <c r="R17" s="52"/>
      <c r="T17" s="819"/>
      <c r="U17" s="819"/>
      <c r="V17" s="819"/>
      <c r="W17" s="819"/>
      <c r="X17" s="798"/>
      <c r="Y17" s="343"/>
      <c r="Z17" s="721"/>
      <c r="AA17" s="721"/>
      <c r="AB17" s="721"/>
      <c r="AC17" s="721"/>
      <c r="AD17" s="721"/>
      <c r="AE17" s="721"/>
      <c r="AF17" s="721"/>
      <c r="AG17" s="712"/>
      <c r="AH17" s="728"/>
      <c r="AI17" s="957"/>
      <c r="AJ17" s="958"/>
      <c r="AK17" s="343"/>
      <c r="AL17" s="721"/>
      <c r="AM17" s="968"/>
      <c r="AN17" s="68">
        <f t="shared" si="3"/>
        <v>0</v>
      </c>
      <c r="AO17" s="68">
        <f t="shared" si="4"/>
        <v>0</v>
      </c>
      <c r="AP17" s="68">
        <f t="shared" si="5"/>
        <v>0</v>
      </c>
      <c r="AQ17" s="68">
        <f t="shared" si="6"/>
        <v>0</v>
      </c>
      <c r="AR17" s="68">
        <f t="shared" si="7"/>
        <v>0</v>
      </c>
      <c r="AS17" s="68">
        <f t="shared" si="8"/>
        <v>0</v>
      </c>
      <c r="AT17" s="68">
        <f t="shared" si="13"/>
        <v>0</v>
      </c>
      <c r="AU17" s="68">
        <f t="shared" si="13"/>
        <v>0</v>
      </c>
      <c r="AV17" s="68">
        <f t="shared" si="13"/>
        <v>0</v>
      </c>
      <c r="AW17" s="68">
        <f t="shared" si="13"/>
        <v>0</v>
      </c>
      <c r="AX17" s="68">
        <f t="shared" si="13"/>
        <v>0</v>
      </c>
      <c r="AY17" s="68">
        <f t="shared" si="13"/>
        <v>0</v>
      </c>
      <c r="AZ17" s="68">
        <f t="shared" si="13"/>
        <v>0</v>
      </c>
      <c r="BA17" s="68">
        <f t="shared" si="13"/>
        <v>0</v>
      </c>
      <c r="BB17" s="68">
        <f t="shared" si="13"/>
        <v>0</v>
      </c>
    </row>
    <row r="18" spans="1:54" ht="10.5" customHeight="1">
      <c r="A18" s="57" t="s">
        <v>6</v>
      </c>
      <c r="B18" s="483" t="s">
        <v>108</v>
      </c>
      <c r="C18" s="509"/>
      <c r="D18" s="538"/>
      <c r="E18" s="538"/>
      <c r="F18" s="538"/>
      <c r="G18" s="538"/>
      <c r="H18" s="538"/>
      <c r="I18" s="538"/>
      <c r="J18" s="538"/>
      <c r="K18" s="318"/>
      <c r="L18" s="320"/>
      <c r="M18" s="318"/>
      <c r="N18" s="320"/>
      <c r="O18" s="509"/>
      <c r="P18" s="538"/>
      <c r="Q18" s="795"/>
      <c r="R18" s="52"/>
      <c r="T18" s="819"/>
      <c r="U18" s="819"/>
      <c r="V18" s="819"/>
      <c r="W18" s="819"/>
      <c r="X18" s="798"/>
      <c r="Y18" s="343"/>
      <c r="Z18" s="721"/>
      <c r="AA18" s="721"/>
      <c r="AB18" s="721"/>
      <c r="AC18" s="721"/>
      <c r="AD18" s="721"/>
      <c r="AE18" s="721"/>
      <c r="AF18" s="721"/>
      <c r="AG18" s="324"/>
      <c r="AH18" s="325"/>
      <c r="AI18" s="957"/>
      <c r="AJ18" s="958"/>
      <c r="AK18" s="343"/>
      <c r="AL18" s="721"/>
      <c r="AM18" s="969"/>
      <c r="AN18" s="68">
        <f t="shared" ref="AN18:AS18" si="16">C18-Y18</f>
        <v>0</v>
      </c>
      <c r="AO18" s="68">
        <f t="shared" si="16"/>
        <v>0</v>
      </c>
      <c r="AP18" s="68">
        <f t="shared" si="16"/>
        <v>0</v>
      </c>
      <c r="AQ18" s="68">
        <f t="shared" si="16"/>
        <v>0</v>
      </c>
      <c r="AR18" s="68">
        <f t="shared" si="16"/>
        <v>0</v>
      </c>
      <c r="AS18" s="68">
        <f t="shared" si="16"/>
        <v>0</v>
      </c>
      <c r="AT18" s="68">
        <f t="shared" si="13"/>
        <v>0</v>
      </c>
      <c r="AU18" s="68">
        <f t="shared" si="13"/>
        <v>0</v>
      </c>
      <c r="AV18" s="68">
        <f t="shared" si="13"/>
        <v>0</v>
      </c>
      <c r="AW18" s="68">
        <f t="shared" si="13"/>
        <v>0</v>
      </c>
      <c r="AX18" s="68">
        <f t="shared" si="13"/>
        <v>0</v>
      </c>
      <c r="AY18" s="68">
        <f t="shared" si="13"/>
        <v>0</v>
      </c>
      <c r="AZ18" s="68">
        <f t="shared" si="13"/>
        <v>0</v>
      </c>
      <c r="BA18" s="68">
        <f t="shared" si="13"/>
        <v>0</v>
      </c>
      <c r="BB18" s="68">
        <f t="shared" si="13"/>
        <v>0</v>
      </c>
    </row>
    <row r="19" spans="1:54" ht="10.5" hidden="1" customHeight="1" outlineLevel="1">
      <c r="A19" s="57" t="s">
        <v>6</v>
      </c>
      <c r="B19" s="483" t="s">
        <v>6</v>
      </c>
      <c r="C19" s="509"/>
      <c r="D19" s="538"/>
      <c r="E19" s="538"/>
      <c r="F19" s="538"/>
      <c r="G19" s="538"/>
      <c r="H19" s="538"/>
      <c r="I19" s="538"/>
      <c r="J19" s="538"/>
      <c r="K19" s="318"/>
      <c r="L19" s="320"/>
      <c r="M19" s="318"/>
      <c r="N19" s="320"/>
      <c r="O19" s="509"/>
      <c r="P19" s="538"/>
      <c r="Q19" s="795"/>
      <c r="R19" s="52"/>
      <c r="T19" s="819"/>
      <c r="U19" s="819"/>
      <c r="V19" s="819"/>
      <c r="W19" s="819"/>
      <c r="X19" s="798"/>
      <c r="Y19" s="343"/>
      <c r="Z19" s="721"/>
      <c r="AA19" s="721"/>
      <c r="AB19" s="721"/>
      <c r="AC19" s="721"/>
      <c r="AD19" s="721"/>
      <c r="AE19" s="721"/>
      <c r="AF19" s="721"/>
      <c r="AG19" s="324"/>
      <c r="AH19" s="325"/>
      <c r="AI19" s="957"/>
      <c r="AJ19" s="958"/>
      <c r="AK19" s="343"/>
      <c r="AL19" s="721"/>
      <c r="AM19" s="969"/>
      <c r="AN19" s="68">
        <f t="shared" si="3"/>
        <v>0</v>
      </c>
      <c r="AO19" s="68">
        <f t="shared" si="4"/>
        <v>0</v>
      </c>
      <c r="AP19" s="68">
        <f t="shared" si="5"/>
        <v>0</v>
      </c>
      <c r="AQ19" s="68">
        <f t="shared" si="6"/>
        <v>0</v>
      </c>
      <c r="AR19" s="68">
        <f t="shared" si="7"/>
        <v>0</v>
      </c>
      <c r="AS19" s="68">
        <f t="shared" si="8"/>
        <v>0</v>
      </c>
      <c r="AT19" s="68">
        <f t="shared" si="13"/>
        <v>0</v>
      </c>
      <c r="AU19" s="68">
        <f t="shared" si="13"/>
        <v>0</v>
      </c>
      <c r="AV19" s="68">
        <f t="shared" si="13"/>
        <v>0</v>
      </c>
      <c r="AW19" s="68">
        <f t="shared" si="13"/>
        <v>0</v>
      </c>
      <c r="AX19" s="68">
        <f t="shared" si="13"/>
        <v>0</v>
      </c>
      <c r="AY19" s="68">
        <f t="shared" si="13"/>
        <v>0</v>
      </c>
      <c r="AZ19" s="68">
        <f t="shared" si="13"/>
        <v>0</v>
      </c>
      <c r="BA19" s="68">
        <f t="shared" si="13"/>
        <v>0</v>
      </c>
      <c r="BB19" s="68">
        <f t="shared" si="13"/>
        <v>0</v>
      </c>
    </row>
    <row r="20" spans="1:54" ht="10.5" customHeight="1" collapsed="1">
      <c r="A20" s="57" t="s">
        <v>29</v>
      </c>
      <c r="B20" s="483" t="s">
        <v>29</v>
      </c>
      <c r="C20" s="509"/>
      <c r="D20" s="538"/>
      <c r="E20" s="538"/>
      <c r="F20" s="538"/>
      <c r="G20" s="538"/>
      <c r="H20" s="538"/>
      <c r="I20" s="538"/>
      <c r="J20" s="538"/>
      <c r="K20" s="324"/>
      <c r="L20" s="325"/>
      <c r="M20" s="324"/>
      <c r="N20" s="325"/>
      <c r="O20" s="475"/>
      <c r="P20" s="485"/>
      <c r="Q20" s="319"/>
      <c r="R20" s="52"/>
      <c r="T20" s="819" t="e">
        <f t="shared" si="14"/>
        <v>#DIV/0!</v>
      </c>
      <c r="U20" s="819" t="e">
        <f t="shared" si="10"/>
        <v>#DIV/0!</v>
      </c>
      <c r="V20" s="819" t="e">
        <f>((O20-P20)/P20)-Q20</f>
        <v>#DIV/0!</v>
      </c>
      <c r="W20" s="819">
        <f>C20-O20</f>
        <v>0</v>
      </c>
      <c r="X20" s="819">
        <f>G20-P20</f>
        <v>0</v>
      </c>
      <c r="Y20" s="343"/>
      <c r="Z20" s="721"/>
      <c r="AA20" s="721"/>
      <c r="AB20" s="721"/>
      <c r="AC20" s="721"/>
      <c r="AD20" s="721"/>
      <c r="AE20" s="721"/>
      <c r="AF20" s="721"/>
      <c r="AG20" s="324"/>
      <c r="AH20" s="325"/>
      <c r="AI20" s="957"/>
      <c r="AJ20" s="958"/>
      <c r="AK20" s="343"/>
      <c r="AL20" s="721"/>
      <c r="AM20" s="969"/>
      <c r="AN20" s="68">
        <f t="shared" si="3"/>
        <v>0</v>
      </c>
      <c r="AO20" s="68">
        <f t="shared" si="4"/>
        <v>0</v>
      </c>
      <c r="AP20" s="68">
        <f t="shared" si="5"/>
        <v>0</v>
      </c>
      <c r="AQ20" s="68">
        <f t="shared" si="6"/>
        <v>0</v>
      </c>
      <c r="AR20" s="68">
        <f t="shared" si="7"/>
        <v>0</v>
      </c>
      <c r="AS20" s="68">
        <f t="shared" si="8"/>
        <v>0</v>
      </c>
      <c r="AT20" s="68">
        <f t="shared" si="13"/>
        <v>0</v>
      </c>
      <c r="AU20" s="68">
        <f t="shared" si="13"/>
        <v>0</v>
      </c>
      <c r="AV20" s="68">
        <f t="shared" si="13"/>
        <v>0</v>
      </c>
      <c r="AW20" s="68">
        <f t="shared" si="13"/>
        <v>0</v>
      </c>
      <c r="AX20" s="68">
        <f t="shared" si="13"/>
        <v>0</v>
      </c>
      <c r="AY20" s="68">
        <f t="shared" si="13"/>
        <v>0</v>
      </c>
      <c r="AZ20" s="68">
        <f t="shared" si="13"/>
        <v>0</v>
      </c>
      <c r="BA20" s="68">
        <f t="shared" si="13"/>
        <v>0</v>
      </c>
      <c r="BB20" s="68">
        <f t="shared" si="13"/>
        <v>0</v>
      </c>
    </row>
    <row r="21" spans="1:54" ht="10.5" customHeight="1">
      <c r="A21" s="57" t="s">
        <v>28</v>
      </c>
      <c r="B21" s="481" t="s">
        <v>92</v>
      </c>
      <c r="C21" s="476"/>
      <c r="D21" s="539"/>
      <c r="E21" s="539"/>
      <c r="F21" s="539"/>
      <c r="G21" s="539"/>
      <c r="H21" s="538"/>
      <c r="I21" s="538"/>
      <c r="J21" s="538"/>
      <c r="K21" s="324"/>
      <c r="L21" s="325"/>
      <c r="M21" s="324"/>
      <c r="N21" s="325"/>
      <c r="O21" s="475"/>
      <c r="P21" s="485"/>
      <c r="Q21" s="319"/>
      <c r="R21" s="52"/>
      <c r="T21" s="819" t="e">
        <f t="shared" si="14"/>
        <v>#DIV/0!</v>
      </c>
      <c r="U21" s="819" t="e">
        <f t="shared" si="10"/>
        <v>#DIV/0!</v>
      </c>
      <c r="V21" s="819" t="e">
        <f>((O21-P21)/P21)-Q21</f>
        <v>#DIV/0!</v>
      </c>
      <c r="W21" s="819">
        <f>C21-O21</f>
        <v>0</v>
      </c>
      <c r="X21" s="819">
        <f>G21-P21</f>
        <v>0</v>
      </c>
      <c r="Y21" s="738"/>
      <c r="Z21" s="388"/>
      <c r="AA21" s="388"/>
      <c r="AB21" s="388"/>
      <c r="AC21" s="388"/>
      <c r="AD21" s="721"/>
      <c r="AE21" s="721"/>
      <c r="AF21" s="721"/>
      <c r="AG21" s="324"/>
      <c r="AH21" s="325"/>
      <c r="AI21" s="959"/>
      <c r="AJ21" s="960"/>
      <c r="AK21" s="738"/>
      <c r="AL21" s="388"/>
      <c r="AM21" s="969"/>
      <c r="AN21" s="68">
        <f t="shared" si="3"/>
        <v>0</v>
      </c>
      <c r="AO21" s="68">
        <f t="shared" si="4"/>
        <v>0</v>
      </c>
      <c r="AP21" s="68">
        <f t="shared" si="5"/>
        <v>0</v>
      </c>
      <c r="AQ21" s="68">
        <f t="shared" si="6"/>
        <v>0</v>
      </c>
      <c r="AR21" s="68">
        <f t="shared" si="7"/>
        <v>0</v>
      </c>
      <c r="AS21" s="68">
        <f t="shared" si="8"/>
        <v>0</v>
      </c>
      <c r="AT21" s="68">
        <f t="shared" si="13"/>
        <v>0</v>
      </c>
      <c r="AU21" s="68">
        <f t="shared" si="13"/>
        <v>0</v>
      </c>
      <c r="AV21" s="68">
        <f t="shared" si="13"/>
        <v>0</v>
      </c>
      <c r="AW21" s="68">
        <f t="shared" si="13"/>
        <v>0</v>
      </c>
      <c r="AX21" s="68">
        <f t="shared" si="13"/>
        <v>0</v>
      </c>
      <c r="AY21" s="68">
        <f t="shared" si="13"/>
        <v>0</v>
      </c>
      <c r="AZ21" s="68">
        <f t="shared" si="13"/>
        <v>0</v>
      </c>
      <c r="BA21" s="68">
        <f t="shared" si="13"/>
        <v>0</v>
      </c>
      <c r="BB21" s="68">
        <f t="shared" si="13"/>
        <v>0</v>
      </c>
    </row>
    <row r="22" spans="1:54" ht="10.5" customHeight="1">
      <c r="A22" s="57" t="s">
        <v>15</v>
      </c>
      <c r="B22" s="513" t="s">
        <v>15</v>
      </c>
      <c r="C22" s="514"/>
      <c r="D22" s="540"/>
      <c r="E22" s="540"/>
      <c r="F22" s="540"/>
      <c r="G22" s="540"/>
      <c r="H22" s="540"/>
      <c r="I22" s="540"/>
      <c r="J22" s="540"/>
      <c r="K22" s="736"/>
      <c r="L22" s="737"/>
      <c r="M22" s="736"/>
      <c r="N22" s="737"/>
      <c r="O22" s="475"/>
      <c r="P22" s="485"/>
      <c r="Q22" s="319"/>
      <c r="R22" s="52"/>
      <c r="T22" s="819" t="e">
        <f t="shared" si="14"/>
        <v>#DIV/0!</v>
      </c>
      <c r="U22" s="819" t="e">
        <f t="shared" si="10"/>
        <v>#DIV/0!</v>
      </c>
      <c r="V22" s="819" t="e">
        <f>((O22-P22)/P22)-Q22</f>
        <v>#DIV/0!</v>
      </c>
      <c r="W22" s="819">
        <f>C22-O22</f>
        <v>0</v>
      </c>
      <c r="X22" s="819">
        <f>G22-P22</f>
        <v>0</v>
      </c>
      <c r="Y22" s="348"/>
      <c r="Z22" s="372"/>
      <c r="AA22" s="372"/>
      <c r="AB22" s="372"/>
      <c r="AC22" s="372"/>
      <c r="AD22" s="372"/>
      <c r="AE22" s="372"/>
      <c r="AF22" s="372"/>
      <c r="AG22" s="324"/>
      <c r="AH22" s="325"/>
      <c r="AI22" s="961"/>
      <c r="AJ22" s="962"/>
      <c r="AK22" s="348"/>
      <c r="AL22" s="372"/>
      <c r="AM22" s="970"/>
      <c r="AN22" s="68">
        <f t="shared" si="3"/>
        <v>0</v>
      </c>
      <c r="AO22" s="68">
        <f t="shared" si="4"/>
        <v>0</v>
      </c>
      <c r="AP22" s="68">
        <f t="shared" si="5"/>
        <v>0</v>
      </c>
      <c r="AQ22" s="68">
        <f t="shared" si="6"/>
        <v>0</v>
      </c>
      <c r="AR22" s="68">
        <f t="shared" si="7"/>
        <v>0</v>
      </c>
      <c r="AS22" s="68">
        <f t="shared" si="8"/>
        <v>0</v>
      </c>
      <c r="AT22" s="68">
        <f t="shared" si="13"/>
        <v>0</v>
      </c>
      <c r="AU22" s="68">
        <f t="shared" si="13"/>
        <v>0</v>
      </c>
      <c r="AV22" s="68">
        <f t="shared" si="13"/>
        <v>0</v>
      </c>
      <c r="AW22" s="68">
        <f t="shared" si="13"/>
        <v>0</v>
      </c>
      <c r="AX22" s="68">
        <f t="shared" si="13"/>
        <v>0</v>
      </c>
      <c r="AY22" s="68">
        <f t="shared" si="13"/>
        <v>0</v>
      </c>
      <c r="AZ22" s="68">
        <f t="shared" si="13"/>
        <v>0</v>
      </c>
      <c r="BA22" s="68">
        <f t="shared" si="13"/>
        <v>0</v>
      </c>
      <c r="BB22" s="68">
        <f t="shared" si="13"/>
        <v>0</v>
      </c>
    </row>
    <row r="23" spans="1:54" ht="10.5" customHeight="1">
      <c r="A23" s="63" t="s">
        <v>23</v>
      </c>
      <c r="B23" s="493" t="s">
        <v>23</v>
      </c>
      <c r="C23" s="543"/>
      <c r="D23" s="546"/>
      <c r="E23" s="546"/>
      <c r="F23" s="546"/>
      <c r="G23" s="546"/>
      <c r="H23" s="546"/>
      <c r="I23" s="546"/>
      <c r="J23" s="546"/>
      <c r="K23" s="318"/>
      <c r="L23" s="320"/>
      <c r="M23" s="318"/>
      <c r="N23" s="320"/>
      <c r="O23" s="576"/>
      <c r="P23" s="577"/>
      <c r="Q23" s="729"/>
      <c r="R23" s="52"/>
      <c r="T23" s="819"/>
      <c r="U23" s="819"/>
      <c r="V23" s="819"/>
      <c r="W23" s="819"/>
      <c r="X23" s="798"/>
      <c r="Y23" s="739"/>
      <c r="Z23" s="373"/>
      <c r="AA23" s="373"/>
      <c r="AB23" s="373"/>
      <c r="AC23" s="373"/>
      <c r="AD23" s="373"/>
      <c r="AE23" s="373"/>
      <c r="AF23" s="373"/>
      <c r="AG23" s="712"/>
      <c r="AH23" s="728"/>
      <c r="AI23" s="963"/>
      <c r="AJ23" s="958"/>
      <c r="AK23" s="739"/>
      <c r="AL23" s="373"/>
      <c r="AM23" s="969"/>
      <c r="AN23" s="68">
        <f t="shared" si="3"/>
        <v>0</v>
      </c>
      <c r="AO23" s="68">
        <f t="shared" si="4"/>
        <v>0</v>
      </c>
      <c r="AP23" s="68">
        <f t="shared" si="5"/>
        <v>0</v>
      </c>
      <c r="AQ23" s="68">
        <f t="shared" si="6"/>
        <v>0</v>
      </c>
      <c r="AR23" s="68">
        <f t="shared" si="7"/>
        <v>0</v>
      </c>
      <c r="AS23" s="68">
        <f t="shared" si="8"/>
        <v>0</v>
      </c>
      <c r="AT23" s="68">
        <f t="shared" si="13"/>
        <v>0</v>
      </c>
      <c r="AU23" s="68">
        <f t="shared" si="13"/>
        <v>0</v>
      </c>
      <c r="AV23" s="68">
        <f t="shared" si="13"/>
        <v>0</v>
      </c>
      <c r="AW23" s="68">
        <f t="shared" si="13"/>
        <v>0</v>
      </c>
      <c r="AX23" s="68">
        <f t="shared" si="13"/>
        <v>0</v>
      </c>
      <c r="AY23" s="68">
        <f t="shared" si="13"/>
        <v>0</v>
      </c>
      <c r="AZ23" s="68">
        <f t="shared" si="13"/>
        <v>0</v>
      </c>
      <c r="BA23" s="68">
        <f t="shared" si="13"/>
        <v>0</v>
      </c>
      <c r="BB23" s="68">
        <f t="shared" si="13"/>
        <v>0</v>
      </c>
    </row>
    <row r="24" spans="1:54" ht="10.5" customHeight="1">
      <c r="A24" s="57" t="s">
        <v>20</v>
      </c>
      <c r="B24" s="483" t="s">
        <v>20</v>
      </c>
      <c r="C24" s="511"/>
      <c r="D24" s="546"/>
      <c r="E24" s="546"/>
      <c r="F24" s="546"/>
      <c r="G24" s="546"/>
      <c r="H24" s="546"/>
      <c r="I24" s="546"/>
      <c r="J24" s="546"/>
      <c r="K24" s="324"/>
      <c r="L24" s="325"/>
      <c r="M24" s="324"/>
      <c r="N24" s="325"/>
      <c r="O24" s="837"/>
      <c r="P24" s="835"/>
      <c r="Q24" s="319"/>
      <c r="R24" s="52"/>
      <c r="T24" s="819" t="e">
        <f t="shared" si="14"/>
        <v>#DIV/0!</v>
      </c>
      <c r="U24" s="819" t="e">
        <f t="shared" si="10"/>
        <v>#DIV/0!</v>
      </c>
      <c r="V24" s="819" t="e">
        <f t="shared" ref="V24:V29" si="17">((O24-P24)/P24)-Q24</f>
        <v>#DIV/0!</v>
      </c>
      <c r="W24" s="819">
        <f t="shared" ref="W24:W29" si="18">C24-O24</f>
        <v>0</v>
      </c>
      <c r="X24" s="819">
        <f t="shared" ref="X24:X29" si="19">G24-P24</f>
        <v>0</v>
      </c>
      <c r="Y24" s="353"/>
      <c r="Z24" s="373"/>
      <c r="AA24" s="373"/>
      <c r="AB24" s="373"/>
      <c r="AC24" s="373"/>
      <c r="AD24" s="373"/>
      <c r="AE24" s="373"/>
      <c r="AF24" s="373"/>
      <c r="AG24" s="324"/>
      <c r="AH24" s="325"/>
      <c r="AI24" s="957"/>
      <c r="AJ24" s="958"/>
      <c r="AK24" s="353"/>
      <c r="AL24" s="373"/>
      <c r="AM24" s="969"/>
      <c r="AN24" s="68">
        <f t="shared" si="3"/>
        <v>0</v>
      </c>
      <c r="AO24" s="68">
        <f t="shared" si="4"/>
        <v>0</v>
      </c>
      <c r="AP24" s="68">
        <f t="shared" si="5"/>
        <v>0</v>
      </c>
      <c r="AQ24" s="68">
        <f t="shared" si="6"/>
        <v>0</v>
      </c>
      <c r="AR24" s="68">
        <f t="shared" si="7"/>
        <v>0</v>
      </c>
      <c r="AS24" s="68">
        <f t="shared" si="8"/>
        <v>0</v>
      </c>
      <c r="AT24" s="68">
        <f t="shared" si="13"/>
        <v>0</v>
      </c>
      <c r="AU24" s="68">
        <f t="shared" si="13"/>
        <v>0</v>
      </c>
      <c r="AV24" s="68">
        <f t="shared" si="13"/>
        <v>0</v>
      </c>
      <c r="AW24" s="68">
        <f t="shared" si="13"/>
        <v>0</v>
      </c>
      <c r="AX24" s="68">
        <f t="shared" si="13"/>
        <v>0</v>
      </c>
      <c r="AY24" s="68">
        <f t="shared" si="13"/>
        <v>0</v>
      </c>
      <c r="AZ24" s="68">
        <f t="shared" si="13"/>
        <v>0</v>
      </c>
      <c r="BA24" s="68">
        <f t="shared" si="13"/>
        <v>0</v>
      </c>
      <c r="BB24" s="68">
        <f t="shared" si="13"/>
        <v>0</v>
      </c>
    </row>
    <row r="25" spans="1:54" ht="10.5" customHeight="1">
      <c r="A25" s="57" t="s">
        <v>73</v>
      </c>
      <c r="B25" s="525" t="s">
        <v>73</v>
      </c>
      <c r="C25" s="511"/>
      <c r="D25" s="546"/>
      <c r="E25" s="546"/>
      <c r="F25" s="546"/>
      <c r="G25" s="546"/>
      <c r="H25" s="546"/>
      <c r="I25" s="546"/>
      <c r="J25" s="546"/>
      <c r="K25" s="324"/>
      <c r="L25" s="325"/>
      <c r="M25" s="324"/>
      <c r="N25" s="325"/>
      <c r="O25" s="837"/>
      <c r="P25" s="835"/>
      <c r="Q25" s="319"/>
      <c r="R25" s="52"/>
      <c r="T25" s="819"/>
      <c r="U25" s="819"/>
      <c r="V25" s="819"/>
      <c r="W25" s="819">
        <f t="shared" si="18"/>
        <v>0</v>
      </c>
      <c r="X25" s="819">
        <f t="shared" si="19"/>
        <v>0</v>
      </c>
      <c r="Y25" s="353"/>
      <c r="Z25" s="373"/>
      <c r="AA25" s="373"/>
      <c r="AB25" s="373"/>
      <c r="AC25" s="373"/>
      <c r="AD25" s="373"/>
      <c r="AE25" s="373"/>
      <c r="AF25" s="373"/>
      <c r="AG25" s="324"/>
      <c r="AH25" s="325"/>
      <c r="AI25" s="957"/>
      <c r="AJ25" s="958"/>
      <c r="AK25" s="353"/>
      <c r="AL25" s="373"/>
      <c r="AM25" s="969"/>
      <c r="AN25" s="68">
        <f t="shared" si="3"/>
        <v>0</v>
      </c>
      <c r="AO25" s="68">
        <f t="shared" si="4"/>
        <v>0</v>
      </c>
      <c r="AP25" s="68">
        <f t="shared" si="5"/>
        <v>0</v>
      </c>
      <c r="AQ25" s="68">
        <f t="shared" si="6"/>
        <v>0</v>
      </c>
      <c r="AR25" s="68">
        <f t="shared" si="7"/>
        <v>0</v>
      </c>
      <c r="AS25" s="68">
        <f t="shared" si="8"/>
        <v>0</v>
      </c>
      <c r="AT25" s="68">
        <f t="shared" si="13"/>
        <v>0</v>
      </c>
      <c r="AU25" s="68">
        <f t="shared" si="13"/>
        <v>0</v>
      </c>
      <c r="AV25" s="68">
        <f t="shared" si="13"/>
        <v>0</v>
      </c>
      <c r="AW25" s="68">
        <f t="shared" si="13"/>
        <v>0</v>
      </c>
      <c r="AX25" s="68">
        <f t="shared" si="13"/>
        <v>0</v>
      </c>
      <c r="AY25" s="68">
        <f t="shared" si="13"/>
        <v>0</v>
      </c>
      <c r="AZ25" s="68">
        <f t="shared" si="13"/>
        <v>0</v>
      </c>
      <c r="BA25" s="68">
        <f t="shared" si="13"/>
        <v>0</v>
      </c>
      <c r="BB25" s="68">
        <f t="shared" si="13"/>
        <v>0</v>
      </c>
    </row>
    <row r="26" spans="1:54" ht="10.5" customHeight="1">
      <c r="A26" s="63" t="s">
        <v>26</v>
      </c>
      <c r="B26" s="493" t="s">
        <v>26</v>
      </c>
      <c r="C26" s="520"/>
      <c r="D26" s="549"/>
      <c r="E26" s="549"/>
      <c r="F26" s="549"/>
      <c r="G26" s="549"/>
      <c r="H26" s="549"/>
      <c r="I26" s="549"/>
      <c r="J26" s="549"/>
      <c r="K26" s="327"/>
      <c r="L26" s="328"/>
      <c r="M26" s="327"/>
      <c r="N26" s="328"/>
      <c r="O26" s="841"/>
      <c r="P26" s="836"/>
      <c r="Q26" s="331"/>
      <c r="R26" s="52"/>
      <c r="T26" s="819" t="e">
        <f>((C26-D26)/D26)-K26</f>
        <v>#DIV/0!</v>
      </c>
      <c r="U26" s="819" t="e">
        <f t="shared" si="10"/>
        <v>#DIV/0!</v>
      </c>
      <c r="V26" s="819" t="e">
        <f t="shared" si="17"/>
        <v>#DIV/0!</v>
      </c>
      <c r="W26" s="819">
        <f t="shared" si="18"/>
        <v>0</v>
      </c>
      <c r="X26" s="819">
        <f t="shared" si="19"/>
        <v>0</v>
      </c>
      <c r="Y26" s="355"/>
      <c r="Z26" s="374"/>
      <c r="AA26" s="374"/>
      <c r="AB26" s="374"/>
      <c r="AC26" s="374"/>
      <c r="AD26" s="374"/>
      <c r="AE26" s="374"/>
      <c r="AF26" s="374"/>
      <c r="AG26" s="327"/>
      <c r="AH26" s="328"/>
      <c r="AI26" s="964"/>
      <c r="AJ26" s="965"/>
      <c r="AK26" s="355"/>
      <c r="AL26" s="374"/>
      <c r="AM26" s="969"/>
      <c r="AN26" s="68">
        <f t="shared" si="3"/>
        <v>0</v>
      </c>
      <c r="AO26" s="68">
        <f t="shared" si="4"/>
        <v>0</v>
      </c>
      <c r="AP26" s="68">
        <f t="shared" si="5"/>
        <v>0</v>
      </c>
      <c r="AQ26" s="68">
        <f t="shared" si="6"/>
        <v>0</v>
      </c>
      <c r="AR26" s="68">
        <f t="shared" si="7"/>
        <v>0</v>
      </c>
      <c r="AS26" s="68">
        <f t="shared" si="8"/>
        <v>0</v>
      </c>
      <c r="AT26" s="68">
        <f t="shared" si="13"/>
        <v>0</v>
      </c>
      <c r="AU26" s="68">
        <f t="shared" si="13"/>
        <v>0</v>
      </c>
      <c r="AV26" s="68">
        <f t="shared" si="13"/>
        <v>0</v>
      </c>
      <c r="AW26" s="68">
        <f t="shared" si="13"/>
        <v>0</v>
      </c>
      <c r="AX26" s="68">
        <f t="shared" si="13"/>
        <v>0</v>
      </c>
      <c r="AY26" s="68">
        <f t="shared" si="13"/>
        <v>0</v>
      </c>
      <c r="AZ26" s="68">
        <f t="shared" si="13"/>
        <v>0</v>
      </c>
      <c r="BA26" s="68">
        <f t="shared" si="13"/>
        <v>0</v>
      </c>
      <c r="BB26" s="68">
        <f t="shared" si="13"/>
        <v>0</v>
      </c>
    </row>
    <row r="27" spans="1:54" ht="10.5" customHeight="1">
      <c r="A27" s="57" t="s">
        <v>18</v>
      </c>
      <c r="B27" s="483" t="s">
        <v>18</v>
      </c>
      <c r="C27" s="511"/>
      <c r="D27" s="546"/>
      <c r="E27" s="546"/>
      <c r="F27" s="546"/>
      <c r="G27" s="546"/>
      <c r="H27" s="546"/>
      <c r="I27" s="546"/>
      <c r="J27" s="546"/>
      <c r="K27" s="324"/>
      <c r="L27" s="325"/>
      <c r="M27" s="324"/>
      <c r="N27" s="325"/>
      <c r="O27" s="837"/>
      <c r="P27" s="835"/>
      <c r="Q27" s="319"/>
      <c r="R27" s="52"/>
      <c r="T27" s="819" t="e">
        <f t="shared" si="14"/>
        <v>#DIV/0!</v>
      </c>
      <c r="U27" s="819" t="e">
        <f t="shared" si="10"/>
        <v>#DIV/0!</v>
      </c>
      <c r="V27" s="819" t="e">
        <f t="shared" si="17"/>
        <v>#DIV/0!</v>
      </c>
      <c r="W27" s="819">
        <f t="shared" si="18"/>
        <v>0</v>
      </c>
      <c r="X27" s="819">
        <f t="shared" si="19"/>
        <v>0</v>
      </c>
      <c r="Y27" s="353"/>
      <c r="Z27" s="373"/>
      <c r="AA27" s="373"/>
      <c r="AB27" s="373"/>
      <c r="AC27" s="373"/>
      <c r="AD27" s="373"/>
      <c r="AE27" s="373"/>
      <c r="AF27" s="373"/>
      <c r="AG27" s="324"/>
      <c r="AH27" s="325"/>
      <c r="AI27" s="957"/>
      <c r="AJ27" s="958"/>
      <c r="AK27" s="353"/>
      <c r="AL27" s="373"/>
      <c r="AM27" s="969"/>
      <c r="AN27" s="68">
        <f t="shared" si="3"/>
        <v>0</v>
      </c>
      <c r="AO27" s="68">
        <f t="shared" si="4"/>
        <v>0</v>
      </c>
      <c r="AP27" s="68">
        <f t="shared" si="5"/>
        <v>0</v>
      </c>
      <c r="AQ27" s="68">
        <f t="shared" si="6"/>
        <v>0</v>
      </c>
      <c r="AR27" s="68">
        <f t="shared" si="7"/>
        <v>0</v>
      </c>
      <c r="AS27" s="68">
        <f t="shared" si="8"/>
        <v>0</v>
      </c>
      <c r="AT27" s="68">
        <f t="shared" si="13"/>
        <v>0</v>
      </c>
      <c r="AU27" s="68">
        <f t="shared" si="13"/>
        <v>0</v>
      </c>
      <c r="AV27" s="68">
        <f t="shared" si="13"/>
        <v>0</v>
      </c>
      <c r="AW27" s="68">
        <f t="shared" si="13"/>
        <v>0</v>
      </c>
      <c r="AX27" s="68">
        <f t="shared" si="13"/>
        <v>0</v>
      </c>
      <c r="AY27" s="68">
        <f t="shared" si="13"/>
        <v>0</v>
      </c>
      <c r="AZ27" s="68">
        <f t="shared" si="13"/>
        <v>0</v>
      </c>
      <c r="BA27" s="68">
        <f t="shared" si="13"/>
        <v>0</v>
      </c>
      <c r="BB27" s="68">
        <f t="shared" si="13"/>
        <v>0</v>
      </c>
    </row>
    <row r="28" spans="1:54" ht="10.5" customHeight="1">
      <c r="A28" s="57" t="s">
        <v>17</v>
      </c>
      <c r="B28" s="483" t="s">
        <v>17</v>
      </c>
      <c r="C28" s="511"/>
      <c r="D28" s="546"/>
      <c r="E28" s="546"/>
      <c r="F28" s="546"/>
      <c r="G28" s="546"/>
      <c r="H28" s="546"/>
      <c r="I28" s="546"/>
      <c r="J28" s="546"/>
      <c r="K28" s="324"/>
      <c r="L28" s="325"/>
      <c r="M28" s="324"/>
      <c r="N28" s="325"/>
      <c r="O28" s="837"/>
      <c r="P28" s="835"/>
      <c r="Q28" s="319"/>
      <c r="R28" s="52"/>
      <c r="T28" s="819" t="e">
        <f t="shared" si="14"/>
        <v>#DIV/0!</v>
      </c>
      <c r="U28" s="819" t="e">
        <f t="shared" si="10"/>
        <v>#DIV/0!</v>
      </c>
      <c r="V28" s="819" t="e">
        <f t="shared" si="17"/>
        <v>#DIV/0!</v>
      </c>
      <c r="W28" s="819">
        <f t="shared" si="18"/>
        <v>0</v>
      </c>
      <c r="X28" s="819">
        <f t="shared" si="19"/>
        <v>0</v>
      </c>
      <c r="Y28" s="353"/>
      <c r="Z28" s="373"/>
      <c r="AA28" s="373"/>
      <c r="AB28" s="373"/>
      <c r="AC28" s="373"/>
      <c r="AD28" s="373"/>
      <c r="AE28" s="373"/>
      <c r="AF28" s="373"/>
      <c r="AG28" s="324"/>
      <c r="AH28" s="325"/>
      <c r="AI28" s="957"/>
      <c r="AJ28" s="958"/>
      <c r="AK28" s="353"/>
      <c r="AL28" s="373"/>
      <c r="AM28" s="969"/>
      <c r="AN28" s="68">
        <f t="shared" si="3"/>
        <v>0</v>
      </c>
      <c r="AO28" s="68">
        <f t="shared" si="4"/>
        <v>0</v>
      </c>
      <c r="AP28" s="68">
        <f t="shared" si="5"/>
        <v>0</v>
      </c>
      <c r="AQ28" s="68">
        <f t="shared" si="6"/>
        <v>0</v>
      </c>
      <c r="AR28" s="68">
        <f t="shared" si="7"/>
        <v>0</v>
      </c>
      <c r="AS28" s="68">
        <f t="shared" si="8"/>
        <v>0</v>
      </c>
      <c r="AT28" s="68">
        <f t="shared" si="13"/>
        <v>0</v>
      </c>
      <c r="AU28" s="68">
        <f t="shared" si="13"/>
        <v>0</v>
      </c>
      <c r="AV28" s="68">
        <f t="shared" si="13"/>
        <v>0</v>
      </c>
      <c r="AW28" s="68">
        <f t="shared" si="13"/>
        <v>0</v>
      </c>
      <c r="AX28" s="68">
        <f t="shared" si="13"/>
        <v>0</v>
      </c>
      <c r="AY28" s="68">
        <f t="shared" si="13"/>
        <v>0</v>
      </c>
      <c r="AZ28" s="68">
        <f t="shared" si="13"/>
        <v>0</v>
      </c>
      <c r="BA28" s="68">
        <f t="shared" si="13"/>
        <v>0</v>
      </c>
      <c r="BB28" s="68">
        <f t="shared" si="13"/>
        <v>0</v>
      </c>
    </row>
    <row r="29" spans="1:54" ht="10.5" customHeight="1">
      <c r="A29" s="63" t="s">
        <v>16</v>
      </c>
      <c r="B29" s="500" t="s">
        <v>16</v>
      </c>
      <c r="C29" s="522"/>
      <c r="D29" s="551"/>
      <c r="E29" s="551"/>
      <c r="F29" s="551"/>
      <c r="G29" s="551"/>
      <c r="H29" s="551"/>
      <c r="I29" s="551"/>
      <c r="J29" s="551"/>
      <c r="K29" s="339"/>
      <c r="L29" s="740"/>
      <c r="M29" s="339"/>
      <c r="N29" s="740"/>
      <c r="O29" s="842"/>
      <c r="P29" s="634"/>
      <c r="Q29" s="342"/>
      <c r="R29" s="52"/>
      <c r="T29" s="819" t="e">
        <f t="shared" si="14"/>
        <v>#DIV/0!</v>
      </c>
      <c r="U29" s="819" t="e">
        <f t="shared" si="10"/>
        <v>#DIV/0!</v>
      </c>
      <c r="V29" s="819" t="e">
        <f t="shared" si="17"/>
        <v>#DIV/0!</v>
      </c>
      <c r="W29" s="819">
        <f t="shared" si="18"/>
        <v>0</v>
      </c>
      <c r="X29" s="819">
        <f t="shared" si="19"/>
        <v>0</v>
      </c>
      <c r="Y29" s="357"/>
      <c r="Z29" s="375"/>
      <c r="AA29" s="375"/>
      <c r="AB29" s="375"/>
      <c r="AC29" s="375"/>
      <c r="AD29" s="375"/>
      <c r="AE29" s="375"/>
      <c r="AF29" s="375"/>
      <c r="AG29" s="339"/>
      <c r="AH29" s="740"/>
      <c r="AI29" s="966"/>
      <c r="AJ29" s="967"/>
      <c r="AK29" s="357"/>
      <c r="AL29" s="375"/>
      <c r="AM29" s="970"/>
      <c r="AN29" s="68">
        <f t="shared" si="3"/>
        <v>0</v>
      </c>
      <c r="AO29" s="68">
        <f t="shared" si="4"/>
        <v>0</v>
      </c>
      <c r="AP29" s="68">
        <f t="shared" si="5"/>
        <v>0</v>
      </c>
      <c r="AQ29" s="68">
        <f t="shared" si="6"/>
        <v>0</v>
      </c>
      <c r="AR29" s="68">
        <f t="shared" si="7"/>
        <v>0</v>
      </c>
      <c r="AS29" s="68">
        <f t="shared" si="8"/>
        <v>0</v>
      </c>
      <c r="AT29" s="68">
        <f t="shared" si="13"/>
        <v>0</v>
      </c>
      <c r="AU29" s="68">
        <f t="shared" si="13"/>
        <v>0</v>
      </c>
      <c r="AV29" s="68">
        <f t="shared" si="13"/>
        <v>0</v>
      </c>
      <c r="AW29" s="68">
        <f t="shared" si="13"/>
        <v>0</v>
      </c>
      <c r="AX29" s="68">
        <f t="shared" si="13"/>
        <v>0</v>
      </c>
      <c r="AY29" s="68">
        <f t="shared" si="13"/>
        <v>0</v>
      </c>
      <c r="AZ29" s="68">
        <f t="shared" si="13"/>
        <v>0</v>
      </c>
      <c r="BA29" s="68">
        <f t="shared" si="13"/>
        <v>0</v>
      </c>
      <c r="BB29" s="68">
        <f t="shared" si="13"/>
        <v>0</v>
      </c>
    </row>
    <row r="30" spans="1:54" ht="10.5" customHeight="1">
      <c r="B30" s="1352"/>
      <c r="C30" s="1352"/>
      <c r="D30" s="1352"/>
      <c r="E30" s="1352"/>
      <c r="F30" s="1352"/>
      <c r="G30" s="1352"/>
      <c r="H30" s="1352"/>
      <c r="I30" s="1352"/>
      <c r="J30" s="1352"/>
      <c r="K30" s="1352"/>
      <c r="L30" s="1352"/>
      <c r="M30" s="804"/>
      <c r="N30" s="804"/>
      <c r="O30" s="364"/>
      <c r="P30" s="398"/>
      <c r="Q30" s="364"/>
      <c r="R30" s="52"/>
    </row>
    <row r="31" spans="1:54">
      <c r="R31" s="52"/>
    </row>
    <row r="32" spans="1:54">
      <c r="R32" s="52"/>
    </row>
    <row r="33" spans="2:19">
      <c r="B33" s="796" t="s">
        <v>100</v>
      </c>
      <c r="C33" s="797">
        <f>(C5+C6+C7+C8-C9)+(C9+C12-C13)+(C13+C14-C16)</f>
        <v>0</v>
      </c>
      <c r="D33" s="797">
        <f t="shared" ref="D33:J33" si="20">(D5+D6+D7+D8-D9)+(D9+D12-D13)+(D13+D14-D16)</f>
        <v>0</v>
      </c>
      <c r="E33" s="797">
        <f t="shared" si="20"/>
        <v>0</v>
      </c>
      <c r="F33" s="797">
        <f t="shared" si="20"/>
        <v>0</v>
      </c>
      <c r="G33" s="797">
        <f t="shared" si="20"/>
        <v>0</v>
      </c>
      <c r="H33" s="797">
        <f t="shared" si="20"/>
        <v>0</v>
      </c>
      <c r="I33" s="797">
        <f t="shared" si="20"/>
        <v>0</v>
      </c>
      <c r="J33" s="797">
        <f t="shared" si="20"/>
        <v>0</v>
      </c>
      <c r="K33" s="796"/>
      <c r="L33" s="796"/>
      <c r="M33" s="796"/>
      <c r="N33" s="796"/>
      <c r="O33" s="797">
        <f>(O5+O6+O7+O8-O9)+(O9+O12-O13)+(O13+O14-O16)</f>
        <v>0</v>
      </c>
      <c r="P33" s="797">
        <f>(P5+P6+P7+P8-P9)+(P9+P12-P13)+(P13+P14-P16)</f>
        <v>0</v>
      </c>
      <c r="Q33" s="797"/>
      <c r="R33" s="797"/>
      <c r="S33" s="797"/>
    </row>
    <row r="34" spans="2:19">
      <c r="B34" s="796" t="s">
        <v>101</v>
      </c>
      <c r="C34" s="797">
        <f>C24+C25-C26+C27+C28-C29</f>
        <v>0</v>
      </c>
      <c r="D34" s="797">
        <f t="shared" ref="D34:J34" si="21">D24+D25-D26+D27+D28-D29</f>
        <v>0</v>
      </c>
      <c r="E34" s="797">
        <f t="shared" si="21"/>
        <v>0</v>
      </c>
      <c r="F34" s="797">
        <f t="shared" si="21"/>
        <v>0</v>
      </c>
      <c r="G34" s="797">
        <f t="shared" si="21"/>
        <v>0</v>
      </c>
      <c r="H34" s="797">
        <f t="shared" si="21"/>
        <v>0</v>
      </c>
      <c r="I34" s="797">
        <f t="shared" si="21"/>
        <v>0</v>
      </c>
      <c r="J34" s="797">
        <f t="shared" si="21"/>
        <v>0</v>
      </c>
      <c r="K34" s="796"/>
      <c r="L34" s="796"/>
      <c r="M34" s="796"/>
      <c r="N34" s="796"/>
      <c r="O34" s="797">
        <f>O24+O25-O26+O27+O28-O29</f>
        <v>0</v>
      </c>
      <c r="P34" s="797">
        <f>P24+P25-P26+P27+P28-P29</f>
        <v>0</v>
      </c>
      <c r="Q34" s="797"/>
      <c r="R34" s="797"/>
      <c r="S34" s="797"/>
    </row>
    <row r="37" spans="2:19" hidden="1"/>
    <row r="38" spans="2:19" hidden="1"/>
    <row r="39" spans="2:19" hidden="1"/>
    <row r="40" spans="2:19" hidden="1"/>
    <row r="41" spans="2:19" hidden="1"/>
    <row r="42" spans="2:19" hidden="1"/>
    <row r="43" spans="2:19" hidden="1"/>
    <row r="44" spans="2:19" hidden="1"/>
    <row r="45" spans="2:19" hidden="1"/>
    <row r="46" spans="2:19" hidden="1"/>
    <row r="47" spans="2:19" hidden="1"/>
    <row r="48" spans="2:19" hidden="1"/>
    <row r="49" spans="1:34" hidden="1"/>
    <row r="50" spans="1:34" hidden="1"/>
    <row r="51" spans="1:34" hidden="1"/>
    <row r="52" spans="1:34" s="13" customFormat="1">
      <c r="A52" s="11"/>
    </row>
    <row r="53" spans="1:34" s="224" customFormat="1" ht="18.75" customHeight="1">
      <c r="A53" s="222"/>
      <c r="B53" s="223" t="s">
        <v>76</v>
      </c>
      <c r="C53" s="274"/>
      <c r="D53" s="274"/>
      <c r="E53" s="274"/>
      <c r="F53" s="274"/>
      <c r="G53" s="274"/>
      <c r="H53" s="274"/>
      <c r="I53" s="274"/>
      <c r="J53" s="274"/>
      <c r="K53" s="274"/>
      <c r="L53" s="274"/>
      <c r="M53" s="274"/>
      <c r="N53" s="274"/>
      <c r="O53" s="275"/>
      <c r="P53" s="276"/>
      <c r="T53" s="223" t="s">
        <v>88</v>
      </c>
      <c r="U53" s="223"/>
      <c r="V53" s="223"/>
      <c r="W53" s="223"/>
      <c r="X53" s="223"/>
      <c r="Y53" s="223"/>
      <c r="Z53" s="223"/>
    </row>
    <row r="54" spans="1:34" s="224" customFormat="1">
      <c r="B54" s="176" t="s">
        <v>2</v>
      </c>
      <c r="C54" s="177" t="e">
        <f>D4</f>
        <v>#REF!</v>
      </c>
      <c r="D54" s="178" t="e">
        <f t="shared" ref="D54:I54" si="22">E4</f>
        <v>#REF!</v>
      </c>
      <c r="E54" s="178" t="e">
        <f t="shared" si="22"/>
        <v>#REF!</v>
      </c>
      <c r="F54" s="178" t="e">
        <f t="shared" si="22"/>
        <v>#REF!</v>
      </c>
      <c r="G54" s="178" t="e">
        <f t="shared" si="22"/>
        <v>#REF!</v>
      </c>
      <c r="H54" s="178" t="e">
        <f t="shared" si="22"/>
        <v>#REF!</v>
      </c>
      <c r="I54" s="178" t="e">
        <f t="shared" si="22"/>
        <v>#REF!</v>
      </c>
      <c r="J54" s="178"/>
      <c r="K54" s="180"/>
      <c r="L54" s="179"/>
      <c r="M54" s="302"/>
      <c r="N54" s="302"/>
      <c r="O54" s="222"/>
      <c r="P54" s="222"/>
      <c r="T54" s="176" t="s">
        <v>2</v>
      </c>
      <c r="U54" s="813"/>
      <c r="V54" s="833"/>
      <c r="W54" s="833"/>
      <c r="X54" s="178"/>
      <c r="Y54" s="178" t="e">
        <f t="shared" ref="Y54:AE54" si="23">+C54</f>
        <v>#REF!</v>
      </c>
      <c r="Z54" s="178" t="e">
        <f t="shared" si="23"/>
        <v>#REF!</v>
      </c>
      <c r="AA54" s="178" t="e">
        <f t="shared" si="23"/>
        <v>#REF!</v>
      </c>
      <c r="AB54" s="178" t="e">
        <f t="shared" si="23"/>
        <v>#REF!</v>
      </c>
      <c r="AC54" s="178" t="e">
        <f t="shared" si="23"/>
        <v>#REF!</v>
      </c>
      <c r="AD54" s="178" t="e">
        <f t="shared" si="23"/>
        <v>#REF!</v>
      </c>
      <c r="AE54" s="178" t="e">
        <f t="shared" si="23"/>
        <v>#REF!</v>
      </c>
      <c r="AF54" s="178"/>
      <c r="AG54" s="180"/>
      <c r="AH54" s="179"/>
    </row>
    <row r="55" spans="1:34" s="224" customFormat="1">
      <c r="B55" s="58" t="s">
        <v>8</v>
      </c>
      <c r="C55" s="14">
        <v>17</v>
      </c>
      <c r="D55" s="44">
        <v>25</v>
      </c>
      <c r="E55" s="15">
        <v>25</v>
      </c>
      <c r="F55" s="15">
        <v>30</v>
      </c>
      <c r="G55" s="15">
        <v>39</v>
      </c>
      <c r="H55" s="15">
        <v>41</v>
      </c>
      <c r="I55" s="15">
        <v>45</v>
      </c>
      <c r="J55" s="15"/>
      <c r="K55" s="16"/>
      <c r="L55" s="148"/>
      <c r="M55" s="297"/>
      <c r="N55" s="297"/>
      <c r="T55" s="58" t="s">
        <v>8</v>
      </c>
      <c r="U55" s="1"/>
      <c r="V55" s="1"/>
      <c r="W55" s="1"/>
      <c r="X55" s="44"/>
      <c r="Y55" s="44">
        <f t="shared" ref="Y55:Y79" si="24">+C55-D5</f>
        <v>17</v>
      </c>
      <c r="Z55" s="15">
        <f t="shared" ref="Z55:Z79" si="25">+D55-E5</f>
        <v>25</v>
      </c>
      <c r="AA55" s="15">
        <f t="shared" ref="AA55:AA79" si="26">+E55-F5</f>
        <v>25</v>
      </c>
      <c r="AB55" s="15">
        <f t="shared" ref="AB55:AB79" si="27">+F55-G5</f>
        <v>30</v>
      </c>
      <c r="AC55" s="15">
        <f t="shared" ref="AC55:AC79" si="28">+G55-H5</f>
        <v>39</v>
      </c>
      <c r="AD55" s="15">
        <f t="shared" ref="AD55:AD79" si="29">+H55-I5</f>
        <v>41</v>
      </c>
      <c r="AE55" s="15">
        <f>+I55-J5</f>
        <v>45</v>
      </c>
      <c r="AF55" s="15"/>
      <c r="AG55" s="16"/>
      <c r="AH55" s="148"/>
    </row>
    <row r="56" spans="1:34" s="224" customFormat="1">
      <c r="B56" s="58" t="s">
        <v>3</v>
      </c>
      <c r="C56" s="14">
        <v>4</v>
      </c>
      <c r="D56" s="44">
        <v>4</v>
      </c>
      <c r="E56" s="15">
        <v>3</v>
      </c>
      <c r="F56" s="15">
        <v>5</v>
      </c>
      <c r="G56" s="15">
        <v>4</v>
      </c>
      <c r="H56" s="15">
        <v>4</v>
      </c>
      <c r="I56" s="15">
        <v>3</v>
      </c>
      <c r="J56" s="15"/>
      <c r="K56" s="20"/>
      <c r="L56" s="17"/>
      <c r="M56" s="298"/>
      <c r="N56" s="298"/>
      <c r="T56" s="58" t="s">
        <v>3</v>
      </c>
      <c r="U56" s="1"/>
      <c r="V56" s="1"/>
      <c r="W56" s="1"/>
      <c r="X56" s="44"/>
      <c r="Y56" s="44">
        <f t="shared" si="24"/>
        <v>4</v>
      </c>
      <c r="Z56" s="15">
        <f t="shared" si="25"/>
        <v>4</v>
      </c>
      <c r="AA56" s="15">
        <f t="shared" si="26"/>
        <v>3</v>
      </c>
      <c r="AB56" s="15">
        <f t="shared" si="27"/>
        <v>5</v>
      </c>
      <c r="AC56" s="15">
        <f t="shared" si="28"/>
        <v>4</v>
      </c>
      <c r="AD56" s="15">
        <f t="shared" si="29"/>
        <v>4</v>
      </c>
      <c r="AE56" s="15">
        <f t="shared" ref="AE56:AE79" si="30">+I56-J6</f>
        <v>3</v>
      </c>
      <c r="AF56" s="15"/>
      <c r="AG56" s="20"/>
      <c r="AH56" s="17"/>
    </row>
    <row r="57" spans="1:34" s="224" customFormat="1">
      <c r="B57" s="58" t="s">
        <v>0</v>
      </c>
      <c r="C57" s="14">
        <v>4</v>
      </c>
      <c r="D57" s="44">
        <v>4</v>
      </c>
      <c r="E57" s="22">
        <v>3</v>
      </c>
      <c r="F57" s="22">
        <v>3</v>
      </c>
      <c r="G57" s="22">
        <v>4</v>
      </c>
      <c r="H57" s="22">
        <v>3</v>
      </c>
      <c r="I57" s="22">
        <v>4</v>
      </c>
      <c r="J57" s="22"/>
      <c r="K57" s="20"/>
      <c r="L57" s="17"/>
      <c r="M57" s="298"/>
      <c r="N57" s="298"/>
      <c r="T57" s="58" t="s">
        <v>0</v>
      </c>
      <c r="U57" s="1"/>
      <c r="V57" s="1"/>
      <c r="W57" s="1"/>
      <c r="X57" s="44"/>
      <c r="Y57" s="44">
        <f t="shared" si="24"/>
        <v>4</v>
      </c>
      <c r="Z57" s="22">
        <f t="shared" si="25"/>
        <v>4</v>
      </c>
      <c r="AA57" s="22">
        <f t="shared" si="26"/>
        <v>3</v>
      </c>
      <c r="AB57" s="22">
        <f t="shared" si="27"/>
        <v>3</v>
      </c>
      <c r="AC57" s="22">
        <f t="shared" si="28"/>
        <v>4</v>
      </c>
      <c r="AD57" s="22">
        <f t="shared" si="29"/>
        <v>3</v>
      </c>
      <c r="AE57" s="22">
        <f t="shared" si="30"/>
        <v>4</v>
      </c>
      <c r="AF57" s="22"/>
      <c r="AG57" s="20"/>
      <c r="AH57" s="17"/>
    </row>
    <row r="58" spans="1:34" s="224" customFormat="1">
      <c r="B58" s="58" t="s">
        <v>19</v>
      </c>
      <c r="C58" s="14">
        <v>0</v>
      </c>
      <c r="D58" s="44">
        <v>0</v>
      </c>
      <c r="E58" s="22">
        <v>0</v>
      </c>
      <c r="F58" s="22">
        <v>0</v>
      </c>
      <c r="G58" s="22">
        <v>0</v>
      </c>
      <c r="H58" s="22">
        <v>0</v>
      </c>
      <c r="I58" s="22">
        <v>0</v>
      </c>
      <c r="J58" s="22"/>
      <c r="K58" s="20"/>
      <c r="L58" s="17"/>
      <c r="M58" s="298"/>
      <c r="N58" s="298"/>
      <c r="T58" s="58" t="s">
        <v>19</v>
      </c>
      <c r="U58" s="1"/>
      <c r="V58" s="1"/>
      <c r="W58" s="1"/>
      <c r="X58" s="44"/>
      <c r="Y58" s="44">
        <f t="shared" si="24"/>
        <v>0</v>
      </c>
      <c r="Z58" s="22">
        <f t="shared" si="25"/>
        <v>0</v>
      </c>
      <c r="AA58" s="22">
        <f t="shared" si="26"/>
        <v>0</v>
      </c>
      <c r="AB58" s="22">
        <f t="shared" si="27"/>
        <v>0</v>
      </c>
      <c r="AC58" s="22">
        <f t="shared" si="28"/>
        <v>0</v>
      </c>
      <c r="AD58" s="22">
        <f t="shared" si="29"/>
        <v>0</v>
      </c>
      <c r="AE58" s="22">
        <f t="shared" si="30"/>
        <v>0</v>
      </c>
      <c r="AF58" s="22"/>
      <c r="AG58" s="20"/>
      <c r="AH58" s="17"/>
    </row>
    <row r="59" spans="1:34" s="224" customFormat="1">
      <c r="B59" s="65" t="s">
        <v>9</v>
      </c>
      <c r="C59" s="45">
        <v>25</v>
      </c>
      <c r="D59" s="46">
        <v>33</v>
      </c>
      <c r="E59" s="29">
        <v>31</v>
      </c>
      <c r="F59" s="29">
        <v>38</v>
      </c>
      <c r="G59" s="29">
        <v>47</v>
      </c>
      <c r="H59" s="29">
        <v>48</v>
      </c>
      <c r="I59" s="29">
        <v>52</v>
      </c>
      <c r="J59" s="29"/>
      <c r="K59" s="27"/>
      <c r="L59" s="28"/>
      <c r="M59" s="299"/>
      <c r="N59" s="299"/>
      <c r="T59" s="65" t="s">
        <v>9</v>
      </c>
      <c r="U59" s="54"/>
      <c r="V59" s="54"/>
      <c r="W59" s="54"/>
      <c r="X59" s="46"/>
      <c r="Y59" s="46">
        <f t="shared" si="24"/>
        <v>25</v>
      </c>
      <c r="Z59" s="29">
        <f t="shared" si="25"/>
        <v>33</v>
      </c>
      <c r="AA59" s="29">
        <f t="shared" si="26"/>
        <v>31</v>
      </c>
      <c r="AB59" s="29">
        <f t="shared" si="27"/>
        <v>38</v>
      </c>
      <c r="AC59" s="29">
        <f t="shared" si="28"/>
        <v>47</v>
      </c>
      <c r="AD59" s="29">
        <f t="shared" si="29"/>
        <v>48</v>
      </c>
      <c r="AE59" s="29">
        <f t="shared" si="30"/>
        <v>52</v>
      </c>
      <c r="AF59" s="29"/>
      <c r="AG59" s="27"/>
      <c r="AH59" s="28"/>
    </row>
    <row r="60" spans="1:34" s="224" customFormat="1">
      <c r="B60" s="58" t="s">
        <v>4</v>
      </c>
      <c r="C60" s="14">
        <v>-8</v>
      </c>
      <c r="D60" s="44">
        <v>-9</v>
      </c>
      <c r="E60" s="22">
        <v>-7</v>
      </c>
      <c r="F60" s="22">
        <v>-10</v>
      </c>
      <c r="G60" s="22">
        <v>-10</v>
      </c>
      <c r="H60" s="22">
        <v>-9</v>
      </c>
      <c r="I60" s="22">
        <v>-7</v>
      </c>
      <c r="J60" s="22"/>
      <c r="K60" s="20"/>
      <c r="L60" s="17"/>
      <c r="M60" s="298"/>
      <c r="N60" s="298"/>
      <c r="T60" s="58" t="s">
        <v>4</v>
      </c>
      <c r="U60" s="1"/>
      <c r="V60" s="1"/>
      <c r="W60" s="1"/>
      <c r="X60" s="44"/>
      <c r="Y60" s="44">
        <f t="shared" si="24"/>
        <v>-8</v>
      </c>
      <c r="Z60" s="22">
        <f t="shared" si="25"/>
        <v>-9</v>
      </c>
      <c r="AA60" s="22">
        <f t="shared" si="26"/>
        <v>-7</v>
      </c>
      <c r="AB60" s="22">
        <f t="shared" si="27"/>
        <v>-10</v>
      </c>
      <c r="AC60" s="22">
        <f t="shared" si="28"/>
        <v>-10</v>
      </c>
      <c r="AD60" s="22">
        <f t="shared" si="29"/>
        <v>-9</v>
      </c>
      <c r="AE60" s="22">
        <f t="shared" si="30"/>
        <v>-7</v>
      </c>
      <c r="AF60" s="22"/>
      <c r="AG60" s="20"/>
      <c r="AH60" s="17"/>
    </row>
    <row r="61" spans="1:34" s="224" customFormat="1">
      <c r="B61" s="58" t="s">
        <v>90</v>
      </c>
      <c r="C61" s="14">
        <v>-5</v>
      </c>
      <c r="D61" s="44">
        <v>-3</v>
      </c>
      <c r="E61" s="22">
        <v>-4</v>
      </c>
      <c r="F61" s="22">
        <v>-4</v>
      </c>
      <c r="G61" s="22">
        <v>-5</v>
      </c>
      <c r="H61" s="22">
        <v>-4</v>
      </c>
      <c r="I61" s="22">
        <v>-4</v>
      </c>
      <c r="J61" s="22"/>
      <c r="K61" s="20"/>
      <c r="L61" s="17"/>
      <c r="M61" s="298"/>
      <c r="N61" s="298"/>
      <c r="T61" s="58"/>
      <c r="U61" s="1"/>
      <c r="V61" s="1"/>
      <c r="W61" s="1"/>
      <c r="X61" s="44"/>
      <c r="Y61" s="44">
        <f t="shared" si="24"/>
        <v>-5</v>
      </c>
      <c r="Z61" s="22">
        <f t="shared" si="25"/>
        <v>-3</v>
      </c>
      <c r="AA61" s="22">
        <f t="shared" si="26"/>
        <v>-4</v>
      </c>
      <c r="AB61" s="22">
        <f t="shared" si="27"/>
        <v>-4</v>
      </c>
      <c r="AC61" s="22">
        <f t="shared" si="28"/>
        <v>-5</v>
      </c>
      <c r="AD61" s="22">
        <f t="shared" si="29"/>
        <v>-4</v>
      </c>
      <c r="AE61" s="22">
        <f t="shared" si="30"/>
        <v>-4</v>
      </c>
      <c r="AF61" s="22"/>
      <c r="AG61" s="20"/>
      <c r="AH61" s="17"/>
    </row>
    <row r="62" spans="1:34" s="224" customFormat="1">
      <c r="B62" s="65" t="s">
        <v>25</v>
      </c>
      <c r="C62" s="45">
        <v>-13</v>
      </c>
      <c r="D62" s="46">
        <v>-12</v>
      </c>
      <c r="E62" s="29">
        <v>-12</v>
      </c>
      <c r="F62" s="29">
        <v>-15</v>
      </c>
      <c r="G62" s="29">
        <v>-16</v>
      </c>
      <c r="H62" s="29">
        <v>-14</v>
      </c>
      <c r="I62" s="29">
        <v>-12</v>
      </c>
      <c r="J62" s="29"/>
      <c r="K62" s="27"/>
      <c r="L62" s="28"/>
      <c r="M62" s="299"/>
      <c r="N62" s="299"/>
      <c r="T62" s="65" t="s">
        <v>25</v>
      </c>
      <c r="U62" s="54"/>
      <c r="V62" s="54"/>
      <c r="W62" s="54"/>
      <c r="X62" s="46"/>
      <c r="Y62" s="46">
        <f t="shared" si="24"/>
        <v>-13</v>
      </c>
      <c r="Z62" s="29">
        <f t="shared" si="25"/>
        <v>-12</v>
      </c>
      <c r="AA62" s="29">
        <f t="shared" si="26"/>
        <v>-12</v>
      </c>
      <c r="AB62" s="29">
        <f t="shared" si="27"/>
        <v>-15</v>
      </c>
      <c r="AC62" s="29">
        <f t="shared" si="28"/>
        <v>-16</v>
      </c>
      <c r="AD62" s="29">
        <f t="shared" si="29"/>
        <v>-14</v>
      </c>
      <c r="AE62" s="29">
        <f t="shared" si="30"/>
        <v>-12</v>
      </c>
      <c r="AF62" s="29"/>
      <c r="AG62" s="27"/>
      <c r="AH62" s="28"/>
    </row>
    <row r="63" spans="1:34" s="224" customFormat="1">
      <c r="B63" s="65" t="s">
        <v>14</v>
      </c>
      <c r="C63" s="45">
        <v>12</v>
      </c>
      <c r="D63" s="46">
        <v>21</v>
      </c>
      <c r="E63" s="29">
        <v>19</v>
      </c>
      <c r="F63" s="29">
        <v>23</v>
      </c>
      <c r="G63" s="29">
        <v>31</v>
      </c>
      <c r="H63" s="29">
        <v>34</v>
      </c>
      <c r="I63" s="29">
        <v>40</v>
      </c>
      <c r="J63" s="29"/>
      <c r="K63" s="27"/>
      <c r="L63" s="28"/>
      <c r="M63" s="299"/>
      <c r="N63" s="299"/>
      <c r="T63" s="65" t="s">
        <v>14</v>
      </c>
      <c r="U63" s="54"/>
      <c r="V63" s="54"/>
      <c r="W63" s="54"/>
      <c r="X63" s="46"/>
      <c r="Y63" s="46">
        <f t="shared" si="24"/>
        <v>12</v>
      </c>
      <c r="Z63" s="29">
        <f t="shared" si="25"/>
        <v>21</v>
      </c>
      <c r="AA63" s="29">
        <f t="shared" si="26"/>
        <v>19</v>
      </c>
      <c r="AB63" s="29">
        <f t="shared" si="27"/>
        <v>23</v>
      </c>
      <c r="AC63" s="29">
        <f t="shared" si="28"/>
        <v>31</v>
      </c>
      <c r="AD63" s="29">
        <f t="shared" si="29"/>
        <v>34</v>
      </c>
      <c r="AE63" s="29">
        <f t="shared" si="30"/>
        <v>40</v>
      </c>
      <c r="AF63" s="29"/>
      <c r="AG63" s="27"/>
      <c r="AH63" s="28"/>
    </row>
    <row r="64" spans="1:34" s="224" customFormat="1">
      <c r="B64" s="58" t="s">
        <v>24</v>
      </c>
      <c r="C64" s="14">
        <v>5</v>
      </c>
      <c r="D64" s="44">
        <v>-4</v>
      </c>
      <c r="E64" s="22">
        <v>-7</v>
      </c>
      <c r="F64" s="22">
        <v>-15</v>
      </c>
      <c r="G64" s="22">
        <v>-9</v>
      </c>
      <c r="H64" s="22">
        <v>-3</v>
      </c>
      <c r="I64" s="22">
        <v>-15</v>
      </c>
      <c r="J64" s="22"/>
      <c r="K64" s="20"/>
      <c r="L64" s="17"/>
      <c r="M64" s="298"/>
      <c r="N64" s="298"/>
      <c r="T64" s="58" t="s">
        <v>24</v>
      </c>
      <c r="U64" s="1"/>
      <c r="V64" s="1"/>
      <c r="W64" s="1"/>
      <c r="X64" s="44"/>
      <c r="Y64" s="44">
        <f t="shared" si="24"/>
        <v>5</v>
      </c>
      <c r="Z64" s="22">
        <f t="shared" si="25"/>
        <v>-4</v>
      </c>
      <c r="AA64" s="22">
        <f t="shared" si="26"/>
        <v>-7</v>
      </c>
      <c r="AB64" s="22">
        <f t="shared" si="27"/>
        <v>-15</v>
      </c>
      <c r="AC64" s="22">
        <f t="shared" si="28"/>
        <v>-9</v>
      </c>
      <c r="AD64" s="22">
        <f t="shared" si="29"/>
        <v>-3</v>
      </c>
      <c r="AE64" s="22">
        <f t="shared" si="30"/>
        <v>-15</v>
      </c>
      <c r="AF64" s="22"/>
      <c r="AG64" s="20"/>
      <c r="AH64" s="17"/>
    </row>
    <row r="65" spans="2:34" s="224" customFormat="1">
      <c r="B65" s="483" t="s">
        <v>128</v>
      </c>
      <c r="C65" s="14"/>
      <c r="D65" s="44"/>
      <c r="E65" s="22"/>
      <c r="F65" s="22"/>
      <c r="G65" s="22"/>
      <c r="H65" s="22"/>
      <c r="I65" s="22">
        <v>0</v>
      </c>
      <c r="J65" s="22"/>
      <c r="K65" s="20"/>
      <c r="L65" s="17"/>
      <c r="M65" s="298"/>
      <c r="N65" s="298"/>
      <c r="T65" s="483" t="s">
        <v>128</v>
      </c>
      <c r="U65" s="1"/>
      <c r="V65" s="1"/>
      <c r="W65" s="1"/>
      <c r="X65" s="44"/>
      <c r="Y65" s="44">
        <f t="shared" si="24"/>
        <v>0</v>
      </c>
      <c r="Z65" s="22">
        <f t="shared" si="25"/>
        <v>0</v>
      </c>
      <c r="AA65" s="22">
        <f t="shared" si="26"/>
        <v>0</v>
      </c>
      <c r="AB65" s="22">
        <f t="shared" si="27"/>
        <v>0</v>
      </c>
      <c r="AC65" s="22">
        <f t="shared" si="28"/>
        <v>0</v>
      </c>
      <c r="AD65" s="22">
        <f t="shared" si="29"/>
        <v>0</v>
      </c>
      <c r="AE65" s="22">
        <f t="shared" si="30"/>
        <v>0</v>
      </c>
      <c r="AF65" s="22"/>
      <c r="AG65" s="20"/>
      <c r="AH65" s="17"/>
    </row>
    <row r="66" spans="2:34" s="224" customFormat="1">
      <c r="B66" s="67" t="s">
        <v>5</v>
      </c>
      <c r="C66" s="47">
        <v>17</v>
      </c>
      <c r="D66" s="48">
        <v>17</v>
      </c>
      <c r="E66" s="33">
        <v>12</v>
      </c>
      <c r="F66" s="33">
        <v>8</v>
      </c>
      <c r="G66" s="33">
        <v>22</v>
      </c>
      <c r="H66" s="33">
        <v>31</v>
      </c>
      <c r="I66" s="33">
        <v>25</v>
      </c>
      <c r="J66" s="33"/>
      <c r="K66" s="36"/>
      <c r="L66" s="37"/>
      <c r="M66" s="303"/>
      <c r="N66" s="303"/>
      <c r="T66" s="67" t="s">
        <v>5</v>
      </c>
      <c r="U66" s="814"/>
      <c r="V66" s="814"/>
      <c r="W66" s="814"/>
      <c r="X66" s="48"/>
      <c r="Y66" s="48">
        <f t="shared" si="24"/>
        <v>17</v>
      </c>
      <c r="Z66" s="33">
        <f t="shared" si="25"/>
        <v>17</v>
      </c>
      <c r="AA66" s="33">
        <f t="shared" si="26"/>
        <v>12</v>
      </c>
      <c r="AB66" s="33">
        <f t="shared" si="27"/>
        <v>8</v>
      </c>
      <c r="AC66" s="33">
        <f t="shared" si="28"/>
        <v>22</v>
      </c>
      <c r="AD66" s="33">
        <f t="shared" si="29"/>
        <v>31</v>
      </c>
      <c r="AE66" s="33">
        <f t="shared" si="30"/>
        <v>25</v>
      </c>
      <c r="AF66" s="33"/>
      <c r="AG66" s="36"/>
      <c r="AH66" s="37"/>
    </row>
    <row r="67" spans="2:34" s="224" customFormat="1">
      <c r="B67" s="58" t="s">
        <v>10</v>
      </c>
      <c r="C67" s="91">
        <v>52</v>
      </c>
      <c r="D67" s="22">
        <v>36</v>
      </c>
      <c r="E67" s="22">
        <v>39</v>
      </c>
      <c r="F67" s="22">
        <v>39</v>
      </c>
      <c r="G67" s="22">
        <v>34</v>
      </c>
      <c r="H67" s="22">
        <v>29</v>
      </c>
      <c r="I67" s="22">
        <v>23</v>
      </c>
      <c r="J67" s="22"/>
      <c r="K67" s="20"/>
      <c r="L67" s="17"/>
      <c r="M67" s="298"/>
      <c r="N67" s="298"/>
      <c r="T67" s="58" t="s">
        <v>10</v>
      </c>
      <c r="U67" s="1"/>
      <c r="V67" s="1"/>
      <c r="W67" s="1"/>
      <c r="X67" s="22"/>
      <c r="Y67" s="22">
        <f t="shared" si="24"/>
        <v>52</v>
      </c>
      <c r="Z67" s="22">
        <f t="shared" si="25"/>
        <v>36</v>
      </c>
      <c r="AA67" s="22">
        <f t="shared" si="26"/>
        <v>39</v>
      </c>
      <c r="AB67" s="22">
        <f t="shared" si="27"/>
        <v>39</v>
      </c>
      <c r="AC67" s="22">
        <f t="shared" si="28"/>
        <v>34</v>
      </c>
      <c r="AD67" s="22">
        <f t="shared" si="29"/>
        <v>29</v>
      </c>
      <c r="AE67" s="22">
        <f t="shared" si="30"/>
        <v>23</v>
      </c>
      <c r="AF67" s="22"/>
      <c r="AG67" s="20"/>
      <c r="AH67" s="17"/>
    </row>
    <row r="68" spans="2:34" s="224" customFormat="1">
      <c r="B68" s="58" t="s">
        <v>108</v>
      </c>
      <c r="C68" s="91">
        <v>15</v>
      </c>
      <c r="D68" s="22">
        <v>13</v>
      </c>
      <c r="E68" s="22">
        <v>8</v>
      </c>
      <c r="F68" s="22">
        <v>5</v>
      </c>
      <c r="G68" s="22">
        <v>16</v>
      </c>
      <c r="H68" s="22">
        <v>21</v>
      </c>
      <c r="I68" s="22">
        <v>16</v>
      </c>
      <c r="J68" s="22"/>
      <c r="K68" s="20"/>
      <c r="L68" s="17"/>
      <c r="M68" s="298"/>
      <c r="N68" s="298"/>
      <c r="T68" s="58" t="s">
        <v>6</v>
      </c>
      <c r="U68" s="1"/>
      <c r="V68" s="1"/>
      <c r="W68" s="1"/>
      <c r="X68" s="22"/>
      <c r="Y68" s="22">
        <f t="shared" si="24"/>
        <v>15</v>
      </c>
      <c r="Z68" s="22">
        <f t="shared" si="25"/>
        <v>13</v>
      </c>
      <c r="AA68" s="22">
        <f t="shared" si="26"/>
        <v>8</v>
      </c>
      <c r="AB68" s="22">
        <f t="shared" si="27"/>
        <v>5</v>
      </c>
      <c r="AC68" s="22">
        <f t="shared" si="28"/>
        <v>16</v>
      </c>
      <c r="AD68" s="22">
        <f t="shared" si="29"/>
        <v>21</v>
      </c>
      <c r="AE68" s="22">
        <f t="shared" si="30"/>
        <v>16</v>
      </c>
      <c r="AF68" s="22"/>
      <c r="AG68" s="20"/>
      <c r="AH68" s="17"/>
    </row>
    <row r="69" spans="2:34" s="224" customFormat="1">
      <c r="B69" s="58" t="s">
        <v>6</v>
      </c>
      <c r="C69" s="91">
        <v>9</v>
      </c>
      <c r="D69" s="22">
        <v>15</v>
      </c>
      <c r="E69" s="22">
        <v>12</v>
      </c>
      <c r="F69" s="22">
        <v>14</v>
      </c>
      <c r="G69" s="22">
        <v>21</v>
      </c>
      <c r="H69" s="22">
        <v>22</v>
      </c>
      <c r="I69" s="22">
        <v>24</v>
      </c>
      <c r="J69" s="22"/>
      <c r="K69" s="20"/>
      <c r="L69" s="17"/>
      <c r="M69" s="298"/>
      <c r="N69" s="298"/>
      <c r="T69" s="58" t="s">
        <v>6</v>
      </c>
      <c r="U69" s="1"/>
      <c r="V69" s="1"/>
      <c r="W69" s="1"/>
      <c r="X69" s="22"/>
      <c r="Y69" s="22">
        <f t="shared" si="24"/>
        <v>9</v>
      </c>
      <c r="Z69" s="22">
        <f t="shared" si="25"/>
        <v>15</v>
      </c>
      <c r="AA69" s="22">
        <f t="shared" si="26"/>
        <v>12</v>
      </c>
      <c r="AB69" s="22">
        <f t="shared" si="27"/>
        <v>14</v>
      </c>
      <c r="AC69" s="22">
        <f t="shared" si="28"/>
        <v>21</v>
      </c>
      <c r="AD69" s="22">
        <f t="shared" si="29"/>
        <v>22</v>
      </c>
      <c r="AE69" s="22">
        <f t="shared" si="30"/>
        <v>24</v>
      </c>
      <c r="AF69" s="22"/>
      <c r="AG69" s="20"/>
      <c r="AH69" s="17"/>
    </row>
    <row r="70" spans="2:34" s="224" customFormat="1">
      <c r="B70" s="58" t="s">
        <v>29</v>
      </c>
      <c r="C70" s="91">
        <v>337</v>
      </c>
      <c r="D70" s="22">
        <v>368</v>
      </c>
      <c r="E70" s="22">
        <v>428</v>
      </c>
      <c r="F70" s="22">
        <v>457</v>
      </c>
      <c r="G70" s="22">
        <v>430</v>
      </c>
      <c r="H70" s="22">
        <v>459</v>
      </c>
      <c r="I70" s="22">
        <v>484</v>
      </c>
      <c r="J70" s="22"/>
      <c r="K70" s="20"/>
      <c r="L70" s="17"/>
      <c r="M70" s="298"/>
      <c r="N70" s="298"/>
      <c r="T70" s="58" t="s">
        <v>29</v>
      </c>
      <c r="U70" s="1"/>
      <c r="V70" s="1"/>
      <c r="W70" s="1"/>
      <c r="X70" s="22"/>
      <c r="Y70" s="22">
        <f t="shared" si="24"/>
        <v>337</v>
      </c>
      <c r="Z70" s="22">
        <f t="shared" si="25"/>
        <v>368</v>
      </c>
      <c r="AA70" s="22">
        <f t="shared" si="26"/>
        <v>428</v>
      </c>
      <c r="AB70" s="22">
        <f t="shared" si="27"/>
        <v>457</v>
      </c>
      <c r="AC70" s="22">
        <f t="shared" si="28"/>
        <v>430</v>
      </c>
      <c r="AD70" s="22">
        <f t="shared" si="29"/>
        <v>459</v>
      </c>
      <c r="AE70" s="22">
        <f t="shared" si="30"/>
        <v>484</v>
      </c>
      <c r="AF70" s="22"/>
      <c r="AG70" s="20"/>
      <c r="AH70" s="17"/>
    </row>
    <row r="71" spans="2:34" s="224" customFormat="1">
      <c r="B71" s="304" t="s">
        <v>92</v>
      </c>
      <c r="C71" s="144">
        <v>1982</v>
      </c>
      <c r="D71" s="124">
        <v>2174</v>
      </c>
      <c r="E71" s="124">
        <v>2411</v>
      </c>
      <c r="F71" s="124">
        <v>2575</v>
      </c>
      <c r="G71" s="124">
        <v>2744</v>
      </c>
      <c r="H71" s="22">
        <v>2911</v>
      </c>
      <c r="I71" s="22">
        <v>3140</v>
      </c>
      <c r="J71" s="22"/>
      <c r="K71" s="20"/>
      <c r="L71" s="17"/>
      <c r="M71" s="298"/>
      <c r="N71" s="298"/>
      <c r="T71" s="304" t="s">
        <v>92</v>
      </c>
      <c r="U71" s="815"/>
      <c r="V71" s="815"/>
      <c r="W71" s="815"/>
      <c r="X71" s="124"/>
      <c r="Y71" s="124">
        <f t="shared" si="24"/>
        <v>1982</v>
      </c>
      <c r="Z71" s="124">
        <f t="shared" si="25"/>
        <v>2174</v>
      </c>
      <c r="AA71" s="124">
        <f t="shared" si="26"/>
        <v>2411</v>
      </c>
      <c r="AB71" s="124">
        <f t="shared" si="27"/>
        <v>2575</v>
      </c>
      <c r="AC71" s="124">
        <f t="shared" si="28"/>
        <v>2744</v>
      </c>
      <c r="AD71" s="124">
        <f t="shared" si="29"/>
        <v>2911</v>
      </c>
      <c r="AE71" s="124">
        <f t="shared" si="30"/>
        <v>3140</v>
      </c>
      <c r="AF71" s="22"/>
      <c r="AG71" s="20"/>
      <c r="AH71" s="17"/>
    </row>
    <row r="72" spans="2:34" s="224" customFormat="1">
      <c r="B72" s="56" t="s">
        <v>15</v>
      </c>
      <c r="C72" s="39">
        <v>409</v>
      </c>
      <c r="D72" s="40">
        <v>545</v>
      </c>
      <c r="E72" s="40">
        <v>584</v>
      </c>
      <c r="F72" s="40">
        <v>619</v>
      </c>
      <c r="G72" s="40">
        <v>722</v>
      </c>
      <c r="H72" s="40">
        <v>776</v>
      </c>
      <c r="I72" s="40">
        <v>792</v>
      </c>
      <c r="J72" s="40"/>
      <c r="K72" s="41"/>
      <c r="L72" s="42"/>
      <c r="M72" s="298"/>
      <c r="N72" s="298"/>
      <c r="T72" s="56" t="s">
        <v>15</v>
      </c>
      <c r="U72" s="816"/>
      <c r="V72" s="816"/>
      <c r="W72" s="816"/>
      <c r="X72" s="40"/>
      <c r="Y72" s="40">
        <f t="shared" si="24"/>
        <v>409</v>
      </c>
      <c r="Z72" s="40">
        <f t="shared" si="25"/>
        <v>545</v>
      </c>
      <c r="AA72" s="40">
        <f t="shared" si="26"/>
        <v>584</v>
      </c>
      <c r="AB72" s="40">
        <f t="shared" si="27"/>
        <v>619</v>
      </c>
      <c r="AC72" s="40">
        <f t="shared" si="28"/>
        <v>722</v>
      </c>
      <c r="AD72" s="40">
        <f t="shared" si="29"/>
        <v>776</v>
      </c>
      <c r="AE72" s="40">
        <f t="shared" si="30"/>
        <v>792</v>
      </c>
      <c r="AF72" s="40"/>
      <c r="AG72" s="41"/>
      <c r="AH72" s="42"/>
    </row>
    <row r="73" spans="2:34" s="224" customFormat="1">
      <c r="B73" s="65" t="s">
        <v>23</v>
      </c>
      <c r="C73" s="136"/>
      <c r="D73" s="93"/>
      <c r="E73" s="93"/>
      <c r="F73" s="93"/>
      <c r="G73" s="93"/>
      <c r="H73" s="93"/>
      <c r="I73" s="93"/>
      <c r="J73" s="93"/>
      <c r="K73" s="20"/>
      <c r="L73" s="17"/>
      <c r="M73" s="298"/>
      <c r="N73" s="298"/>
      <c r="T73" s="65" t="s">
        <v>23</v>
      </c>
      <c r="U73" s="54"/>
      <c r="V73" s="54"/>
      <c r="W73" s="54"/>
      <c r="X73" s="812"/>
      <c r="Y73" s="93">
        <f t="shared" si="24"/>
        <v>0</v>
      </c>
      <c r="Z73" s="93">
        <f t="shared" si="25"/>
        <v>0</v>
      </c>
      <c r="AA73" s="93">
        <f t="shared" si="26"/>
        <v>0</v>
      </c>
      <c r="AB73" s="93">
        <f t="shared" si="27"/>
        <v>0</v>
      </c>
      <c r="AC73" s="93">
        <f t="shared" si="28"/>
        <v>0</v>
      </c>
      <c r="AD73" s="93">
        <f t="shared" si="29"/>
        <v>0</v>
      </c>
      <c r="AE73" s="93">
        <f t="shared" si="30"/>
        <v>0</v>
      </c>
      <c r="AF73" s="93"/>
      <c r="AG73" s="20"/>
      <c r="AH73" s="17"/>
    </row>
    <row r="74" spans="2:34" s="224" customFormat="1">
      <c r="B74" s="58" t="s">
        <v>20</v>
      </c>
      <c r="C74" s="92">
        <v>2.2999999999999998</v>
      </c>
      <c r="D74" s="93">
        <v>2.6</v>
      </c>
      <c r="E74" s="93">
        <v>3.2</v>
      </c>
      <c r="F74" s="93">
        <v>3.7</v>
      </c>
      <c r="G74" s="93">
        <v>3.8</v>
      </c>
      <c r="H74" s="93">
        <v>3.8</v>
      </c>
      <c r="I74" s="93">
        <v>4.7</v>
      </c>
      <c r="J74" s="93"/>
      <c r="K74" s="20"/>
      <c r="L74" s="17"/>
      <c r="M74" s="298"/>
      <c r="N74" s="298"/>
      <c r="T74" s="58" t="s">
        <v>26</v>
      </c>
      <c r="U74" s="1"/>
      <c r="V74" s="1"/>
      <c r="W74" s="1"/>
      <c r="X74" s="93"/>
      <c r="Y74" s="93">
        <f t="shared" si="24"/>
        <v>2.2999999999999998</v>
      </c>
      <c r="Z74" s="93">
        <f t="shared" si="25"/>
        <v>2.6</v>
      </c>
      <c r="AA74" s="93">
        <f t="shared" si="26"/>
        <v>3.2</v>
      </c>
      <c r="AB74" s="93">
        <f t="shared" si="27"/>
        <v>3.7</v>
      </c>
      <c r="AC74" s="93">
        <f t="shared" si="28"/>
        <v>3.8</v>
      </c>
      <c r="AD74" s="93">
        <f t="shared" si="29"/>
        <v>3.8</v>
      </c>
      <c r="AE74" s="93">
        <f t="shared" si="30"/>
        <v>4.7</v>
      </c>
      <c r="AF74" s="93"/>
      <c r="AG74" s="20"/>
      <c r="AH74" s="17"/>
    </row>
    <row r="75" spans="2:34" s="224" customFormat="1">
      <c r="B75" s="145" t="s">
        <v>73</v>
      </c>
      <c r="C75" s="92">
        <v>0</v>
      </c>
      <c r="D75" s="93">
        <v>0</v>
      </c>
      <c r="E75" s="93">
        <v>0</v>
      </c>
      <c r="F75" s="93">
        <v>0</v>
      </c>
      <c r="G75" s="93">
        <v>0.2</v>
      </c>
      <c r="H75" s="93">
        <v>0.2</v>
      </c>
      <c r="I75" s="93">
        <v>0.3</v>
      </c>
      <c r="J75" s="93"/>
      <c r="K75" s="20"/>
      <c r="L75" s="17"/>
      <c r="M75" s="298"/>
      <c r="N75" s="298"/>
      <c r="T75" s="58" t="s">
        <v>16</v>
      </c>
      <c r="U75" s="1"/>
      <c r="V75" s="1"/>
      <c r="W75" s="1"/>
      <c r="X75" s="93"/>
      <c r="Y75" s="93">
        <f t="shared" si="24"/>
        <v>0</v>
      </c>
      <c r="Z75" s="93">
        <f t="shared" si="25"/>
        <v>0</v>
      </c>
      <c r="AA75" s="93">
        <f t="shared" si="26"/>
        <v>0</v>
      </c>
      <c r="AB75" s="93">
        <f t="shared" si="27"/>
        <v>0</v>
      </c>
      <c r="AC75" s="93">
        <f t="shared" si="28"/>
        <v>0.2</v>
      </c>
      <c r="AD75" s="93">
        <f t="shared" si="29"/>
        <v>0.2</v>
      </c>
      <c r="AE75" s="93">
        <f t="shared" si="30"/>
        <v>0.3</v>
      </c>
      <c r="AF75" s="93"/>
      <c r="AG75" s="20"/>
      <c r="AH75" s="17"/>
    </row>
    <row r="76" spans="2:34" s="224" customFormat="1">
      <c r="B76" s="65" t="s">
        <v>26</v>
      </c>
      <c r="C76" s="119">
        <v>2.2999999999999998</v>
      </c>
      <c r="D76" s="143">
        <v>2.6</v>
      </c>
      <c r="E76" s="143">
        <v>3.2</v>
      </c>
      <c r="F76" s="143">
        <v>3.7</v>
      </c>
      <c r="G76" s="143">
        <v>4</v>
      </c>
      <c r="H76" s="143">
        <v>4</v>
      </c>
      <c r="I76" s="143">
        <v>5</v>
      </c>
      <c r="J76" s="143"/>
      <c r="K76" s="27"/>
      <c r="L76" s="28"/>
      <c r="M76" s="299"/>
      <c r="N76" s="299"/>
      <c r="T76" s="65" t="s">
        <v>71</v>
      </c>
      <c r="U76" s="54"/>
      <c r="V76" s="54"/>
      <c r="W76" s="54"/>
      <c r="X76" s="143"/>
      <c r="Y76" s="143">
        <f t="shared" si="24"/>
        <v>2.2999999999999998</v>
      </c>
      <c r="Z76" s="143">
        <f t="shared" si="25"/>
        <v>2.6</v>
      </c>
      <c r="AA76" s="143">
        <f t="shared" si="26"/>
        <v>3.2</v>
      </c>
      <c r="AB76" s="143">
        <f t="shared" si="27"/>
        <v>3.7</v>
      </c>
      <c r="AC76" s="143">
        <f t="shared" si="28"/>
        <v>4</v>
      </c>
      <c r="AD76" s="143">
        <f t="shared" si="29"/>
        <v>4</v>
      </c>
      <c r="AE76" s="143">
        <f t="shared" si="30"/>
        <v>5</v>
      </c>
      <c r="AF76" s="143"/>
      <c r="AG76" s="27"/>
      <c r="AH76" s="28"/>
    </row>
    <row r="77" spans="2:34" s="224" customFormat="1">
      <c r="B77" s="58" t="s">
        <v>18</v>
      </c>
      <c r="C77" s="92">
        <v>0.7</v>
      </c>
      <c r="D77" s="93">
        <v>0.6</v>
      </c>
      <c r="E77" s="93">
        <v>0.6</v>
      </c>
      <c r="F77" s="93">
        <v>0.7</v>
      </c>
      <c r="G77" s="93">
        <v>0.6</v>
      </c>
      <c r="H77" s="93">
        <v>0.6</v>
      </c>
      <c r="I77" s="93">
        <v>0.6</v>
      </c>
      <c r="J77" s="93"/>
      <c r="K77" s="20"/>
      <c r="L77" s="17"/>
      <c r="M77" s="298"/>
      <c r="N77" s="298"/>
      <c r="T77" s="58" t="s">
        <v>72</v>
      </c>
      <c r="U77" s="1"/>
      <c r="V77" s="1"/>
      <c r="W77" s="1"/>
      <c r="X77" s="93"/>
      <c r="Y77" s="93">
        <f t="shared" si="24"/>
        <v>0.7</v>
      </c>
      <c r="Z77" s="93">
        <f t="shared" si="25"/>
        <v>0.6</v>
      </c>
      <c r="AA77" s="93">
        <f t="shared" si="26"/>
        <v>0.6</v>
      </c>
      <c r="AB77" s="93">
        <f t="shared" si="27"/>
        <v>0.7</v>
      </c>
      <c r="AC77" s="93">
        <f t="shared" si="28"/>
        <v>0.6</v>
      </c>
      <c r="AD77" s="93">
        <f t="shared" si="29"/>
        <v>0.6</v>
      </c>
      <c r="AE77" s="93">
        <f t="shared" si="30"/>
        <v>0.6</v>
      </c>
      <c r="AF77" s="93"/>
      <c r="AG77" s="20"/>
      <c r="AH77" s="17"/>
    </row>
    <row r="78" spans="2:34" s="224" customFormat="1">
      <c r="B78" s="58" t="s">
        <v>17</v>
      </c>
      <c r="C78" s="92">
        <v>0.1</v>
      </c>
      <c r="D78" s="93">
        <v>0.1</v>
      </c>
      <c r="E78" s="93">
        <v>0.1</v>
      </c>
      <c r="F78" s="93">
        <v>0.2</v>
      </c>
      <c r="G78" s="93">
        <v>0.1</v>
      </c>
      <c r="H78" s="93">
        <v>0.1</v>
      </c>
      <c r="I78" s="93">
        <v>0.1</v>
      </c>
      <c r="J78" s="93"/>
      <c r="K78" s="20"/>
      <c r="L78" s="17"/>
      <c r="M78" s="298"/>
      <c r="N78" s="298"/>
      <c r="T78" s="58" t="s">
        <v>17</v>
      </c>
      <c r="U78" s="1"/>
      <c r="V78" s="1"/>
      <c r="W78" s="1"/>
      <c r="X78" s="93"/>
      <c r="Y78" s="93">
        <f t="shared" si="24"/>
        <v>0.1</v>
      </c>
      <c r="Z78" s="93">
        <f t="shared" si="25"/>
        <v>0.1</v>
      </c>
      <c r="AA78" s="93">
        <f t="shared" si="26"/>
        <v>0.1</v>
      </c>
      <c r="AB78" s="93">
        <f t="shared" si="27"/>
        <v>0.2</v>
      </c>
      <c r="AC78" s="93">
        <f t="shared" si="28"/>
        <v>0.1</v>
      </c>
      <c r="AD78" s="93">
        <f t="shared" si="29"/>
        <v>0.1</v>
      </c>
      <c r="AE78" s="93">
        <f t="shared" si="30"/>
        <v>0.1</v>
      </c>
      <c r="AF78" s="93"/>
      <c r="AG78" s="20"/>
      <c r="AH78" s="17"/>
    </row>
    <row r="79" spans="2:34" s="224" customFormat="1">
      <c r="B79" s="67" t="s">
        <v>16</v>
      </c>
      <c r="C79" s="120">
        <v>0.79999999999999993</v>
      </c>
      <c r="D79" s="154">
        <v>0.7</v>
      </c>
      <c r="E79" s="154">
        <v>0.7</v>
      </c>
      <c r="F79" s="154">
        <v>0.89999999999999991</v>
      </c>
      <c r="G79" s="154">
        <v>0.7</v>
      </c>
      <c r="H79" s="154">
        <v>0.7</v>
      </c>
      <c r="I79" s="154">
        <v>0.7</v>
      </c>
      <c r="J79" s="154"/>
      <c r="K79" s="36"/>
      <c r="L79" s="49"/>
      <c r="M79" s="299"/>
      <c r="N79" s="299"/>
      <c r="T79" s="67" t="s">
        <v>16</v>
      </c>
      <c r="U79" s="814"/>
      <c r="V79" s="814"/>
      <c r="W79" s="814"/>
      <c r="X79" s="154"/>
      <c r="Y79" s="154">
        <f t="shared" si="24"/>
        <v>0.79999999999999993</v>
      </c>
      <c r="Z79" s="154">
        <f t="shared" si="25"/>
        <v>0.7</v>
      </c>
      <c r="AA79" s="154">
        <f t="shared" si="26"/>
        <v>0.7</v>
      </c>
      <c r="AB79" s="154">
        <f t="shared" si="27"/>
        <v>0.89999999999999991</v>
      </c>
      <c r="AC79" s="154">
        <f t="shared" si="28"/>
        <v>0.7</v>
      </c>
      <c r="AD79" s="154">
        <f t="shared" si="29"/>
        <v>0.7</v>
      </c>
      <c r="AE79" s="154">
        <f t="shared" si="30"/>
        <v>0.7</v>
      </c>
      <c r="AF79" s="154"/>
      <c r="AG79" s="36"/>
      <c r="AH79" s="49"/>
    </row>
    <row r="80" spans="2:34" s="224" customFormat="1">
      <c r="B80" s="1353"/>
      <c r="C80" s="1354"/>
      <c r="D80" s="1354"/>
      <c r="E80" s="1354"/>
      <c r="F80" s="1354"/>
      <c r="G80" s="1354"/>
      <c r="H80" s="1354"/>
      <c r="I80" s="1354"/>
      <c r="J80" s="1354"/>
      <c r="K80" s="1354"/>
      <c r="L80" s="1354"/>
      <c r="M80" s="807"/>
      <c r="N80" s="807"/>
    </row>
    <row r="81" spans="2:31" s="224" customFormat="1">
      <c r="B81" s="53"/>
      <c r="C81" s="13"/>
      <c r="D81" s="13"/>
      <c r="E81" s="13"/>
      <c r="F81" s="13"/>
      <c r="G81" s="13"/>
      <c r="H81" s="13"/>
      <c r="I81" s="13"/>
      <c r="J81" s="13"/>
      <c r="K81" s="13"/>
      <c r="L81" s="13"/>
      <c r="M81" s="13"/>
      <c r="N81" s="13"/>
      <c r="Q81" s="53"/>
      <c r="R81" s="53"/>
      <c r="S81" s="13"/>
      <c r="T81" s="13"/>
      <c r="U81" s="13"/>
      <c r="V81" s="13"/>
      <c r="W81" s="13"/>
      <c r="X81" s="13"/>
      <c r="Y81" s="13"/>
      <c r="Z81" s="13"/>
      <c r="AA81" s="13"/>
      <c r="AB81" s="13"/>
      <c r="AC81" s="13"/>
      <c r="AD81" s="13"/>
      <c r="AE81" s="13"/>
    </row>
    <row r="82" spans="2:31" s="224" customFormat="1">
      <c r="B82" s="53"/>
      <c r="C82" s="13"/>
      <c r="D82" s="13"/>
      <c r="E82" s="13"/>
      <c r="F82" s="13"/>
      <c r="G82" s="13"/>
      <c r="H82" s="13"/>
      <c r="I82" s="13"/>
      <c r="J82" s="13"/>
      <c r="K82" s="13"/>
      <c r="L82" s="13"/>
      <c r="M82" s="13"/>
      <c r="N82" s="13"/>
      <c r="Q82" s="53"/>
      <c r="R82" s="53"/>
      <c r="S82" s="13"/>
      <c r="T82" s="13"/>
      <c r="U82" s="13"/>
      <c r="V82" s="13"/>
      <c r="W82" s="13"/>
      <c r="X82" s="13"/>
      <c r="Y82" s="13"/>
      <c r="Z82" s="13"/>
      <c r="AA82" s="13"/>
      <c r="AB82" s="13"/>
      <c r="AC82" s="13"/>
      <c r="AD82" s="13"/>
      <c r="AE82" s="13"/>
    </row>
    <row r="83" spans="2:31" s="224" customFormat="1">
      <c r="B83" s="53"/>
      <c r="C83" s="13"/>
      <c r="D83" s="13"/>
      <c r="E83" s="13"/>
      <c r="F83" s="13"/>
      <c r="G83" s="13"/>
      <c r="H83" s="13"/>
      <c r="I83" s="13"/>
      <c r="J83" s="13"/>
      <c r="K83" s="13"/>
      <c r="L83" s="13"/>
      <c r="M83" s="13"/>
      <c r="N83" s="13"/>
      <c r="Q83" s="53"/>
      <c r="R83" s="53"/>
      <c r="S83" s="13"/>
      <c r="T83" s="13"/>
      <c r="U83" s="13"/>
      <c r="V83" s="13"/>
      <c r="W83" s="13"/>
      <c r="X83" s="13"/>
      <c r="Y83" s="13"/>
      <c r="Z83" s="13"/>
      <c r="AA83" s="13"/>
      <c r="AB83" s="13"/>
      <c r="AC83" s="13"/>
      <c r="AD83" s="13"/>
      <c r="AE83" s="13"/>
    </row>
    <row r="84" spans="2:31" s="224" customFormat="1">
      <c r="B84" s="53"/>
      <c r="C84" s="13"/>
      <c r="D84" s="13"/>
      <c r="E84" s="13"/>
      <c r="F84" s="13"/>
      <c r="G84" s="13"/>
      <c r="H84" s="13"/>
      <c r="I84" s="13"/>
      <c r="J84" s="13"/>
      <c r="K84" s="13"/>
      <c r="L84" s="13"/>
      <c r="M84" s="13"/>
      <c r="N84" s="13"/>
      <c r="Q84" s="53"/>
      <c r="R84" s="53"/>
      <c r="S84" s="13"/>
      <c r="T84" s="13"/>
      <c r="U84" s="13"/>
      <c r="V84" s="13"/>
      <c r="W84" s="13"/>
      <c r="X84" s="13"/>
      <c r="Y84" s="13"/>
      <c r="Z84" s="13"/>
      <c r="AA84" s="13"/>
      <c r="AB84" s="13"/>
      <c r="AC84" s="13"/>
      <c r="AD84" s="13"/>
      <c r="AE84" s="13"/>
    </row>
    <row r="85" spans="2:31" s="224" customFormat="1">
      <c r="B85" s="53"/>
      <c r="C85" s="13"/>
      <c r="D85" s="13"/>
      <c r="E85" s="13"/>
      <c r="F85" s="13"/>
      <c r="G85" s="13"/>
      <c r="H85" s="13"/>
      <c r="I85" s="13"/>
      <c r="J85" s="13"/>
      <c r="K85" s="13"/>
      <c r="L85" s="13"/>
      <c r="M85" s="13"/>
      <c r="N85" s="13"/>
      <c r="Q85" s="53"/>
      <c r="R85" s="53"/>
      <c r="S85" s="13"/>
      <c r="T85" s="13"/>
      <c r="U85" s="13"/>
      <c r="V85" s="13"/>
      <c r="W85" s="13"/>
      <c r="X85" s="13"/>
      <c r="Y85" s="13"/>
      <c r="Z85" s="13"/>
      <c r="AA85" s="13"/>
      <c r="AB85" s="13"/>
      <c r="AC85" s="13"/>
      <c r="AD85" s="13"/>
      <c r="AE85" s="13"/>
    </row>
    <row r="86" spans="2:31" s="224" customFormat="1">
      <c r="B86" s="53"/>
      <c r="C86" s="13"/>
      <c r="D86" s="13"/>
      <c r="E86" s="13"/>
      <c r="F86" s="13"/>
      <c r="G86" s="13"/>
      <c r="H86" s="13"/>
      <c r="I86" s="13"/>
      <c r="J86" s="13"/>
      <c r="K86" s="13"/>
      <c r="L86" s="13"/>
      <c r="M86" s="13"/>
      <c r="N86" s="13"/>
      <c r="Q86" s="53"/>
      <c r="R86" s="53"/>
      <c r="S86" s="13"/>
      <c r="T86" s="13"/>
      <c r="U86" s="13"/>
      <c r="V86" s="13"/>
      <c r="W86" s="13"/>
      <c r="X86" s="13"/>
      <c r="Y86" s="13"/>
      <c r="Z86" s="13"/>
      <c r="AA86" s="13"/>
      <c r="AB86" s="13"/>
      <c r="AC86" s="13"/>
      <c r="AD86" s="13"/>
      <c r="AE86" s="13"/>
    </row>
    <row r="87" spans="2:31" s="224" customFormat="1"/>
    <row r="88" spans="2:31" s="224" customFormat="1"/>
    <row r="89" spans="2:31" s="224" customFormat="1"/>
    <row r="90" spans="2:31" s="224" customFormat="1"/>
    <row r="91" spans="2:31" s="224" customFormat="1"/>
    <row r="92" spans="2:31" s="224" customFormat="1"/>
    <row r="93" spans="2:31" s="224" customFormat="1"/>
    <row r="94" spans="2:31" s="224" customFormat="1"/>
    <row r="95" spans="2:31" s="224" customFormat="1"/>
    <row r="96" spans="2:31" s="224" customFormat="1"/>
    <row r="97" s="224" customFormat="1"/>
    <row r="98" s="224" customFormat="1"/>
    <row r="99" s="224" customFormat="1"/>
    <row r="100" s="224" customFormat="1"/>
    <row r="101" s="224" customFormat="1"/>
    <row r="102" s="224" customFormat="1"/>
    <row r="103" s="224" customFormat="1"/>
    <row r="104" s="224" customFormat="1"/>
    <row r="105" s="224" customFormat="1"/>
  </sheetData>
  <mergeCells count="8">
    <mergeCell ref="AI3:AJ3"/>
    <mergeCell ref="T2:U2"/>
    <mergeCell ref="B30:L30"/>
    <mergeCell ref="B80:L80"/>
    <mergeCell ref="M3:N3"/>
    <mergeCell ref="O3:O4"/>
    <mergeCell ref="P3:P4"/>
    <mergeCell ref="Q3:Q4"/>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5">
    <tabColor rgb="FF92D050"/>
    <pageSetUpPr fitToPage="1"/>
  </sheetPr>
  <dimension ref="A1:AV102"/>
  <sheetViews>
    <sheetView zoomScale="80" zoomScaleNormal="80" zoomScaleSheetLayoutView="115" workbookViewId="0">
      <selection activeCell="C4" sqref="C4"/>
    </sheetView>
  </sheetViews>
  <sheetFormatPr defaultColWidth="9.33203125" defaultRowHeight="12" outlineLevelRow="1" outlineLevelCol="1"/>
  <cols>
    <col min="1" max="1" width="23.33203125" style="52" customWidth="1"/>
    <col min="2" max="2" width="33.33203125" style="53" customWidth="1"/>
    <col min="3" max="7" width="7.44140625" style="13" bestFit="1" customWidth="1"/>
    <col min="8" max="8" width="7.33203125" style="13" customWidth="1" outlineLevel="1"/>
    <col min="9" max="10" width="8" style="13" customWidth="1" outlineLevel="1"/>
    <col min="11" max="12" width="9" style="53" bestFit="1" customWidth="1"/>
    <col min="13" max="15" width="8.44140625" style="53" customWidth="1" outlineLevel="1"/>
    <col min="16" max="16" width="9.6640625" style="53" bestFit="1" customWidth="1"/>
    <col min="17" max="17" width="13.109375" style="53" customWidth="1"/>
    <col min="18" max="18" width="9.33203125" style="53"/>
    <col min="19" max="19" width="9.6640625" style="53" customWidth="1"/>
    <col min="20" max="22" width="9.33203125" style="53"/>
    <col min="23" max="23" width="13.109375" style="53" customWidth="1"/>
    <col min="24" max="24" width="8.109375" style="53" customWidth="1"/>
    <col min="25" max="16384" width="9.33203125" style="53"/>
  </cols>
  <sheetData>
    <row r="1" spans="1:48" ht="10.5" customHeight="1">
      <c r="A1" s="181" t="s">
        <v>84</v>
      </c>
      <c r="B1" s="52">
        <v>2</v>
      </c>
      <c r="C1" s="52">
        <f t="shared" ref="C1:N1" si="0">+B1+1</f>
        <v>3</v>
      </c>
      <c r="D1" s="52">
        <f t="shared" si="0"/>
        <v>4</v>
      </c>
      <c r="E1" s="52">
        <f t="shared" si="0"/>
        <v>5</v>
      </c>
      <c r="F1" s="52">
        <f t="shared" si="0"/>
        <v>6</v>
      </c>
      <c r="G1" s="52">
        <f t="shared" si="0"/>
        <v>7</v>
      </c>
      <c r="H1" s="52">
        <f t="shared" si="0"/>
        <v>8</v>
      </c>
      <c r="I1" s="52">
        <f t="shared" si="0"/>
        <v>9</v>
      </c>
      <c r="J1" s="52">
        <f t="shared" si="0"/>
        <v>10</v>
      </c>
      <c r="K1" s="52">
        <f t="shared" si="0"/>
        <v>11</v>
      </c>
      <c r="L1" s="52">
        <f t="shared" si="0"/>
        <v>12</v>
      </c>
      <c r="M1" s="52">
        <f t="shared" si="0"/>
        <v>13</v>
      </c>
      <c r="N1" s="52">
        <f t="shared" si="0"/>
        <v>14</v>
      </c>
      <c r="O1" s="52">
        <v>36</v>
      </c>
    </row>
    <row r="2" spans="1:48" ht="10.5" customHeight="1">
      <c r="A2" s="181"/>
      <c r="B2" s="383" t="s">
        <v>77</v>
      </c>
      <c r="C2" s="384"/>
      <c r="D2" s="385"/>
      <c r="E2" s="385"/>
      <c r="F2" s="385"/>
      <c r="G2" s="385"/>
      <c r="H2" s="385"/>
      <c r="I2" s="385"/>
      <c r="J2" s="385"/>
      <c r="K2" s="385"/>
      <c r="L2" s="385"/>
      <c r="M2" s="367"/>
      <c r="N2" s="367"/>
      <c r="O2" s="367"/>
      <c r="V2" s="101" t="s">
        <v>97</v>
      </c>
    </row>
    <row r="3" spans="1:48" ht="24" customHeight="1">
      <c r="A3" s="182" t="str">
        <f>+"headingqy"&amp;$A$1</f>
        <v>headingqyGroup</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7" t="e">
        <f>+VLOOKUP($A3,#REF!,M$1+1,FALSE)</f>
        <v>#REF!</v>
      </c>
      <c r="N3" s="460" t="e">
        <f>+VLOOKUP($A3,#REF!,N$1+1,FALSE)</f>
        <v>#REF!</v>
      </c>
      <c r="O3" s="781" t="str">
        <f>Shipping!O3</f>
        <v>Jan/Dec 19/18</v>
      </c>
      <c r="Q3" s="4"/>
      <c r="V3" s="456" t="e">
        <f>C3</f>
        <v>#REF!</v>
      </c>
      <c r="W3" s="457" t="e">
        <f t="shared" ref="W3:AH3" si="1">D3</f>
        <v>#REF!</v>
      </c>
      <c r="X3" s="457" t="e">
        <f t="shared" si="1"/>
        <v>#REF!</v>
      </c>
      <c r="Y3" s="457" t="e">
        <f t="shared" si="1"/>
        <v>#REF!</v>
      </c>
      <c r="Z3" s="457" t="e">
        <f t="shared" si="1"/>
        <v>#REF!</v>
      </c>
      <c r="AA3" s="457" t="e">
        <f t="shared" si="1"/>
        <v>#REF!</v>
      </c>
      <c r="AB3" s="457" t="e">
        <f t="shared" si="1"/>
        <v>#REF!</v>
      </c>
      <c r="AC3" s="457" t="e">
        <f t="shared" si="1"/>
        <v>#REF!</v>
      </c>
      <c r="AD3" s="458" t="e">
        <f t="shared" si="1"/>
        <v>#REF!</v>
      </c>
      <c r="AE3" s="459" t="e">
        <f t="shared" si="1"/>
        <v>#REF!</v>
      </c>
      <c r="AF3" s="311" t="e">
        <f t="shared" si="1"/>
        <v>#REF!</v>
      </c>
      <c r="AG3" s="396" t="e">
        <f t="shared" si="1"/>
        <v>#REF!</v>
      </c>
      <c r="AH3" s="452" t="str">
        <f t="shared" si="1"/>
        <v>Jan/Dec 19/18</v>
      </c>
    </row>
    <row r="4" spans="1:48" ht="10.5" customHeight="1">
      <c r="A4" s="57" t="s">
        <v>8</v>
      </c>
      <c r="B4" s="483" t="s">
        <v>8</v>
      </c>
      <c r="C4" s="532"/>
      <c r="D4" s="566"/>
      <c r="E4" s="486"/>
      <c r="F4" s="486"/>
      <c r="G4" s="486"/>
      <c r="H4" s="486"/>
      <c r="I4" s="538"/>
      <c r="J4" s="538"/>
      <c r="K4" s="712"/>
      <c r="L4" s="728"/>
      <c r="M4" s="532"/>
      <c r="N4" s="566"/>
      <c r="O4" s="319"/>
      <c r="P4" s="68"/>
      <c r="Q4" s="819" t="e">
        <f>((C4-D4)/D4)-K4</f>
        <v>#DIV/0!</v>
      </c>
      <c r="R4" s="819" t="e">
        <f>((C4-G4)/G4)-L4</f>
        <v>#DIV/0!</v>
      </c>
      <c r="S4" s="819" t="e">
        <f t="shared" ref="S4:S21" si="2">((M4-N4)/N4)-O4</f>
        <v>#DIV/0!</v>
      </c>
      <c r="T4" s="819">
        <f>C4+D4+E4+F4-M4</f>
        <v>0</v>
      </c>
      <c r="U4" s="819">
        <f>G4+H4+I4+J4-N4</f>
        <v>0</v>
      </c>
      <c r="V4" s="754"/>
      <c r="W4" s="971"/>
      <c r="X4" s="972"/>
      <c r="Y4" s="972"/>
      <c r="Z4" s="972"/>
      <c r="AA4" s="972"/>
      <c r="AB4" s="777"/>
      <c r="AC4" s="777"/>
      <c r="AD4" s="712"/>
      <c r="AE4" s="728"/>
      <c r="AF4" s="754"/>
      <c r="AG4" s="971"/>
      <c r="AH4" s="789"/>
      <c r="AJ4" s="68">
        <f t="shared" ref="AJ4:AJ21" si="3">C4-V4</f>
        <v>0</v>
      </c>
      <c r="AK4" s="68">
        <f t="shared" ref="AK4:AK21" si="4">D4-W4</f>
        <v>0</v>
      </c>
      <c r="AL4" s="68">
        <f t="shared" ref="AL4:AL21" si="5">E4-X4</f>
        <v>0</v>
      </c>
      <c r="AM4" s="68">
        <f t="shared" ref="AM4:AM21" si="6">F4-Y4</f>
        <v>0</v>
      </c>
      <c r="AN4" s="68">
        <f t="shared" ref="AN4:AN21" si="7">G4-Z4</f>
        <v>0</v>
      </c>
      <c r="AO4" s="68">
        <f t="shared" ref="AO4:AO21" si="8">H4-AA4</f>
        <v>0</v>
      </c>
      <c r="AP4" s="68">
        <f t="shared" ref="AP4:AP21" si="9">I4-AB4</f>
        <v>0</v>
      </c>
      <c r="AQ4" s="68">
        <f t="shared" ref="AQ4:AQ21" si="10">J4-AC4</f>
        <v>0</v>
      </c>
      <c r="AR4" s="68">
        <f t="shared" ref="AR4:AR21" si="11">K4-AD4</f>
        <v>0</v>
      </c>
      <c r="AS4" s="68">
        <f t="shared" ref="AS4:AS21" si="12">L4-AE4</f>
        <v>0</v>
      </c>
      <c r="AT4" s="68">
        <f t="shared" ref="AT4:AT21" si="13">M4-AF4</f>
        <v>0</v>
      </c>
      <c r="AU4" s="68">
        <f t="shared" ref="AU4:AU21" si="14">N4-AG4</f>
        <v>0</v>
      </c>
      <c r="AV4" s="68">
        <f t="shared" ref="AV4:AV21" si="15">O4-AH4</f>
        <v>0</v>
      </c>
    </row>
    <row r="5" spans="1:48" ht="10.5" customHeight="1">
      <c r="A5" s="57" t="s">
        <v>3</v>
      </c>
      <c r="B5" s="483" t="s">
        <v>3</v>
      </c>
      <c r="C5" s="532"/>
      <c r="D5" s="531"/>
      <c r="E5" s="538"/>
      <c r="F5" s="538"/>
      <c r="G5" s="538"/>
      <c r="H5" s="538"/>
      <c r="I5" s="538"/>
      <c r="J5" s="538"/>
      <c r="K5" s="324"/>
      <c r="L5" s="325"/>
      <c r="M5" s="532"/>
      <c r="N5" s="566"/>
      <c r="O5" s="319"/>
      <c r="P5" s="68"/>
      <c r="Q5" s="1041"/>
      <c r="R5" s="819"/>
      <c r="S5" s="819"/>
      <c r="T5" s="819">
        <f t="shared" ref="T5:T15" si="16">C5+D5+E5+F5-M5</f>
        <v>0</v>
      </c>
      <c r="U5" s="819">
        <f t="shared" ref="U5:U15" si="17">G5+H5+I5+J5-N5</f>
        <v>0</v>
      </c>
      <c r="V5" s="370"/>
      <c r="W5" s="369"/>
      <c r="X5" s="395"/>
      <c r="Y5" s="395"/>
      <c r="Z5" s="395"/>
      <c r="AA5" s="395"/>
      <c r="AB5" s="395"/>
      <c r="AC5" s="395"/>
      <c r="AD5" s="324"/>
      <c r="AE5" s="325"/>
      <c r="AF5" s="370"/>
      <c r="AG5" s="369"/>
      <c r="AH5" s="795"/>
      <c r="AJ5" s="68">
        <f t="shared" si="3"/>
        <v>0</v>
      </c>
      <c r="AK5" s="68">
        <f t="shared" si="4"/>
        <v>0</v>
      </c>
      <c r="AL5" s="68">
        <f t="shared" si="5"/>
        <v>0</v>
      </c>
      <c r="AM5" s="68">
        <f t="shared" si="6"/>
        <v>0</v>
      </c>
      <c r="AN5" s="68">
        <f t="shared" si="7"/>
        <v>0</v>
      </c>
      <c r="AO5" s="68">
        <f t="shared" si="8"/>
        <v>0</v>
      </c>
      <c r="AP5" s="68">
        <f t="shared" si="9"/>
        <v>0</v>
      </c>
      <c r="AQ5" s="68">
        <f t="shared" si="10"/>
        <v>0</v>
      </c>
      <c r="AR5" s="68">
        <f t="shared" si="11"/>
        <v>0</v>
      </c>
      <c r="AS5" s="68">
        <f t="shared" si="12"/>
        <v>0</v>
      </c>
      <c r="AT5" s="68">
        <f t="shared" si="13"/>
        <v>0</v>
      </c>
      <c r="AU5" s="68">
        <f t="shared" si="14"/>
        <v>0</v>
      </c>
      <c r="AV5" s="68">
        <f t="shared" si="15"/>
        <v>0</v>
      </c>
    </row>
    <row r="6" spans="1:48" ht="10.5" customHeight="1">
      <c r="A6" s="57" t="s">
        <v>0</v>
      </c>
      <c r="B6" s="483" t="s">
        <v>0</v>
      </c>
      <c r="C6" s="532"/>
      <c r="D6" s="531"/>
      <c r="E6" s="538"/>
      <c r="F6" s="538"/>
      <c r="G6" s="538"/>
      <c r="H6" s="538"/>
      <c r="I6" s="538"/>
      <c r="J6" s="538"/>
      <c r="K6" s="324"/>
      <c r="L6" s="325"/>
      <c r="M6" s="532"/>
      <c r="N6" s="566"/>
      <c r="O6" s="319"/>
      <c r="P6" s="68"/>
      <c r="Q6" s="819" t="e">
        <f>((C6-D6)/D6)-K6</f>
        <v>#DIV/0!</v>
      </c>
      <c r="R6" s="819" t="e">
        <f t="shared" ref="R6:R21" si="18">((C6-G6)/G6)-L6</f>
        <v>#DIV/0!</v>
      </c>
      <c r="S6" s="819" t="e">
        <f t="shared" si="2"/>
        <v>#DIV/0!</v>
      </c>
      <c r="T6" s="819">
        <f t="shared" si="16"/>
        <v>0</v>
      </c>
      <c r="U6" s="819">
        <f t="shared" si="17"/>
        <v>0</v>
      </c>
      <c r="V6" s="370"/>
      <c r="W6" s="369"/>
      <c r="X6" s="721"/>
      <c r="Y6" s="721"/>
      <c r="Z6" s="721"/>
      <c r="AA6" s="721"/>
      <c r="AB6" s="721"/>
      <c r="AC6" s="721"/>
      <c r="AD6" s="324"/>
      <c r="AE6" s="325"/>
      <c r="AF6" s="370"/>
      <c r="AG6" s="369"/>
      <c r="AH6" s="795"/>
      <c r="AJ6" s="68">
        <f t="shared" si="3"/>
        <v>0</v>
      </c>
      <c r="AK6" s="68">
        <f t="shared" si="4"/>
        <v>0</v>
      </c>
      <c r="AL6" s="68">
        <f t="shared" si="5"/>
        <v>0</v>
      </c>
      <c r="AM6" s="68">
        <f t="shared" si="6"/>
        <v>0</v>
      </c>
      <c r="AN6" s="68">
        <f t="shared" si="7"/>
        <v>0</v>
      </c>
      <c r="AO6" s="68">
        <f t="shared" si="8"/>
        <v>0</v>
      </c>
      <c r="AP6" s="68">
        <f t="shared" si="9"/>
        <v>0</v>
      </c>
      <c r="AQ6" s="68">
        <f t="shared" si="10"/>
        <v>0</v>
      </c>
      <c r="AR6" s="68">
        <f t="shared" si="11"/>
        <v>0</v>
      </c>
      <c r="AS6" s="68">
        <f t="shared" si="12"/>
        <v>0</v>
      </c>
      <c r="AT6" s="68">
        <f t="shared" si="13"/>
        <v>0</v>
      </c>
      <c r="AU6" s="68">
        <f t="shared" si="14"/>
        <v>0</v>
      </c>
      <c r="AV6" s="68">
        <f t="shared" si="15"/>
        <v>0</v>
      </c>
    </row>
    <row r="7" spans="1:48" ht="10.5" customHeight="1">
      <c r="A7" s="57" t="s">
        <v>19</v>
      </c>
      <c r="B7" s="483" t="s">
        <v>19</v>
      </c>
      <c r="C7" s="532"/>
      <c r="D7" s="531"/>
      <c r="E7" s="538"/>
      <c r="F7" s="538"/>
      <c r="G7" s="538"/>
      <c r="H7" s="538"/>
      <c r="I7" s="538"/>
      <c r="J7" s="538"/>
      <c r="K7" s="324"/>
      <c r="L7" s="325"/>
      <c r="M7" s="532"/>
      <c r="N7" s="566"/>
      <c r="O7" s="319"/>
      <c r="P7" s="68"/>
      <c r="Q7" s="819"/>
      <c r="R7" s="820"/>
      <c r="S7" s="819"/>
      <c r="T7" s="819">
        <f t="shared" si="16"/>
        <v>0</v>
      </c>
      <c r="U7" s="819">
        <f t="shared" si="17"/>
        <v>0</v>
      </c>
      <c r="V7" s="370"/>
      <c r="W7" s="369"/>
      <c r="X7" s="721"/>
      <c r="Y7" s="721"/>
      <c r="Z7" s="721"/>
      <c r="AA7" s="721"/>
      <c r="AB7" s="721"/>
      <c r="AC7" s="721"/>
      <c r="AD7" s="324"/>
      <c r="AE7" s="325"/>
      <c r="AF7" s="370"/>
      <c r="AG7" s="369"/>
      <c r="AH7" s="795"/>
      <c r="AJ7" s="68">
        <f t="shared" si="3"/>
        <v>0</v>
      </c>
      <c r="AK7" s="68">
        <f t="shared" si="4"/>
        <v>0</v>
      </c>
      <c r="AL7" s="68">
        <f t="shared" si="5"/>
        <v>0</v>
      </c>
      <c r="AM7" s="68">
        <f t="shared" si="6"/>
        <v>0</v>
      </c>
      <c r="AN7" s="68">
        <f t="shared" si="7"/>
        <v>0</v>
      </c>
      <c r="AO7" s="68">
        <f t="shared" si="8"/>
        <v>0</v>
      </c>
      <c r="AP7" s="68">
        <f t="shared" si="9"/>
        <v>0</v>
      </c>
      <c r="AQ7" s="68">
        <f t="shared" si="10"/>
        <v>0</v>
      </c>
      <c r="AR7" s="68">
        <f t="shared" si="11"/>
        <v>0</v>
      </c>
      <c r="AS7" s="68">
        <f t="shared" si="12"/>
        <v>0</v>
      </c>
      <c r="AT7" s="68">
        <f t="shared" si="13"/>
        <v>0</v>
      </c>
      <c r="AU7" s="68">
        <f t="shared" si="14"/>
        <v>0</v>
      </c>
      <c r="AV7" s="68">
        <f t="shared" si="15"/>
        <v>0</v>
      </c>
    </row>
    <row r="8" spans="1:48" ht="10.5" customHeight="1">
      <c r="A8" s="63" t="s">
        <v>9</v>
      </c>
      <c r="B8" s="493" t="s">
        <v>9</v>
      </c>
      <c r="C8" s="534"/>
      <c r="D8" s="535"/>
      <c r="E8" s="569"/>
      <c r="F8" s="569"/>
      <c r="G8" s="569"/>
      <c r="H8" s="569"/>
      <c r="I8" s="569"/>
      <c r="J8" s="569"/>
      <c r="K8" s="327"/>
      <c r="L8" s="328"/>
      <c r="M8" s="534"/>
      <c r="N8" s="567"/>
      <c r="O8" s="331"/>
      <c r="P8" s="68"/>
      <c r="Q8" s="819" t="e">
        <f>((C8-D8)/D8)-K8</f>
        <v>#DIV/0!</v>
      </c>
      <c r="R8" s="819" t="e">
        <f t="shared" si="18"/>
        <v>#DIV/0!</v>
      </c>
      <c r="S8" s="819" t="e">
        <f t="shared" si="2"/>
        <v>#DIV/0!</v>
      </c>
      <c r="T8" s="819">
        <f t="shared" si="16"/>
        <v>0</v>
      </c>
      <c r="U8" s="819">
        <f t="shared" si="17"/>
        <v>0</v>
      </c>
      <c r="V8" s="715"/>
      <c r="W8" s="719"/>
      <c r="X8" s="720"/>
      <c r="Y8" s="720"/>
      <c r="Z8" s="720"/>
      <c r="AA8" s="720"/>
      <c r="AB8" s="720"/>
      <c r="AC8" s="720"/>
      <c r="AD8" s="327"/>
      <c r="AE8" s="328"/>
      <c r="AF8" s="715"/>
      <c r="AG8" s="719"/>
      <c r="AH8" s="731"/>
      <c r="AJ8" s="68">
        <f t="shared" si="3"/>
        <v>0</v>
      </c>
      <c r="AK8" s="68">
        <f t="shared" si="4"/>
        <v>0</v>
      </c>
      <c r="AL8" s="68">
        <f t="shared" si="5"/>
        <v>0</v>
      </c>
      <c r="AM8" s="68">
        <f t="shared" si="6"/>
        <v>0</v>
      </c>
      <c r="AN8" s="68">
        <f t="shared" si="7"/>
        <v>0</v>
      </c>
      <c r="AO8" s="68">
        <f t="shared" si="8"/>
        <v>0</v>
      </c>
      <c r="AP8" s="68">
        <f t="shared" si="9"/>
        <v>0</v>
      </c>
      <c r="AQ8" s="68">
        <f t="shared" si="10"/>
        <v>0</v>
      </c>
      <c r="AR8" s="68">
        <f t="shared" si="11"/>
        <v>0</v>
      </c>
      <c r="AS8" s="68">
        <f t="shared" si="12"/>
        <v>0</v>
      </c>
      <c r="AT8" s="68">
        <f t="shared" si="13"/>
        <v>0</v>
      </c>
      <c r="AU8" s="68">
        <f t="shared" si="14"/>
        <v>0</v>
      </c>
      <c r="AV8" s="68">
        <f t="shared" si="15"/>
        <v>0</v>
      </c>
    </row>
    <row r="9" spans="1:48" ht="10.5" customHeight="1">
      <c r="A9" s="57" t="s">
        <v>4</v>
      </c>
      <c r="B9" s="483" t="s">
        <v>4</v>
      </c>
      <c r="C9" s="532"/>
      <c r="D9" s="531"/>
      <c r="E9" s="538"/>
      <c r="F9" s="538"/>
      <c r="G9" s="538"/>
      <c r="H9" s="538"/>
      <c r="I9" s="538"/>
      <c r="J9" s="538"/>
      <c r="K9" s="324"/>
      <c r="L9" s="325"/>
      <c r="M9" s="532"/>
      <c r="N9" s="566"/>
      <c r="O9" s="319"/>
      <c r="P9" s="68"/>
      <c r="Q9" s="819" t="e">
        <f>((C9-D9)/D9)-K9</f>
        <v>#DIV/0!</v>
      </c>
      <c r="R9" s="819" t="e">
        <f t="shared" si="18"/>
        <v>#DIV/0!</v>
      </c>
      <c r="S9" s="819" t="e">
        <f t="shared" si="2"/>
        <v>#DIV/0!</v>
      </c>
      <c r="T9" s="819">
        <f t="shared" si="16"/>
        <v>0</v>
      </c>
      <c r="U9" s="819">
        <f t="shared" si="17"/>
        <v>0</v>
      </c>
      <c r="V9" s="370"/>
      <c r="W9" s="369"/>
      <c r="X9" s="721"/>
      <c r="Y9" s="721"/>
      <c r="Z9" s="721"/>
      <c r="AA9" s="721"/>
      <c r="AB9" s="721"/>
      <c r="AC9" s="721"/>
      <c r="AD9" s="324"/>
      <c r="AE9" s="325"/>
      <c r="AF9" s="370"/>
      <c r="AG9" s="369"/>
      <c r="AH9" s="795"/>
      <c r="AJ9" s="68">
        <f t="shared" si="3"/>
        <v>0</v>
      </c>
      <c r="AK9" s="68">
        <f t="shared" si="4"/>
        <v>0</v>
      </c>
      <c r="AL9" s="68">
        <f t="shared" si="5"/>
        <v>0</v>
      </c>
      <c r="AM9" s="68">
        <f t="shared" si="6"/>
        <v>0</v>
      </c>
      <c r="AN9" s="68">
        <f t="shared" si="7"/>
        <v>0</v>
      </c>
      <c r="AO9" s="68">
        <f t="shared" si="8"/>
        <v>0</v>
      </c>
      <c r="AP9" s="68">
        <f t="shared" si="9"/>
        <v>0</v>
      </c>
      <c r="AQ9" s="68">
        <f t="shared" si="10"/>
        <v>0</v>
      </c>
      <c r="AR9" s="68">
        <f t="shared" si="11"/>
        <v>0</v>
      </c>
      <c r="AS9" s="68">
        <f t="shared" si="12"/>
        <v>0</v>
      </c>
      <c r="AT9" s="68">
        <f t="shared" si="13"/>
        <v>0</v>
      </c>
      <c r="AU9" s="68">
        <f t="shared" si="14"/>
        <v>0</v>
      </c>
      <c r="AV9" s="68">
        <f t="shared" si="15"/>
        <v>0</v>
      </c>
    </row>
    <row r="10" spans="1:48" ht="10.5" customHeight="1">
      <c r="A10" s="57" t="s">
        <v>86</v>
      </c>
      <c r="B10" s="483" t="s">
        <v>90</v>
      </c>
      <c r="C10" s="532"/>
      <c r="D10" s="531"/>
      <c r="E10" s="538"/>
      <c r="F10" s="538"/>
      <c r="G10" s="538"/>
      <c r="H10" s="538"/>
      <c r="I10" s="538"/>
      <c r="J10" s="538"/>
      <c r="K10" s="324"/>
      <c r="L10" s="325"/>
      <c r="M10" s="532"/>
      <c r="N10" s="566"/>
      <c r="O10" s="319"/>
      <c r="P10" s="68"/>
      <c r="Q10" s="819" t="e">
        <f t="shared" ref="Q10:Q21" si="19">((C10-D10)/D10)-K10</f>
        <v>#DIV/0!</v>
      </c>
      <c r="R10" s="819" t="e">
        <f t="shared" si="18"/>
        <v>#DIV/0!</v>
      </c>
      <c r="S10" s="819" t="e">
        <f t="shared" si="2"/>
        <v>#DIV/0!</v>
      </c>
      <c r="T10" s="819">
        <f t="shared" si="16"/>
        <v>0</v>
      </c>
      <c r="U10" s="819">
        <f t="shared" si="17"/>
        <v>0</v>
      </c>
      <c r="V10" s="370"/>
      <c r="W10" s="369"/>
      <c r="X10" s="721"/>
      <c r="Y10" s="721"/>
      <c r="Z10" s="721"/>
      <c r="AA10" s="721"/>
      <c r="AB10" s="721"/>
      <c r="AC10" s="721"/>
      <c r="AD10" s="324"/>
      <c r="AE10" s="325"/>
      <c r="AF10" s="370"/>
      <c r="AG10" s="369"/>
      <c r="AH10" s="795"/>
      <c r="AJ10" s="68">
        <f t="shared" si="3"/>
        <v>0</v>
      </c>
      <c r="AK10" s="68">
        <f t="shared" si="4"/>
        <v>0</v>
      </c>
      <c r="AL10" s="68">
        <f t="shared" si="5"/>
        <v>0</v>
      </c>
      <c r="AM10" s="68">
        <f t="shared" si="6"/>
        <v>0</v>
      </c>
      <c r="AN10" s="68">
        <f t="shared" si="7"/>
        <v>0</v>
      </c>
      <c r="AO10" s="68">
        <f t="shared" si="8"/>
        <v>0</v>
      </c>
      <c r="AP10" s="68">
        <f t="shared" si="9"/>
        <v>0</v>
      </c>
      <c r="AQ10" s="68">
        <f t="shared" si="10"/>
        <v>0</v>
      </c>
      <c r="AR10" s="68">
        <f t="shared" si="11"/>
        <v>0</v>
      </c>
      <c r="AS10" s="68">
        <f t="shared" si="12"/>
        <v>0</v>
      </c>
      <c r="AT10" s="68">
        <f t="shared" si="13"/>
        <v>0</v>
      </c>
      <c r="AU10" s="68">
        <f t="shared" si="14"/>
        <v>0</v>
      </c>
      <c r="AV10" s="68">
        <f t="shared" si="15"/>
        <v>0</v>
      </c>
    </row>
    <row r="11" spans="1:48" ht="10.5" customHeight="1">
      <c r="A11" s="63" t="s">
        <v>25</v>
      </c>
      <c r="B11" s="493" t="s">
        <v>25</v>
      </c>
      <c r="C11" s="534"/>
      <c r="D11" s="535"/>
      <c r="E11" s="569"/>
      <c r="F11" s="569"/>
      <c r="G11" s="569"/>
      <c r="H11" s="569"/>
      <c r="I11" s="569"/>
      <c r="J11" s="569"/>
      <c r="K11" s="327"/>
      <c r="L11" s="328"/>
      <c r="M11" s="534"/>
      <c r="N11" s="567"/>
      <c r="O11" s="331"/>
      <c r="P11" s="68"/>
      <c r="Q11" s="819" t="e">
        <f t="shared" si="19"/>
        <v>#DIV/0!</v>
      </c>
      <c r="R11" s="819" t="e">
        <f t="shared" si="18"/>
        <v>#DIV/0!</v>
      </c>
      <c r="S11" s="819" t="e">
        <f>((M11-N11)/N11)-O11</f>
        <v>#DIV/0!</v>
      </c>
      <c r="T11" s="819">
        <f t="shared" si="16"/>
        <v>0</v>
      </c>
      <c r="U11" s="819">
        <f t="shared" si="17"/>
        <v>0</v>
      </c>
      <c r="V11" s="715"/>
      <c r="W11" s="719"/>
      <c r="X11" s="720"/>
      <c r="Y11" s="720"/>
      <c r="Z11" s="720"/>
      <c r="AA11" s="720"/>
      <c r="AB11" s="720"/>
      <c r="AC11" s="720"/>
      <c r="AD11" s="327"/>
      <c r="AE11" s="328"/>
      <c r="AF11" s="715"/>
      <c r="AG11" s="719"/>
      <c r="AH11" s="731"/>
      <c r="AJ11" s="68">
        <f t="shared" si="3"/>
        <v>0</v>
      </c>
      <c r="AK11" s="68">
        <f t="shared" si="4"/>
        <v>0</v>
      </c>
      <c r="AL11" s="68">
        <f t="shared" si="5"/>
        <v>0</v>
      </c>
      <c r="AM11" s="68">
        <f t="shared" si="6"/>
        <v>0</v>
      </c>
      <c r="AN11" s="68">
        <f t="shared" si="7"/>
        <v>0</v>
      </c>
      <c r="AO11" s="68">
        <f t="shared" si="8"/>
        <v>0</v>
      </c>
      <c r="AP11" s="68">
        <f t="shared" si="9"/>
        <v>0</v>
      </c>
      <c r="AQ11" s="68">
        <f t="shared" si="10"/>
        <v>0</v>
      </c>
      <c r="AR11" s="68">
        <f t="shared" si="11"/>
        <v>0</v>
      </c>
      <c r="AS11" s="68">
        <f t="shared" si="12"/>
        <v>0</v>
      </c>
      <c r="AT11" s="68">
        <f t="shared" si="13"/>
        <v>0</v>
      </c>
      <c r="AU11" s="68">
        <f t="shared" si="14"/>
        <v>0</v>
      </c>
      <c r="AV11" s="68">
        <f t="shared" si="15"/>
        <v>0</v>
      </c>
    </row>
    <row r="12" spans="1:48" ht="10.5" customHeight="1">
      <c r="A12" s="63" t="s">
        <v>14</v>
      </c>
      <c r="B12" s="493" t="s">
        <v>14</v>
      </c>
      <c r="C12" s="534"/>
      <c r="D12" s="535"/>
      <c r="E12" s="569"/>
      <c r="F12" s="569"/>
      <c r="G12" s="569"/>
      <c r="H12" s="569"/>
      <c r="I12" s="569"/>
      <c r="J12" s="569"/>
      <c r="K12" s="327"/>
      <c r="L12" s="328"/>
      <c r="M12" s="534"/>
      <c r="N12" s="535"/>
      <c r="O12" s="331"/>
      <c r="P12" s="68"/>
      <c r="Q12" s="819" t="e">
        <f t="shared" si="19"/>
        <v>#DIV/0!</v>
      </c>
      <c r="R12" s="819" t="e">
        <f t="shared" si="18"/>
        <v>#DIV/0!</v>
      </c>
      <c r="S12" s="1053"/>
      <c r="T12" s="819">
        <f t="shared" si="16"/>
        <v>0</v>
      </c>
      <c r="U12" s="819">
        <f t="shared" si="17"/>
        <v>0</v>
      </c>
      <c r="V12" s="715"/>
      <c r="W12" s="719"/>
      <c r="X12" s="720"/>
      <c r="Y12" s="720"/>
      <c r="Z12" s="720"/>
      <c r="AA12" s="720"/>
      <c r="AB12" s="720"/>
      <c r="AC12" s="720"/>
      <c r="AD12" s="327"/>
      <c r="AE12" s="328"/>
      <c r="AF12" s="715"/>
      <c r="AG12" s="719"/>
      <c r="AH12" s="731"/>
      <c r="AJ12" s="68">
        <f t="shared" si="3"/>
        <v>0</v>
      </c>
      <c r="AK12" s="68">
        <f t="shared" si="4"/>
        <v>0</v>
      </c>
      <c r="AL12" s="68">
        <f t="shared" si="5"/>
        <v>0</v>
      </c>
      <c r="AM12" s="68">
        <f t="shared" si="6"/>
        <v>0</v>
      </c>
      <c r="AN12" s="68">
        <f t="shared" si="7"/>
        <v>0</v>
      </c>
      <c r="AO12" s="68">
        <f t="shared" si="8"/>
        <v>0</v>
      </c>
      <c r="AP12" s="68">
        <f t="shared" si="9"/>
        <v>0</v>
      </c>
      <c r="AQ12" s="68">
        <f t="shared" si="10"/>
        <v>0</v>
      </c>
      <c r="AR12" s="68">
        <f t="shared" si="11"/>
        <v>0</v>
      </c>
      <c r="AS12" s="68">
        <f t="shared" si="12"/>
        <v>0</v>
      </c>
      <c r="AT12" s="68">
        <f t="shared" si="13"/>
        <v>0</v>
      </c>
      <c r="AU12" s="68">
        <f t="shared" si="14"/>
        <v>0</v>
      </c>
      <c r="AV12" s="68">
        <f t="shared" si="15"/>
        <v>0</v>
      </c>
    </row>
    <row r="13" spans="1:48" ht="10.5" customHeight="1">
      <c r="A13" s="57" t="s">
        <v>24</v>
      </c>
      <c r="B13" s="483" t="s">
        <v>24</v>
      </c>
      <c r="C13" s="532"/>
      <c r="D13" s="531"/>
      <c r="E13" s="538"/>
      <c r="F13" s="538"/>
      <c r="G13" s="538"/>
      <c r="H13" s="538"/>
      <c r="I13" s="538"/>
      <c r="J13" s="538"/>
      <c r="K13" s="324"/>
      <c r="L13" s="325"/>
      <c r="M13" s="532"/>
      <c r="N13" s="531"/>
      <c r="O13" s="319"/>
      <c r="P13" s="68"/>
      <c r="Q13" s="876"/>
      <c r="R13" s="819"/>
      <c r="S13" s="819"/>
      <c r="T13" s="819">
        <f t="shared" si="16"/>
        <v>0</v>
      </c>
      <c r="U13" s="819">
        <f t="shared" si="17"/>
        <v>0</v>
      </c>
      <c r="V13" s="370"/>
      <c r="W13" s="369"/>
      <c r="X13" s="721"/>
      <c r="Y13" s="721"/>
      <c r="Z13" s="721"/>
      <c r="AA13" s="721"/>
      <c r="AB13" s="721"/>
      <c r="AC13" s="721"/>
      <c r="AD13" s="324"/>
      <c r="AE13" s="325"/>
      <c r="AF13" s="370"/>
      <c r="AG13" s="369"/>
      <c r="AH13" s="795"/>
      <c r="AJ13" s="68">
        <f t="shared" si="3"/>
        <v>0</v>
      </c>
      <c r="AK13" s="68">
        <f t="shared" si="4"/>
        <v>0</v>
      </c>
      <c r="AL13" s="68">
        <f t="shared" si="5"/>
        <v>0</v>
      </c>
      <c r="AM13" s="68">
        <f t="shared" si="6"/>
        <v>0</v>
      </c>
      <c r="AN13" s="68">
        <f t="shared" si="7"/>
        <v>0</v>
      </c>
      <c r="AO13" s="68">
        <f t="shared" si="8"/>
        <v>0</v>
      </c>
      <c r="AP13" s="68">
        <f t="shared" si="9"/>
        <v>0</v>
      </c>
      <c r="AQ13" s="68">
        <f t="shared" si="10"/>
        <v>0</v>
      </c>
      <c r="AR13" s="68">
        <f t="shared" si="11"/>
        <v>0</v>
      </c>
      <c r="AS13" s="68">
        <f t="shared" si="12"/>
        <v>0</v>
      </c>
      <c r="AT13" s="68">
        <f t="shared" si="13"/>
        <v>0</v>
      </c>
      <c r="AU13" s="68">
        <f t="shared" si="14"/>
        <v>0</v>
      </c>
      <c r="AV13" s="68">
        <f t="shared" si="15"/>
        <v>0</v>
      </c>
    </row>
    <row r="14" spans="1:48" ht="10.5" hidden="1" customHeight="1" outlineLevel="1">
      <c r="A14" s="213" t="s">
        <v>128</v>
      </c>
      <c r="B14" s="483" t="s">
        <v>128</v>
      </c>
      <c r="C14" s="532"/>
      <c r="D14" s="531"/>
      <c r="E14" s="538"/>
      <c r="F14" s="538"/>
      <c r="G14" s="538"/>
      <c r="H14" s="538"/>
      <c r="I14" s="538"/>
      <c r="J14" s="538"/>
      <c r="K14" s="324"/>
      <c r="L14" s="325"/>
      <c r="M14" s="532"/>
      <c r="N14" s="531"/>
      <c r="O14" s="319"/>
      <c r="P14" s="68"/>
      <c r="Q14" s="820" t="e">
        <f>((C14-D14)/D14)-K14</f>
        <v>#DIV/0!</v>
      </c>
      <c r="R14" s="819" t="e">
        <f>((C14-G14)/G14)-L14</f>
        <v>#DIV/0!</v>
      </c>
      <c r="S14" s="819" t="e">
        <f>((M14-N14)/N14)-O14</f>
        <v>#DIV/0!</v>
      </c>
      <c r="T14" s="819">
        <f t="shared" si="16"/>
        <v>0</v>
      </c>
      <c r="U14" s="819">
        <f t="shared" si="17"/>
        <v>0</v>
      </c>
      <c r="V14" s="370"/>
      <c r="W14" s="369"/>
      <c r="X14" s="721"/>
      <c r="Y14" s="721"/>
      <c r="Z14" s="721"/>
      <c r="AA14" s="721"/>
      <c r="AB14" s="721"/>
      <c r="AC14" s="721"/>
      <c r="AD14" s="324"/>
      <c r="AE14" s="325"/>
      <c r="AF14" s="370"/>
      <c r="AG14" s="369"/>
      <c r="AH14" s="795"/>
      <c r="AJ14" s="68">
        <f t="shared" ref="AJ14:AV14" si="20">C14-V14</f>
        <v>0</v>
      </c>
      <c r="AK14" s="68">
        <f t="shared" si="20"/>
        <v>0</v>
      </c>
      <c r="AL14" s="68">
        <f t="shared" si="20"/>
        <v>0</v>
      </c>
      <c r="AM14" s="68">
        <f t="shared" si="20"/>
        <v>0</v>
      </c>
      <c r="AN14" s="68">
        <f t="shared" si="20"/>
        <v>0</v>
      </c>
      <c r="AO14" s="68">
        <f t="shared" si="20"/>
        <v>0</v>
      </c>
      <c r="AP14" s="68">
        <f t="shared" si="20"/>
        <v>0</v>
      </c>
      <c r="AQ14" s="68">
        <f t="shared" si="20"/>
        <v>0</v>
      </c>
      <c r="AR14" s="68">
        <f t="shared" si="20"/>
        <v>0</v>
      </c>
      <c r="AS14" s="68">
        <f t="shared" si="20"/>
        <v>0</v>
      </c>
      <c r="AT14" s="68">
        <f t="shared" si="20"/>
        <v>0</v>
      </c>
      <c r="AU14" s="68">
        <f t="shared" si="20"/>
        <v>0</v>
      </c>
      <c r="AV14" s="68">
        <f t="shared" si="20"/>
        <v>0</v>
      </c>
    </row>
    <row r="15" spans="1:48" ht="10.5" customHeight="1" collapsed="1">
      <c r="A15" s="63" t="s">
        <v>5</v>
      </c>
      <c r="B15" s="500" t="s">
        <v>5</v>
      </c>
      <c r="C15" s="536"/>
      <c r="D15" s="537"/>
      <c r="E15" s="570"/>
      <c r="F15" s="570"/>
      <c r="G15" s="570"/>
      <c r="H15" s="570"/>
      <c r="I15" s="570"/>
      <c r="J15" s="570"/>
      <c r="K15" s="339"/>
      <c r="L15" s="740"/>
      <c r="M15" s="536"/>
      <c r="N15" s="537"/>
      <c r="O15" s="342"/>
      <c r="P15" s="68"/>
      <c r="Q15" s="819" t="e">
        <f t="shared" si="19"/>
        <v>#DIV/0!</v>
      </c>
      <c r="R15" s="819" t="e">
        <f t="shared" si="18"/>
        <v>#DIV/0!</v>
      </c>
      <c r="S15" s="820"/>
      <c r="T15" s="819">
        <f t="shared" si="16"/>
        <v>0</v>
      </c>
      <c r="U15" s="819">
        <f t="shared" si="17"/>
        <v>0</v>
      </c>
      <c r="V15" s="722"/>
      <c r="W15" s="723"/>
      <c r="X15" s="724"/>
      <c r="Y15" s="724"/>
      <c r="Z15" s="724"/>
      <c r="AA15" s="724"/>
      <c r="AB15" s="724"/>
      <c r="AC15" s="724"/>
      <c r="AD15" s="339"/>
      <c r="AE15" s="740"/>
      <c r="AF15" s="722"/>
      <c r="AG15" s="723"/>
      <c r="AH15" s="731"/>
      <c r="AJ15" s="68">
        <f t="shared" si="3"/>
        <v>0</v>
      </c>
      <c r="AK15" s="68">
        <f t="shared" si="4"/>
        <v>0</v>
      </c>
      <c r="AL15" s="68">
        <f t="shared" si="5"/>
        <v>0</v>
      </c>
      <c r="AM15" s="68">
        <f t="shared" si="6"/>
        <v>0</v>
      </c>
      <c r="AN15" s="68">
        <f t="shared" si="7"/>
        <v>0</v>
      </c>
      <c r="AO15" s="68">
        <f t="shared" si="8"/>
        <v>0</v>
      </c>
      <c r="AP15" s="68">
        <f t="shared" si="9"/>
        <v>0</v>
      </c>
      <c r="AQ15" s="68">
        <f t="shared" si="10"/>
        <v>0</v>
      </c>
      <c r="AR15" s="68">
        <f t="shared" si="11"/>
        <v>0</v>
      </c>
      <c r="AS15" s="68">
        <f t="shared" si="12"/>
        <v>0</v>
      </c>
      <c r="AT15" s="68">
        <f t="shared" si="13"/>
        <v>0</v>
      </c>
      <c r="AU15" s="68">
        <f t="shared" si="14"/>
        <v>0</v>
      </c>
      <c r="AV15" s="68">
        <f t="shared" si="15"/>
        <v>0</v>
      </c>
    </row>
    <row r="16" spans="1:48" ht="10.5" customHeight="1">
      <c r="A16" s="57" t="s">
        <v>29</v>
      </c>
      <c r="B16" s="483" t="s">
        <v>29</v>
      </c>
      <c r="C16" s="476"/>
      <c r="D16" s="539"/>
      <c r="E16" s="539"/>
      <c r="F16" s="539"/>
      <c r="G16" s="539"/>
      <c r="H16" s="539"/>
      <c r="I16" s="539"/>
      <c r="J16" s="539"/>
      <c r="K16" s="712"/>
      <c r="L16" s="728"/>
      <c r="M16" s="476"/>
      <c r="N16" s="539"/>
      <c r="O16" s="319"/>
      <c r="Q16" s="819" t="e">
        <f t="shared" si="19"/>
        <v>#DIV/0!</v>
      </c>
      <c r="R16" s="819" t="e">
        <f t="shared" si="18"/>
        <v>#DIV/0!</v>
      </c>
      <c r="S16" s="819" t="e">
        <f t="shared" si="2"/>
        <v>#DIV/0!</v>
      </c>
      <c r="T16" s="819">
        <f>C16-M16</f>
        <v>0</v>
      </c>
      <c r="U16" s="819">
        <f>G16-N16</f>
        <v>0</v>
      </c>
      <c r="V16" s="345"/>
      <c r="W16" s="371"/>
      <c r="X16" s="371"/>
      <c r="Y16" s="371"/>
      <c r="Z16" s="371"/>
      <c r="AA16" s="371"/>
      <c r="AB16" s="371"/>
      <c r="AC16" s="371"/>
      <c r="AD16" s="324"/>
      <c r="AE16" s="325"/>
      <c r="AF16" s="345"/>
      <c r="AG16" s="371"/>
      <c r="AH16" s="789"/>
      <c r="AJ16" s="68">
        <f t="shared" si="3"/>
        <v>0</v>
      </c>
      <c r="AK16" s="68">
        <f t="shared" si="4"/>
        <v>0</v>
      </c>
      <c r="AL16" s="68">
        <f t="shared" si="5"/>
        <v>0</v>
      </c>
      <c r="AM16" s="68">
        <f t="shared" si="6"/>
        <v>0</v>
      </c>
      <c r="AN16" s="68">
        <f t="shared" si="7"/>
        <v>0</v>
      </c>
      <c r="AO16" s="68">
        <f t="shared" si="8"/>
        <v>0</v>
      </c>
      <c r="AP16" s="68">
        <f t="shared" si="9"/>
        <v>0</v>
      </c>
      <c r="AQ16" s="68">
        <f t="shared" si="10"/>
        <v>0</v>
      </c>
      <c r="AR16" s="68">
        <f t="shared" si="11"/>
        <v>0</v>
      </c>
      <c r="AS16" s="68">
        <f t="shared" si="12"/>
        <v>0</v>
      </c>
      <c r="AT16" s="68">
        <f>M16-AF16</f>
        <v>0</v>
      </c>
      <c r="AU16" s="68">
        <f t="shared" si="14"/>
        <v>0</v>
      </c>
      <c r="AV16" s="68">
        <f t="shared" si="15"/>
        <v>0</v>
      </c>
    </row>
    <row r="17" spans="1:48" ht="10.5" customHeight="1">
      <c r="A17" s="57" t="s">
        <v>28</v>
      </c>
      <c r="B17" s="481" t="s">
        <v>92</v>
      </c>
      <c r="C17" s="476"/>
      <c r="D17" s="539"/>
      <c r="E17" s="539"/>
      <c r="F17" s="539"/>
      <c r="G17" s="539"/>
      <c r="H17" s="539"/>
      <c r="I17" s="539"/>
      <c r="J17" s="539"/>
      <c r="K17" s="324"/>
      <c r="L17" s="325"/>
      <c r="M17" s="476"/>
      <c r="N17" s="539"/>
      <c r="O17" s="319"/>
      <c r="Q17" s="819" t="e">
        <f t="shared" si="19"/>
        <v>#DIV/0!</v>
      </c>
      <c r="R17" s="819" t="e">
        <f t="shared" si="18"/>
        <v>#DIV/0!</v>
      </c>
      <c r="S17" s="819" t="e">
        <f t="shared" si="2"/>
        <v>#DIV/0!</v>
      </c>
      <c r="T17" s="819">
        <f>C17-M17</f>
        <v>0</v>
      </c>
      <c r="U17" s="819">
        <f>G17-N17</f>
        <v>0</v>
      </c>
      <c r="V17" s="345"/>
      <c r="W17" s="371"/>
      <c r="X17" s="371"/>
      <c r="Y17" s="371"/>
      <c r="Z17" s="371"/>
      <c r="AA17" s="371"/>
      <c r="AB17" s="371"/>
      <c r="AC17" s="371"/>
      <c r="AD17" s="324"/>
      <c r="AE17" s="325"/>
      <c r="AF17" s="345"/>
      <c r="AG17" s="371"/>
      <c r="AH17" s="795"/>
      <c r="AJ17" s="68">
        <f t="shared" si="3"/>
        <v>0</v>
      </c>
      <c r="AK17" s="68">
        <f t="shared" si="4"/>
        <v>0</v>
      </c>
      <c r="AL17" s="68">
        <f t="shared" si="5"/>
        <v>0</v>
      </c>
      <c r="AM17" s="68">
        <f t="shared" si="6"/>
        <v>0</v>
      </c>
      <c r="AN17" s="68">
        <f t="shared" si="7"/>
        <v>0</v>
      </c>
      <c r="AO17" s="68">
        <f t="shared" si="8"/>
        <v>0</v>
      </c>
      <c r="AP17" s="68">
        <f t="shared" si="9"/>
        <v>0</v>
      </c>
      <c r="AQ17" s="68">
        <f t="shared" si="10"/>
        <v>0</v>
      </c>
      <c r="AR17" s="68">
        <f t="shared" si="11"/>
        <v>0</v>
      </c>
      <c r="AS17" s="68">
        <f t="shared" si="12"/>
        <v>0</v>
      </c>
      <c r="AT17" s="68">
        <f t="shared" si="13"/>
        <v>0</v>
      </c>
      <c r="AU17" s="68">
        <f t="shared" si="14"/>
        <v>0</v>
      </c>
      <c r="AV17" s="68">
        <f t="shared" si="15"/>
        <v>0</v>
      </c>
    </row>
    <row r="18" spans="1:48" ht="10.5" customHeight="1">
      <c r="A18" s="57" t="s">
        <v>15</v>
      </c>
      <c r="B18" s="513" t="s">
        <v>15</v>
      </c>
      <c r="C18" s="514"/>
      <c r="D18" s="540"/>
      <c r="E18" s="540"/>
      <c r="F18" s="540"/>
      <c r="G18" s="540"/>
      <c r="H18" s="540"/>
      <c r="I18" s="540"/>
      <c r="J18" s="540"/>
      <c r="K18" s="736"/>
      <c r="L18" s="737"/>
      <c r="M18" s="514"/>
      <c r="N18" s="540"/>
      <c r="O18" s="319"/>
      <c r="P18" s="112"/>
      <c r="Q18" s="819" t="e">
        <f t="shared" si="19"/>
        <v>#DIV/0!</v>
      </c>
      <c r="R18" s="819" t="e">
        <f t="shared" si="18"/>
        <v>#DIV/0!</v>
      </c>
      <c r="S18" s="819" t="e">
        <f t="shared" si="2"/>
        <v>#DIV/0!</v>
      </c>
      <c r="T18" s="819">
        <f>C18-M18</f>
        <v>0</v>
      </c>
      <c r="U18" s="819">
        <f>G18-N18</f>
        <v>0</v>
      </c>
      <c r="V18" s="348"/>
      <c r="W18" s="372"/>
      <c r="X18" s="372"/>
      <c r="Y18" s="372"/>
      <c r="Z18" s="372"/>
      <c r="AA18" s="372"/>
      <c r="AB18" s="372"/>
      <c r="AC18" s="372"/>
      <c r="AD18" s="736"/>
      <c r="AE18" s="737"/>
      <c r="AF18" s="348"/>
      <c r="AG18" s="372"/>
      <c r="AH18" s="795"/>
      <c r="AJ18" s="68">
        <f t="shared" si="3"/>
        <v>0</v>
      </c>
      <c r="AK18" s="68">
        <f t="shared" si="4"/>
        <v>0</v>
      </c>
      <c r="AL18" s="68">
        <f t="shared" si="5"/>
        <v>0</v>
      </c>
      <c r="AM18" s="68">
        <f t="shared" si="6"/>
        <v>0</v>
      </c>
      <c r="AN18" s="68">
        <f t="shared" si="7"/>
        <v>0</v>
      </c>
      <c r="AO18" s="68">
        <f t="shared" si="8"/>
        <v>0</v>
      </c>
      <c r="AP18" s="68">
        <f t="shared" si="9"/>
        <v>0</v>
      </c>
      <c r="AQ18" s="68">
        <f t="shared" si="10"/>
        <v>0</v>
      </c>
      <c r="AR18" s="68">
        <f t="shared" si="11"/>
        <v>0</v>
      </c>
      <c r="AS18" s="68">
        <f t="shared" si="12"/>
        <v>0</v>
      </c>
      <c r="AT18" s="68">
        <f t="shared" si="13"/>
        <v>0</v>
      </c>
      <c r="AU18" s="68">
        <f t="shared" si="14"/>
        <v>0</v>
      </c>
      <c r="AV18" s="68">
        <f t="shared" si="15"/>
        <v>0</v>
      </c>
    </row>
    <row r="19" spans="1:48" ht="10.5" customHeight="1">
      <c r="A19" s="63" t="s">
        <v>23</v>
      </c>
      <c r="B19" s="493" t="s">
        <v>23</v>
      </c>
      <c r="C19" s="511"/>
      <c r="D19" s="546"/>
      <c r="E19" s="556"/>
      <c r="F19" s="556"/>
      <c r="G19" s="556"/>
      <c r="H19" s="559"/>
      <c r="I19" s="559"/>
      <c r="J19" s="559"/>
      <c r="K19" s="324"/>
      <c r="L19" s="325"/>
      <c r="M19" s="511"/>
      <c r="N19" s="546"/>
      <c r="O19" s="729"/>
      <c r="Q19" s="819"/>
      <c r="R19" s="819"/>
      <c r="S19" s="819"/>
      <c r="T19" s="819"/>
      <c r="U19" s="798"/>
      <c r="V19" s="353"/>
      <c r="W19" s="373"/>
      <c r="X19" s="378"/>
      <c r="Y19" s="378"/>
      <c r="Z19" s="378"/>
      <c r="AA19" s="742"/>
      <c r="AB19" s="742"/>
      <c r="AC19" s="742"/>
      <c r="AD19" s="324"/>
      <c r="AE19" s="325"/>
      <c r="AF19" s="353"/>
      <c r="AG19" s="373"/>
      <c r="AH19" s="789"/>
      <c r="AJ19" s="68">
        <f t="shared" si="3"/>
        <v>0</v>
      </c>
      <c r="AK19" s="68">
        <f t="shared" si="4"/>
        <v>0</v>
      </c>
      <c r="AL19" s="68">
        <f t="shared" si="5"/>
        <v>0</v>
      </c>
      <c r="AM19" s="68">
        <f t="shared" si="6"/>
        <v>0</v>
      </c>
      <c r="AN19" s="68">
        <f t="shared" si="7"/>
        <v>0</v>
      </c>
      <c r="AO19" s="68">
        <f t="shared" si="8"/>
        <v>0</v>
      </c>
      <c r="AP19" s="68">
        <f t="shared" si="9"/>
        <v>0</v>
      </c>
      <c r="AQ19" s="68">
        <f t="shared" si="10"/>
        <v>0</v>
      </c>
      <c r="AR19" s="68">
        <f t="shared" si="11"/>
        <v>0</v>
      </c>
      <c r="AS19" s="68">
        <f t="shared" si="12"/>
        <v>0</v>
      </c>
      <c r="AT19" s="68">
        <f t="shared" si="13"/>
        <v>0</v>
      </c>
      <c r="AU19" s="68">
        <f t="shared" si="14"/>
        <v>0</v>
      </c>
      <c r="AV19" s="68">
        <f t="shared" si="15"/>
        <v>0</v>
      </c>
    </row>
    <row r="20" spans="1:48" ht="10.5" customHeight="1">
      <c r="A20" s="63" t="s">
        <v>30</v>
      </c>
      <c r="B20" s="483" t="s">
        <v>26</v>
      </c>
      <c r="C20" s="511"/>
      <c r="D20" s="546"/>
      <c r="E20" s="546"/>
      <c r="F20" s="546"/>
      <c r="G20" s="546"/>
      <c r="H20" s="546"/>
      <c r="I20" s="546"/>
      <c r="J20" s="546"/>
      <c r="K20" s="324"/>
      <c r="L20" s="325"/>
      <c r="M20" s="511"/>
      <c r="N20" s="546"/>
      <c r="O20" s="319"/>
      <c r="Q20" s="819" t="e">
        <f t="shared" si="19"/>
        <v>#DIV/0!</v>
      </c>
      <c r="R20" s="819" t="e">
        <f t="shared" si="18"/>
        <v>#DIV/0!</v>
      </c>
      <c r="S20" s="819" t="e">
        <f t="shared" si="2"/>
        <v>#DIV/0!</v>
      </c>
      <c r="T20" s="819">
        <f>C20-M20</f>
        <v>0</v>
      </c>
      <c r="U20" s="819">
        <f>G20-N20</f>
        <v>0</v>
      </c>
      <c r="V20" s="353"/>
      <c r="W20" s="373"/>
      <c r="X20" s="373"/>
      <c r="Y20" s="373"/>
      <c r="Z20" s="373"/>
      <c r="AA20" s="373"/>
      <c r="AB20" s="373"/>
      <c r="AC20" s="373"/>
      <c r="AD20" s="324"/>
      <c r="AE20" s="325"/>
      <c r="AF20" s="353"/>
      <c r="AG20" s="373"/>
      <c r="AH20" s="795"/>
      <c r="AJ20" s="68">
        <f t="shared" si="3"/>
        <v>0</v>
      </c>
      <c r="AK20" s="68">
        <f t="shared" si="4"/>
        <v>0</v>
      </c>
      <c r="AL20" s="68">
        <f t="shared" si="5"/>
        <v>0</v>
      </c>
      <c r="AM20" s="68">
        <f t="shared" si="6"/>
        <v>0</v>
      </c>
      <c r="AN20" s="68">
        <f t="shared" si="7"/>
        <v>0</v>
      </c>
      <c r="AO20" s="68">
        <f t="shared" si="8"/>
        <v>0</v>
      </c>
      <c r="AP20" s="68">
        <f t="shared" si="9"/>
        <v>0</v>
      </c>
      <c r="AQ20" s="68">
        <f t="shared" si="10"/>
        <v>0</v>
      </c>
      <c r="AR20" s="68">
        <f t="shared" si="11"/>
        <v>0</v>
      </c>
      <c r="AS20" s="68">
        <f t="shared" si="12"/>
        <v>0</v>
      </c>
      <c r="AT20" s="68">
        <f t="shared" si="13"/>
        <v>0</v>
      </c>
      <c r="AU20" s="68">
        <f t="shared" si="14"/>
        <v>0</v>
      </c>
      <c r="AV20" s="68">
        <f t="shared" si="15"/>
        <v>0</v>
      </c>
    </row>
    <row r="21" spans="1:48" ht="10.5" customHeight="1">
      <c r="A21" s="63" t="s">
        <v>31</v>
      </c>
      <c r="B21" s="513" t="s">
        <v>16</v>
      </c>
      <c r="C21" s="582"/>
      <c r="D21" s="583"/>
      <c r="E21" s="583"/>
      <c r="F21" s="583"/>
      <c r="G21" s="583"/>
      <c r="H21" s="583"/>
      <c r="I21" s="583"/>
      <c r="J21" s="583"/>
      <c r="K21" s="736"/>
      <c r="L21" s="737"/>
      <c r="M21" s="582"/>
      <c r="N21" s="583"/>
      <c r="O21" s="455"/>
      <c r="Q21" s="819" t="e">
        <f t="shared" si="19"/>
        <v>#DIV/0!</v>
      </c>
      <c r="R21" s="819" t="e">
        <f t="shared" si="18"/>
        <v>#DIV/0!</v>
      </c>
      <c r="S21" s="819" t="e">
        <f t="shared" si="2"/>
        <v>#DIV/0!</v>
      </c>
      <c r="T21" s="819">
        <f>C21-M21</f>
        <v>0</v>
      </c>
      <c r="U21" s="819">
        <f>G21-N21</f>
        <v>0</v>
      </c>
      <c r="V21" s="732"/>
      <c r="W21" s="733"/>
      <c r="X21" s="733"/>
      <c r="Y21" s="733"/>
      <c r="Z21" s="733"/>
      <c r="AA21" s="733"/>
      <c r="AB21" s="733"/>
      <c r="AC21" s="733"/>
      <c r="AD21" s="736"/>
      <c r="AE21" s="737"/>
      <c r="AF21" s="732"/>
      <c r="AG21" s="733"/>
      <c r="AH21" s="734"/>
      <c r="AJ21" s="68">
        <f t="shared" si="3"/>
        <v>0</v>
      </c>
      <c r="AK21" s="68">
        <f t="shared" si="4"/>
        <v>0</v>
      </c>
      <c r="AL21" s="68">
        <f t="shared" si="5"/>
        <v>0</v>
      </c>
      <c r="AM21" s="68">
        <f t="shared" si="6"/>
        <v>0</v>
      </c>
      <c r="AN21" s="68">
        <f t="shared" si="7"/>
        <v>0</v>
      </c>
      <c r="AO21" s="68">
        <f t="shared" si="8"/>
        <v>0</v>
      </c>
      <c r="AP21" s="68">
        <f t="shared" si="9"/>
        <v>0</v>
      </c>
      <c r="AQ21" s="68">
        <f t="shared" si="10"/>
        <v>0</v>
      </c>
      <c r="AR21" s="68">
        <f t="shared" si="11"/>
        <v>0</v>
      </c>
      <c r="AS21" s="68">
        <f t="shared" si="12"/>
        <v>0</v>
      </c>
      <c r="AT21" s="68">
        <f t="shared" si="13"/>
        <v>0</v>
      </c>
      <c r="AU21" s="68">
        <f t="shared" si="14"/>
        <v>0</v>
      </c>
      <c r="AV21" s="68">
        <f t="shared" si="15"/>
        <v>0</v>
      </c>
    </row>
    <row r="22" spans="1:48" ht="12" customHeight="1">
      <c r="A22" s="78"/>
      <c r="B22" s="440"/>
      <c r="C22" s="925"/>
      <c r="D22" s="925"/>
      <c r="E22" s="925"/>
      <c r="F22" s="925"/>
      <c r="G22" s="925"/>
      <c r="H22" s="925"/>
      <c r="I22" s="925"/>
      <c r="J22" s="925"/>
      <c r="K22" s="925"/>
      <c r="L22" s="925"/>
      <c r="M22" s="806"/>
      <c r="N22" s="806"/>
      <c r="O22" s="354"/>
      <c r="Q22" s="819"/>
      <c r="R22" s="819"/>
      <c r="S22" s="819"/>
      <c r="T22" s="819"/>
      <c r="U22" s="819"/>
    </row>
    <row r="23" spans="1:48" s="101" customFormat="1" ht="12" customHeight="1">
      <c r="A23" s="206">
        <v>1</v>
      </c>
      <c r="B23" s="924"/>
      <c r="C23" s="924"/>
      <c r="D23" s="924"/>
      <c r="E23" s="924"/>
      <c r="F23" s="924"/>
      <c r="G23" s="924"/>
      <c r="H23" s="924"/>
      <c r="I23" s="924"/>
      <c r="J23" s="924"/>
      <c r="K23" s="924"/>
      <c r="L23" s="924"/>
      <c r="M23" s="364"/>
      <c r="N23" s="365"/>
      <c r="O23" s="354"/>
      <c r="Q23" s="819"/>
      <c r="R23" s="819"/>
      <c r="S23" s="819"/>
      <c r="T23" s="819"/>
      <c r="U23" s="819"/>
    </row>
    <row r="24" spans="1:48">
      <c r="A24" s="50">
        <v>2</v>
      </c>
      <c r="O24" s="1"/>
    </row>
    <row r="25" spans="1:48">
      <c r="A25" s="181">
        <v>3</v>
      </c>
      <c r="O25" s="1"/>
    </row>
    <row r="26" spans="1:48">
      <c r="B26" s="796" t="s">
        <v>100</v>
      </c>
      <c r="C26" s="797">
        <f>(C4+C5+C6+C7-C8)+(C8+C11-C12)+(C12+C13-C15)</f>
        <v>0</v>
      </c>
      <c r="D26" s="797">
        <f>(D4+D5+D6+D7-D8)+(D8+D11-D12)+(D12+D13-D15)</f>
        <v>0</v>
      </c>
      <c r="E26" s="797">
        <f t="shared" ref="E26:J26" si="21">(E4+E5+E6+E7-E8)+(E8+E11-E12)+(E12+E13-E15)</f>
        <v>0</v>
      </c>
      <c r="F26" s="797">
        <f t="shared" si="21"/>
        <v>0</v>
      </c>
      <c r="G26" s="797">
        <f t="shared" si="21"/>
        <v>0</v>
      </c>
      <c r="H26" s="797">
        <f t="shared" si="21"/>
        <v>0</v>
      </c>
      <c r="I26" s="797">
        <f t="shared" si="21"/>
        <v>0</v>
      </c>
      <c r="J26" s="797">
        <f t="shared" si="21"/>
        <v>0</v>
      </c>
      <c r="K26" s="796"/>
      <c r="L26" s="796"/>
      <c r="M26" s="797">
        <f>(M4+M5+M6+M7-M8)+(M8+M11-M12)+(M12+M13-M15)</f>
        <v>0</v>
      </c>
      <c r="N26" s="797">
        <f>(N4+N5+N6+N7-N8)+(N8+N11-N12)+(N12+N13-N15)</f>
        <v>0</v>
      </c>
      <c r="O26" s="1"/>
    </row>
    <row r="27" spans="1:48">
      <c r="O27" s="1"/>
    </row>
    <row r="35" spans="1:20" hidden="1"/>
    <row r="36" spans="1:20" hidden="1"/>
    <row r="37" spans="1:20" hidden="1"/>
    <row r="38" spans="1:20" hidden="1"/>
    <row r="39" spans="1:20" hidden="1"/>
    <row r="40" spans="1:20" hidden="1"/>
    <row r="41" spans="1:20" hidden="1"/>
    <row r="42" spans="1:20" hidden="1"/>
    <row r="43" spans="1:20" hidden="1"/>
    <row r="44" spans="1:20" hidden="1"/>
    <row r="45" spans="1:20" hidden="1"/>
    <row r="46" spans="1:20" hidden="1">
      <c r="A46" s="53"/>
      <c r="C46" s="53"/>
      <c r="D46" s="53"/>
      <c r="E46" s="53"/>
      <c r="F46" s="53"/>
      <c r="G46" s="53"/>
      <c r="H46" s="155"/>
      <c r="I46" s="155"/>
      <c r="J46" s="156"/>
      <c r="P46" s="68"/>
      <c r="Q46" s="68"/>
      <c r="R46" s="68"/>
      <c r="S46" s="68"/>
      <c r="T46" s="68"/>
    </row>
    <row r="47" spans="1:20" hidden="1">
      <c r="A47" s="53"/>
      <c r="C47" s="53"/>
      <c r="D47" s="53"/>
      <c r="E47" s="53"/>
      <c r="F47" s="53"/>
      <c r="G47" s="53"/>
      <c r="H47" s="166"/>
      <c r="I47" s="166"/>
      <c r="J47" s="167"/>
      <c r="P47" s="68"/>
      <c r="Q47" s="68"/>
      <c r="R47" s="68"/>
      <c r="S47" s="68"/>
      <c r="T47" s="68"/>
    </row>
    <row r="48" spans="1:20" hidden="1">
      <c r="A48" s="53"/>
      <c r="C48" s="53"/>
      <c r="D48" s="53"/>
      <c r="E48" s="53"/>
      <c r="F48" s="53"/>
      <c r="G48" s="53"/>
      <c r="H48" s="157"/>
      <c r="I48" s="157"/>
      <c r="J48" s="158"/>
    </row>
    <row r="49" spans="1:27" hidden="1">
      <c r="A49" s="53"/>
      <c r="C49" s="53"/>
      <c r="D49" s="53"/>
      <c r="E49" s="53"/>
      <c r="F49" s="53"/>
      <c r="G49" s="53"/>
      <c r="H49" s="159"/>
      <c r="I49" s="159"/>
      <c r="J49" s="160"/>
    </row>
    <row r="50" spans="1:27" s="13" customFormat="1"/>
    <row r="51" spans="1:27" s="224" customFormat="1" ht="10.5" customHeight="1">
      <c r="A51" s="222"/>
      <c r="B51" s="223" t="s">
        <v>76</v>
      </c>
      <c r="C51" s="274"/>
      <c r="D51" s="274"/>
      <c r="E51" s="274"/>
      <c r="F51" s="274"/>
      <c r="G51" s="274"/>
      <c r="H51" s="274"/>
      <c r="I51" s="274"/>
      <c r="J51" s="274"/>
      <c r="K51" s="274"/>
      <c r="L51" s="274"/>
      <c r="M51" s="275"/>
      <c r="N51" s="276"/>
      <c r="Q51" s="223" t="s">
        <v>88</v>
      </c>
      <c r="R51" s="223"/>
      <c r="S51" s="223"/>
      <c r="T51" s="223"/>
      <c r="U51" s="223"/>
      <c r="V51" s="223"/>
    </row>
    <row r="52" spans="1:27" s="224" customFormat="1">
      <c r="B52" s="176" t="s">
        <v>2</v>
      </c>
      <c r="C52" s="177" t="e">
        <f>D3</f>
        <v>#REF!</v>
      </c>
      <c r="D52" s="178" t="e">
        <f t="shared" ref="D52:I52" si="22">E3</f>
        <v>#REF!</v>
      </c>
      <c r="E52" s="178" t="e">
        <f t="shared" si="22"/>
        <v>#REF!</v>
      </c>
      <c r="F52" s="178" t="e">
        <f t="shared" si="22"/>
        <v>#REF!</v>
      </c>
      <c r="G52" s="178" t="e">
        <f t="shared" si="22"/>
        <v>#REF!</v>
      </c>
      <c r="H52" s="178" t="e">
        <f t="shared" si="22"/>
        <v>#REF!</v>
      </c>
      <c r="I52" s="178" t="e">
        <f t="shared" si="22"/>
        <v>#REF!</v>
      </c>
      <c r="J52" s="178"/>
      <c r="K52" s="222"/>
      <c r="L52" s="222"/>
      <c r="M52" s="222"/>
      <c r="N52" s="222"/>
      <c r="Q52" s="176" t="s">
        <v>2</v>
      </c>
      <c r="R52" s="177"/>
      <c r="S52" s="832"/>
      <c r="T52" s="832"/>
      <c r="U52" s="178" t="e">
        <f t="shared" ref="U52:AA52" si="23">+C52</f>
        <v>#REF!</v>
      </c>
      <c r="V52" s="178" t="e">
        <f t="shared" si="23"/>
        <v>#REF!</v>
      </c>
      <c r="W52" s="178" t="e">
        <f t="shared" si="23"/>
        <v>#REF!</v>
      </c>
      <c r="X52" s="178" t="e">
        <f t="shared" si="23"/>
        <v>#REF!</v>
      </c>
      <c r="Y52" s="178" t="e">
        <f t="shared" si="23"/>
        <v>#REF!</v>
      </c>
      <c r="Z52" s="178" t="e">
        <f t="shared" si="23"/>
        <v>#REF!</v>
      </c>
      <c r="AA52" s="178" t="e">
        <f t="shared" si="23"/>
        <v>#REF!</v>
      </c>
    </row>
    <row r="53" spans="1:27" s="224" customFormat="1">
      <c r="B53" s="58" t="s">
        <v>8</v>
      </c>
      <c r="C53" s="14">
        <v>-28</v>
      </c>
      <c r="D53" s="60">
        <v>-30</v>
      </c>
      <c r="E53" s="59">
        <v>-31</v>
      </c>
      <c r="F53" s="59">
        <v>-21</v>
      </c>
      <c r="G53" s="59">
        <v>-29</v>
      </c>
      <c r="H53" s="59">
        <v>-30</v>
      </c>
      <c r="I53" s="15">
        <v>-28</v>
      </c>
      <c r="J53" s="15"/>
      <c r="Q53" s="58" t="s">
        <v>8</v>
      </c>
      <c r="R53" s="18"/>
      <c r="S53" s="19"/>
      <c r="T53" s="19"/>
      <c r="U53" s="60">
        <f>+C53-D4</f>
        <v>-28</v>
      </c>
      <c r="V53" s="1">
        <f t="shared" ref="V53:V70" si="24">+D53-E4</f>
        <v>-30</v>
      </c>
      <c r="W53" s="1">
        <f t="shared" ref="W53:W70" si="25">+E53-F4</f>
        <v>-31</v>
      </c>
      <c r="X53" s="1">
        <f t="shared" ref="X53:X70" si="26">+F53-G4</f>
        <v>-21</v>
      </c>
      <c r="Y53" s="1">
        <f t="shared" ref="Y53:Y70" si="27">+G53-H4</f>
        <v>-29</v>
      </c>
      <c r="Z53" s="1">
        <f t="shared" ref="Z53:Z70" si="28">+H53-I4</f>
        <v>-30</v>
      </c>
      <c r="AA53" s="1">
        <f t="shared" ref="AA53:AA70" si="29">+I53-J4</f>
        <v>-28</v>
      </c>
    </row>
    <row r="54" spans="1:27" s="224" customFormat="1">
      <c r="B54" s="58" t="s">
        <v>3</v>
      </c>
      <c r="C54" s="14">
        <v>-12</v>
      </c>
      <c r="D54" s="44">
        <v>10</v>
      </c>
      <c r="E54" s="15">
        <v>-18</v>
      </c>
      <c r="F54" s="15">
        <v>10</v>
      </c>
      <c r="G54" s="15">
        <v>-3</v>
      </c>
      <c r="H54" s="15">
        <v>-4</v>
      </c>
      <c r="I54" s="15">
        <v>-11</v>
      </c>
      <c r="J54" s="15"/>
      <c r="Q54" s="58" t="s">
        <v>3</v>
      </c>
      <c r="R54" s="14"/>
      <c r="S54" s="44"/>
      <c r="T54" s="44"/>
      <c r="U54" s="44">
        <f t="shared" ref="U54:U70" si="30">+C54-D5</f>
        <v>-12</v>
      </c>
      <c r="V54" s="15">
        <f t="shared" si="24"/>
        <v>10</v>
      </c>
      <c r="W54" s="15">
        <f t="shared" si="25"/>
        <v>-18</v>
      </c>
      <c r="X54" s="15">
        <f t="shared" si="26"/>
        <v>10</v>
      </c>
      <c r="Y54" s="15">
        <f t="shared" si="27"/>
        <v>-3</v>
      </c>
      <c r="Z54" s="15">
        <f t="shared" si="28"/>
        <v>-4</v>
      </c>
      <c r="AA54" s="15">
        <f t="shared" si="29"/>
        <v>-11</v>
      </c>
    </row>
    <row r="55" spans="1:27" s="224" customFormat="1">
      <c r="B55" s="58" t="s">
        <v>0</v>
      </c>
      <c r="C55" s="14">
        <v>-6</v>
      </c>
      <c r="D55" s="44">
        <v>111</v>
      </c>
      <c r="E55" s="22">
        <v>135</v>
      </c>
      <c r="F55" s="22">
        <v>99</v>
      </c>
      <c r="G55" s="22">
        <v>183</v>
      </c>
      <c r="H55" s="22">
        <v>147</v>
      </c>
      <c r="I55" s="22">
        <v>80</v>
      </c>
      <c r="J55" s="22"/>
      <c r="Q55" s="58" t="s">
        <v>0</v>
      </c>
      <c r="R55" s="14"/>
      <c r="S55" s="44"/>
      <c r="T55" s="44"/>
      <c r="U55" s="44">
        <f t="shared" si="30"/>
        <v>-6</v>
      </c>
      <c r="V55" s="22">
        <f t="shared" si="24"/>
        <v>111</v>
      </c>
      <c r="W55" s="22">
        <f t="shared" si="25"/>
        <v>135</v>
      </c>
      <c r="X55" s="22">
        <f t="shared" si="26"/>
        <v>99</v>
      </c>
      <c r="Y55" s="22">
        <f t="shared" si="27"/>
        <v>183</v>
      </c>
      <c r="Z55" s="22">
        <f t="shared" si="28"/>
        <v>147</v>
      </c>
      <c r="AA55" s="22">
        <f t="shared" si="29"/>
        <v>80</v>
      </c>
    </row>
    <row r="56" spans="1:27" s="224" customFormat="1">
      <c r="B56" s="58" t="s">
        <v>19</v>
      </c>
      <c r="C56" s="14">
        <v>0</v>
      </c>
      <c r="D56" s="44">
        <v>0</v>
      </c>
      <c r="E56" s="22">
        <v>0</v>
      </c>
      <c r="F56" s="22">
        <v>4</v>
      </c>
      <c r="G56" s="22">
        <v>-1</v>
      </c>
      <c r="H56" s="22">
        <v>1</v>
      </c>
      <c r="I56" s="22">
        <v>0</v>
      </c>
      <c r="J56" s="22"/>
      <c r="Q56" s="58" t="s">
        <v>19</v>
      </c>
      <c r="R56" s="14"/>
      <c r="S56" s="44"/>
      <c r="T56" s="44"/>
      <c r="U56" s="44">
        <f t="shared" si="30"/>
        <v>0</v>
      </c>
      <c r="V56" s="22">
        <f t="shared" si="24"/>
        <v>0</v>
      </c>
      <c r="W56" s="22">
        <f t="shared" si="25"/>
        <v>0</v>
      </c>
      <c r="X56" s="22">
        <f t="shared" si="26"/>
        <v>4</v>
      </c>
      <c r="Y56" s="22">
        <f t="shared" si="27"/>
        <v>-1</v>
      </c>
      <c r="Z56" s="22">
        <f t="shared" si="28"/>
        <v>1</v>
      </c>
      <c r="AA56" s="22">
        <f t="shared" si="29"/>
        <v>0</v>
      </c>
    </row>
    <row r="57" spans="1:27" s="224" customFormat="1">
      <c r="B57" s="65" t="s">
        <v>9</v>
      </c>
      <c r="C57" s="45">
        <v>-46</v>
      </c>
      <c r="D57" s="46">
        <v>91</v>
      </c>
      <c r="E57" s="29">
        <v>86</v>
      </c>
      <c r="F57" s="29">
        <v>92</v>
      </c>
      <c r="G57" s="29">
        <v>150</v>
      </c>
      <c r="H57" s="29">
        <v>114</v>
      </c>
      <c r="I57" s="29">
        <v>41</v>
      </c>
      <c r="J57" s="29"/>
      <c r="Q57" s="65" t="s">
        <v>9</v>
      </c>
      <c r="R57" s="45"/>
      <c r="S57" s="46"/>
      <c r="T57" s="46"/>
      <c r="U57" s="46">
        <f t="shared" si="30"/>
        <v>-46</v>
      </c>
      <c r="V57" s="29">
        <f t="shared" si="24"/>
        <v>91</v>
      </c>
      <c r="W57" s="29">
        <f t="shared" si="25"/>
        <v>86</v>
      </c>
      <c r="X57" s="29">
        <f t="shared" si="26"/>
        <v>92</v>
      </c>
      <c r="Y57" s="29">
        <f t="shared" si="27"/>
        <v>150</v>
      </c>
      <c r="Z57" s="29">
        <f t="shared" si="28"/>
        <v>114</v>
      </c>
      <c r="AA57" s="29">
        <f t="shared" si="29"/>
        <v>41</v>
      </c>
    </row>
    <row r="58" spans="1:27" s="224" customFormat="1">
      <c r="B58" s="58" t="s">
        <v>4</v>
      </c>
      <c r="C58" s="14">
        <v>-152</v>
      </c>
      <c r="D58" s="44">
        <v>-132</v>
      </c>
      <c r="E58" s="22">
        <v>-127</v>
      </c>
      <c r="F58" s="22">
        <v>-136</v>
      </c>
      <c r="G58" s="22">
        <v>-151</v>
      </c>
      <c r="H58" s="22">
        <v>-136</v>
      </c>
      <c r="I58" s="22">
        <v>-142</v>
      </c>
      <c r="J58" s="22"/>
      <c r="Q58" s="58" t="s">
        <v>4</v>
      </c>
      <c r="R58" s="14"/>
      <c r="S58" s="44"/>
      <c r="T58" s="44"/>
      <c r="U58" s="44">
        <f t="shared" si="30"/>
        <v>-152</v>
      </c>
      <c r="V58" s="22">
        <f t="shared" si="24"/>
        <v>-132</v>
      </c>
      <c r="W58" s="22">
        <f t="shared" si="25"/>
        <v>-127</v>
      </c>
      <c r="X58" s="22">
        <f t="shared" si="26"/>
        <v>-136</v>
      </c>
      <c r="Y58" s="22">
        <f t="shared" si="27"/>
        <v>-151</v>
      </c>
      <c r="Z58" s="22">
        <f t="shared" si="28"/>
        <v>-136</v>
      </c>
      <c r="AA58" s="22">
        <f t="shared" si="29"/>
        <v>-142</v>
      </c>
    </row>
    <row r="59" spans="1:27" s="224" customFormat="1">
      <c r="B59" s="58" t="s">
        <v>90</v>
      </c>
      <c r="C59" s="14">
        <v>62</v>
      </c>
      <c r="D59" s="44">
        <v>73</v>
      </c>
      <c r="E59" s="22">
        <v>62</v>
      </c>
      <c r="F59" s="22">
        <v>71</v>
      </c>
      <c r="G59" s="22">
        <v>63</v>
      </c>
      <c r="H59" s="22">
        <v>79</v>
      </c>
      <c r="I59" s="22">
        <v>76</v>
      </c>
      <c r="J59" s="22"/>
      <c r="Q59" s="58" t="s">
        <v>90</v>
      </c>
      <c r="R59" s="14"/>
      <c r="S59" s="44"/>
      <c r="T59" s="44"/>
      <c r="U59" s="44">
        <f t="shared" si="30"/>
        <v>62</v>
      </c>
      <c r="V59" s="22">
        <f t="shared" si="24"/>
        <v>73</v>
      </c>
      <c r="W59" s="22">
        <f t="shared" si="25"/>
        <v>62</v>
      </c>
      <c r="X59" s="22">
        <f t="shared" si="26"/>
        <v>71</v>
      </c>
      <c r="Y59" s="22">
        <f t="shared" si="27"/>
        <v>63</v>
      </c>
      <c r="Z59" s="22">
        <f t="shared" si="28"/>
        <v>79</v>
      </c>
      <c r="AA59" s="22">
        <f t="shared" si="29"/>
        <v>76</v>
      </c>
    </row>
    <row r="60" spans="1:27" s="224" customFormat="1">
      <c r="B60" s="65" t="s">
        <v>25</v>
      </c>
      <c r="C60" s="45">
        <v>-92</v>
      </c>
      <c r="D60" s="46">
        <v>-64</v>
      </c>
      <c r="E60" s="29">
        <v>-68</v>
      </c>
      <c r="F60" s="29">
        <v>-71</v>
      </c>
      <c r="G60" s="29">
        <v>-92</v>
      </c>
      <c r="H60" s="29">
        <v>-62</v>
      </c>
      <c r="I60" s="29">
        <v>-70</v>
      </c>
      <c r="J60" s="29"/>
      <c r="Q60" s="65" t="s">
        <v>25</v>
      </c>
      <c r="R60" s="45"/>
      <c r="S60" s="46"/>
      <c r="T60" s="46"/>
      <c r="U60" s="46">
        <f t="shared" si="30"/>
        <v>-92</v>
      </c>
      <c r="V60" s="29">
        <f t="shared" si="24"/>
        <v>-64</v>
      </c>
      <c r="W60" s="29">
        <f t="shared" si="25"/>
        <v>-68</v>
      </c>
      <c r="X60" s="29">
        <f t="shared" si="26"/>
        <v>-71</v>
      </c>
      <c r="Y60" s="29">
        <f t="shared" si="27"/>
        <v>-92</v>
      </c>
      <c r="Z60" s="29">
        <f t="shared" si="28"/>
        <v>-62</v>
      </c>
      <c r="AA60" s="29">
        <f t="shared" si="29"/>
        <v>-70</v>
      </c>
    </row>
    <row r="61" spans="1:27" s="224" customFormat="1">
      <c r="B61" s="65" t="s">
        <v>14</v>
      </c>
      <c r="C61" s="45">
        <v>-138</v>
      </c>
      <c r="D61" s="46">
        <v>27</v>
      </c>
      <c r="E61" s="29">
        <v>18</v>
      </c>
      <c r="F61" s="29">
        <v>21</v>
      </c>
      <c r="G61" s="29">
        <v>58</v>
      </c>
      <c r="H61" s="29">
        <v>52</v>
      </c>
      <c r="I61" s="29">
        <v>-29</v>
      </c>
      <c r="J61" s="29"/>
      <c r="Q61" s="65" t="s">
        <v>14</v>
      </c>
      <c r="R61" s="45"/>
      <c r="S61" s="46"/>
      <c r="T61" s="46"/>
      <c r="U61" s="46">
        <f t="shared" si="30"/>
        <v>-138</v>
      </c>
      <c r="V61" s="29">
        <f t="shared" si="24"/>
        <v>27</v>
      </c>
      <c r="W61" s="29">
        <f t="shared" si="25"/>
        <v>18</v>
      </c>
      <c r="X61" s="29">
        <f t="shared" si="26"/>
        <v>21</v>
      </c>
      <c r="Y61" s="29">
        <f t="shared" si="27"/>
        <v>58</v>
      </c>
      <c r="Z61" s="29">
        <f t="shared" si="28"/>
        <v>52</v>
      </c>
      <c r="AA61" s="29">
        <f t="shared" si="29"/>
        <v>-29</v>
      </c>
    </row>
    <row r="62" spans="1:27" s="224" customFormat="1">
      <c r="B62" s="58" t="s">
        <v>24</v>
      </c>
      <c r="C62" s="14">
        <v>-1</v>
      </c>
      <c r="D62" s="44">
        <v>2</v>
      </c>
      <c r="E62" s="22">
        <v>-1</v>
      </c>
      <c r="F62" s="22">
        <v>0</v>
      </c>
      <c r="G62" s="22">
        <v>0</v>
      </c>
      <c r="H62" s="22">
        <v>0</v>
      </c>
      <c r="I62" s="22">
        <v>0</v>
      </c>
      <c r="J62" s="22"/>
      <c r="Q62" s="58" t="s">
        <v>24</v>
      </c>
      <c r="R62" s="14"/>
      <c r="S62" s="44"/>
      <c r="T62" s="44"/>
      <c r="U62" s="44">
        <f t="shared" si="30"/>
        <v>-1</v>
      </c>
      <c r="V62" s="22">
        <f t="shared" si="24"/>
        <v>2</v>
      </c>
      <c r="W62" s="22">
        <f t="shared" si="25"/>
        <v>-1</v>
      </c>
      <c r="X62" s="22">
        <f t="shared" si="26"/>
        <v>0</v>
      </c>
      <c r="Y62" s="22">
        <f t="shared" si="27"/>
        <v>0</v>
      </c>
      <c r="Z62" s="22">
        <f t="shared" si="28"/>
        <v>0</v>
      </c>
      <c r="AA62" s="22">
        <f t="shared" si="29"/>
        <v>0</v>
      </c>
    </row>
    <row r="63" spans="1:27" s="224" customFormat="1">
      <c r="B63" s="483" t="s">
        <v>128</v>
      </c>
      <c r="C63" s="14">
        <v>0</v>
      </c>
      <c r="D63" s="44">
        <v>0</v>
      </c>
      <c r="E63" s="22">
        <v>0</v>
      </c>
      <c r="F63" s="22">
        <v>0</v>
      </c>
      <c r="G63" s="22">
        <v>0</v>
      </c>
      <c r="H63" s="22">
        <v>0</v>
      </c>
      <c r="I63" s="22">
        <v>0</v>
      </c>
      <c r="J63" s="22"/>
      <c r="Q63" s="483" t="s">
        <v>128</v>
      </c>
      <c r="R63" s="14"/>
      <c r="S63" s="44"/>
      <c r="T63" s="44"/>
      <c r="U63" s="44">
        <f t="shared" si="30"/>
        <v>0</v>
      </c>
      <c r="V63" s="22">
        <f t="shared" si="24"/>
        <v>0</v>
      </c>
      <c r="W63" s="22">
        <f t="shared" si="25"/>
        <v>0</v>
      </c>
      <c r="X63" s="22">
        <f t="shared" si="26"/>
        <v>0</v>
      </c>
      <c r="Y63" s="22">
        <f t="shared" si="27"/>
        <v>0</v>
      </c>
      <c r="Z63" s="22">
        <f t="shared" si="28"/>
        <v>0</v>
      </c>
      <c r="AA63" s="22">
        <f t="shared" si="29"/>
        <v>0</v>
      </c>
    </row>
    <row r="64" spans="1:27" s="224" customFormat="1">
      <c r="B64" s="67" t="s">
        <v>5</v>
      </c>
      <c r="C64" s="47">
        <v>-139</v>
      </c>
      <c r="D64" s="48">
        <v>29</v>
      </c>
      <c r="E64" s="33">
        <v>17</v>
      </c>
      <c r="F64" s="33">
        <v>21</v>
      </c>
      <c r="G64" s="33">
        <v>58</v>
      </c>
      <c r="H64" s="33">
        <v>52</v>
      </c>
      <c r="I64" s="33">
        <v>-29</v>
      </c>
      <c r="J64" s="33"/>
      <c r="Q64" s="67" t="s">
        <v>5</v>
      </c>
      <c r="R64" s="47"/>
      <c r="S64" s="48"/>
      <c r="T64" s="48"/>
      <c r="U64" s="48">
        <f t="shared" si="30"/>
        <v>-139</v>
      </c>
      <c r="V64" s="33">
        <f t="shared" si="24"/>
        <v>29</v>
      </c>
      <c r="W64" s="33">
        <f t="shared" si="25"/>
        <v>17</v>
      </c>
      <c r="X64" s="33">
        <f t="shared" si="26"/>
        <v>21</v>
      </c>
      <c r="Y64" s="33">
        <f t="shared" si="27"/>
        <v>58</v>
      </c>
      <c r="Z64" s="33">
        <f t="shared" si="28"/>
        <v>52</v>
      </c>
      <c r="AA64" s="33">
        <f t="shared" si="29"/>
        <v>-29</v>
      </c>
    </row>
    <row r="65" spans="2:27" s="224" customFormat="1">
      <c r="B65" s="58" t="s">
        <v>29</v>
      </c>
      <c r="C65" s="38">
        <v>1333</v>
      </c>
      <c r="D65" s="30">
        <v>1350</v>
      </c>
      <c r="E65" s="30">
        <v>1625</v>
      </c>
      <c r="F65" s="30">
        <v>1724</v>
      </c>
      <c r="G65" s="30">
        <v>1942</v>
      </c>
      <c r="H65" s="30">
        <v>2039</v>
      </c>
      <c r="I65" s="30">
        <v>2060</v>
      </c>
      <c r="J65" s="30"/>
      <c r="Q65" s="58" t="s">
        <v>29</v>
      </c>
      <c r="R65" s="38"/>
      <c r="S65" s="30"/>
      <c r="T65" s="30"/>
      <c r="U65" s="30">
        <f t="shared" si="30"/>
        <v>1333</v>
      </c>
      <c r="V65" s="30">
        <f t="shared" si="24"/>
        <v>1350</v>
      </c>
      <c r="W65" s="30">
        <f t="shared" si="25"/>
        <v>1625</v>
      </c>
      <c r="X65" s="30">
        <f t="shared" si="26"/>
        <v>1724</v>
      </c>
      <c r="Y65" s="30">
        <f t="shared" si="27"/>
        <v>1942</v>
      </c>
      <c r="Z65" s="30">
        <f t="shared" si="28"/>
        <v>2039</v>
      </c>
      <c r="AA65" s="30">
        <f t="shared" si="29"/>
        <v>2060</v>
      </c>
    </row>
    <row r="66" spans="2:27" s="224" customFormat="1">
      <c r="B66" s="304" t="s">
        <v>92</v>
      </c>
      <c r="C66" s="38">
        <v>6189</v>
      </c>
      <c r="D66" s="30">
        <v>6697</v>
      </c>
      <c r="E66" s="30">
        <v>7220</v>
      </c>
      <c r="F66" s="30">
        <v>7657</v>
      </c>
      <c r="G66" s="30">
        <v>9373</v>
      </c>
      <c r="H66" s="30">
        <v>10207</v>
      </c>
      <c r="I66" s="30">
        <v>10103</v>
      </c>
      <c r="J66" s="30"/>
      <c r="Q66" s="304" t="s">
        <v>92</v>
      </c>
      <c r="R66" s="38"/>
      <c r="S66" s="30"/>
      <c r="T66" s="30"/>
      <c r="U66" s="30">
        <f t="shared" si="30"/>
        <v>6189</v>
      </c>
      <c r="V66" s="30">
        <f t="shared" si="24"/>
        <v>6697</v>
      </c>
      <c r="W66" s="30">
        <f t="shared" si="25"/>
        <v>7220</v>
      </c>
      <c r="X66" s="30">
        <f t="shared" si="26"/>
        <v>7657</v>
      </c>
      <c r="Y66" s="30">
        <f t="shared" si="27"/>
        <v>9373</v>
      </c>
      <c r="Z66" s="30">
        <f t="shared" si="28"/>
        <v>10207</v>
      </c>
      <c r="AA66" s="30">
        <f t="shared" si="29"/>
        <v>10103</v>
      </c>
    </row>
    <row r="67" spans="2:27" s="224" customFormat="1">
      <c r="B67" s="56" t="s">
        <v>15</v>
      </c>
      <c r="C67" s="39">
        <v>3104</v>
      </c>
      <c r="D67" s="40">
        <v>3180</v>
      </c>
      <c r="E67" s="40">
        <v>3126</v>
      </c>
      <c r="F67" s="40">
        <v>3152</v>
      </c>
      <c r="G67" s="40">
        <v>3090</v>
      </c>
      <c r="H67" s="40">
        <v>3061</v>
      </c>
      <c r="I67" s="40">
        <v>3010</v>
      </c>
      <c r="J67" s="40"/>
      <c r="Q67" s="56" t="s">
        <v>15</v>
      </c>
      <c r="R67" s="39"/>
      <c r="S67" s="40"/>
      <c r="T67" s="40"/>
      <c r="U67" s="40">
        <f t="shared" si="30"/>
        <v>3104</v>
      </c>
      <c r="V67" s="40">
        <f t="shared" si="24"/>
        <v>3180</v>
      </c>
      <c r="W67" s="40">
        <f t="shared" si="25"/>
        <v>3126</v>
      </c>
      <c r="X67" s="40">
        <f t="shared" si="26"/>
        <v>3152</v>
      </c>
      <c r="Y67" s="40">
        <f t="shared" si="27"/>
        <v>3090</v>
      </c>
      <c r="Z67" s="40">
        <f t="shared" si="28"/>
        <v>3061</v>
      </c>
      <c r="AA67" s="40">
        <f t="shared" si="29"/>
        <v>3010</v>
      </c>
    </row>
    <row r="68" spans="2:27" s="224" customFormat="1">
      <c r="B68" s="65" t="s">
        <v>23</v>
      </c>
      <c r="C68" s="92"/>
      <c r="D68" s="93"/>
      <c r="E68" s="21"/>
      <c r="F68" s="21"/>
      <c r="G68" s="21"/>
      <c r="H68" s="25"/>
      <c r="I68" s="25"/>
      <c r="J68" s="25"/>
      <c r="Q68" s="65" t="s">
        <v>23</v>
      </c>
      <c r="R68" s="92"/>
      <c r="S68" s="93"/>
      <c r="T68" s="93"/>
      <c r="U68" s="93">
        <f t="shared" si="30"/>
        <v>0</v>
      </c>
      <c r="V68" s="21">
        <f t="shared" si="24"/>
        <v>0</v>
      </c>
      <c r="W68" s="21">
        <f t="shared" si="25"/>
        <v>0</v>
      </c>
      <c r="X68" s="21">
        <f t="shared" si="26"/>
        <v>0</v>
      </c>
      <c r="Y68" s="21">
        <f t="shared" si="27"/>
        <v>0</v>
      </c>
      <c r="Z68" s="21">
        <f t="shared" si="28"/>
        <v>0</v>
      </c>
      <c r="AA68" s="21">
        <f t="shared" si="29"/>
        <v>0</v>
      </c>
    </row>
    <row r="69" spans="2:27" s="224" customFormat="1">
      <c r="B69" s="58" t="s">
        <v>26</v>
      </c>
      <c r="C69" s="92">
        <v>23.161999999999999</v>
      </c>
      <c r="D69" s="93">
        <v>23.695</v>
      </c>
      <c r="E69" s="93">
        <v>23.722000000000001</v>
      </c>
      <c r="F69" s="93">
        <v>28.393999999999998</v>
      </c>
      <c r="G69" s="93">
        <v>26.6</v>
      </c>
      <c r="H69" s="93">
        <v>34</v>
      </c>
      <c r="I69" s="93">
        <v>42.5</v>
      </c>
      <c r="J69" s="93"/>
      <c r="Q69" s="58" t="s">
        <v>26</v>
      </c>
      <c r="R69" s="92"/>
      <c r="S69" s="93"/>
      <c r="T69" s="93"/>
      <c r="U69" s="93">
        <f t="shared" si="30"/>
        <v>23.161999999999999</v>
      </c>
      <c r="V69" s="93">
        <f t="shared" si="24"/>
        <v>23.695</v>
      </c>
      <c r="W69" s="93">
        <f t="shared" si="25"/>
        <v>23.722000000000001</v>
      </c>
      <c r="X69" s="93">
        <f t="shared" si="26"/>
        <v>28.393999999999998</v>
      </c>
      <c r="Y69" s="93">
        <f t="shared" si="27"/>
        <v>26.6</v>
      </c>
      <c r="Z69" s="93">
        <f t="shared" si="28"/>
        <v>34</v>
      </c>
      <c r="AA69" s="93">
        <f t="shared" si="29"/>
        <v>42.5</v>
      </c>
    </row>
    <row r="70" spans="2:27" s="224" customFormat="1">
      <c r="B70" s="56" t="s">
        <v>16</v>
      </c>
      <c r="C70" s="138">
        <v>9.0809999999999995</v>
      </c>
      <c r="D70" s="165">
        <v>13.711</v>
      </c>
      <c r="E70" s="165">
        <v>17.936</v>
      </c>
      <c r="F70" s="165">
        <v>16.382000000000001</v>
      </c>
      <c r="G70" s="165">
        <v>5.9</v>
      </c>
      <c r="H70" s="165">
        <v>18</v>
      </c>
      <c r="I70" s="165">
        <v>21.8</v>
      </c>
      <c r="J70" s="165"/>
      <c r="Q70" s="56" t="s">
        <v>16</v>
      </c>
      <c r="R70" s="138"/>
      <c r="S70" s="165"/>
      <c r="T70" s="165"/>
      <c r="U70" s="165">
        <f t="shared" si="30"/>
        <v>9.0809999999999995</v>
      </c>
      <c r="V70" s="165">
        <f t="shared" si="24"/>
        <v>13.711</v>
      </c>
      <c r="W70" s="165">
        <f t="shared" si="25"/>
        <v>17.936</v>
      </c>
      <c r="X70" s="165">
        <f t="shared" si="26"/>
        <v>16.382000000000001</v>
      </c>
      <c r="Y70" s="165">
        <f t="shared" si="27"/>
        <v>5.9</v>
      </c>
      <c r="Z70" s="165">
        <f t="shared" si="28"/>
        <v>18</v>
      </c>
      <c r="AA70" s="165">
        <f t="shared" si="29"/>
        <v>21.8</v>
      </c>
    </row>
    <row r="71" spans="2:27" s="224" customFormat="1">
      <c r="R71" s="252"/>
      <c r="S71" s="252"/>
      <c r="T71" s="252"/>
      <c r="U71" s="252"/>
      <c r="V71" s="252"/>
    </row>
    <row r="72" spans="2:27" s="224" customFormat="1">
      <c r="R72" s="252"/>
      <c r="S72" s="252"/>
      <c r="T72" s="252"/>
      <c r="U72" s="252"/>
      <c r="V72" s="252"/>
    </row>
    <row r="73" spans="2:27" s="224" customFormat="1">
      <c r="R73" s="263"/>
      <c r="S73" s="263"/>
      <c r="T73" s="263"/>
    </row>
    <row r="74" spans="2:27" s="224" customFormat="1"/>
    <row r="75" spans="2:27" s="224" customFormat="1"/>
    <row r="76" spans="2:27" s="224" customFormat="1"/>
    <row r="77" spans="2:27" s="224" customFormat="1"/>
    <row r="78" spans="2:27" s="224" customFormat="1"/>
    <row r="79" spans="2:27" s="224" customFormat="1"/>
    <row r="80" spans="2:27" s="224" customFormat="1"/>
    <row r="81" s="224" customFormat="1"/>
    <row r="82" s="224" customFormat="1"/>
    <row r="83" s="224" customFormat="1"/>
    <row r="84" s="224" customFormat="1"/>
    <row r="85" s="224" customFormat="1"/>
    <row r="86" s="224" customFormat="1"/>
    <row r="87" s="224" customFormat="1"/>
    <row r="88" s="224" customFormat="1"/>
    <row r="89" s="224" customFormat="1"/>
    <row r="90" s="224" customFormat="1"/>
    <row r="91" s="224" customFormat="1"/>
    <row r="92" s="224" customFormat="1"/>
    <row r="93" s="224" customFormat="1"/>
    <row r="94" s="224" customFormat="1"/>
    <row r="95" s="224" customFormat="1"/>
    <row r="96" s="224" customFormat="1"/>
    <row r="97" s="224" customFormat="1"/>
    <row r="98" s="224" customFormat="1"/>
    <row r="99" s="224" customFormat="1"/>
    <row r="100" s="224" customFormat="1"/>
    <row r="101" s="224" customFormat="1"/>
    <row r="102" s="224" customFormat="1"/>
  </sheetData>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7">
    <tabColor rgb="FF92D050"/>
    <pageSetUpPr fitToPage="1"/>
  </sheetPr>
  <dimension ref="A1:J27"/>
  <sheetViews>
    <sheetView zoomScale="90" zoomScaleNormal="90" zoomScaleSheetLayoutView="90" workbookViewId="0"/>
  </sheetViews>
  <sheetFormatPr defaultColWidth="9.33203125" defaultRowHeight="12"/>
  <cols>
    <col min="1" max="1" width="23.33203125" style="53" customWidth="1"/>
    <col min="2" max="2" width="44.6640625" style="53" customWidth="1"/>
    <col min="3" max="7" width="7.33203125" style="13" customWidth="1"/>
    <col min="8" max="8" width="7.77734375" style="13" customWidth="1"/>
    <col min="9" max="9" width="6.77734375" style="13" customWidth="1"/>
    <col min="10" max="10" width="8.44140625" style="13" customWidth="1"/>
    <col min="11" max="16384" width="9.33203125" style="53"/>
  </cols>
  <sheetData>
    <row r="1" spans="1:10" ht="10.5" customHeight="1">
      <c r="B1" s="367"/>
      <c r="C1" s="367"/>
      <c r="D1" s="367"/>
      <c r="E1" s="367"/>
      <c r="F1" s="367"/>
      <c r="G1" s="367"/>
      <c r="H1" s="367"/>
      <c r="I1" s="367"/>
      <c r="J1" s="367"/>
    </row>
    <row r="2" spans="1:10" ht="10.5" customHeight="1">
      <c r="B2" s="383" t="s">
        <v>171</v>
      </c>
      <c r="C2" s="401"/>
      <c r="D2" s="386"/>
      <c r="E2" s="386"/>
      <c r="F2" s="386"/>
      <c r="G2" s="386"/>
      <c r="H2" s="386"/>
      <c r="I2" s="386"/>
      <c r="J2" s="386"/>
    </row>
    <row r="3" spans="1:10" ht="10.5" customHeight="1">
      <c r="B3" s="447"/>
      <c r="C3" s="445"/>
      <c r="D3" s="444"/>
      <c r="E3" s="444"/>
      <c r="F3" s="444"/>
      <c r="G3" s="444"/>
      <c r="H3" s="444"/>
      <c r="I3" s="444"/>
      <c r="J3" s="446"/>
    </row>
    <row r="4" spans="1:10" ht="13.5" customHeight="1">
      <c r="A4" s="1280"/>
      <c r="B4" s="453" t="s">
        <v>2</v>
      </c>
      <c r="C4" s="1213" t="s">
        <v>220</v>
      </c>
      <c r="D4" s="1307" t="s">
        <v>223</v>
      </c>
      <c r="E4" s="1307" t="s">
        <v>209</v>
      </c>
      <c r="F4" s="1307" t="s">
        <v>206</v>
      </c>
      <c r="G4" s="1307" t="s">
        <v>174</v>
      </c>
      <c r="H4" s="1307" t="s">
        <v>195</v>
      </c>
      <c r="I4" s="1307" t="s">
        <v>196</v>
      </c>
      <c r="J4" s="1214" t="s">
        <v>197</v>
      </c>
    </row>
    <row r="5" spans="1:10" ht="10.5" customHeight="1">
      <c r="A5" s="145"/>
      <c r="B5" s="483" t="s">
        <v>8</v>
      </c>
      <c r="C5" s="579"/>
      <c r="D5" s="941">
        <v>16</v>
      </c>
      <c r="E5" s="941">
        <v>17</v>
      </c>
      <c r="F5" s="598">
        <v>18</v>
      </c>
      <c r="G5" s="598">
        <v>13</v>
      </c>
      <c r="H5" s="598">
        <v>13</v>
      </c>
      <c r="I5" s="598">
        <v>14</v>
      </c>
      <c r="J5" s="1070">
        <v>13</v>
      </c>
    </row>
    <row r="6" spans="1:10" ht="10.5" customHeight="1">
      <c r="A6" s="145"/>
      <c r="B6" s="483" t="s">
        <v>3</v>
      </c>
      <c r="C6" s="532"/>
      <c r="D6" s="531">
        <v>204</v>
      </c>
      <c r="E6" s="531">
        <v>186</v>
      </c>
      <c r="F6" s="538">
        <v>201</v>
      </c>
      <c r="G6" s="538">
        <v>216</v>
      </c>
      <c r="H6" s="538">
        <v>190</v>
      </c>
      <c r="I6" s="538">
        <v>189</v>
      </c>
      <c r="J6" s="591">
        <v>188</v>
      </c>
    </row>
    <row r="7" spans="1:10" ht="10.5" customHeight="1">
      <c r="A7" s="145"/>
      <c r="B7" s="483" t="s">
        <v>0</v>
      </c>
      <c r="C7" s="532"/>
      <c r="D7" s="531">
        <v>23</v>
      </c>
      <c r="E7" s="531">
        <v>25</v>
      </c>
      <c r="F7" s="538">
        <v>33</v>
      </c>
      <c r="G7" s="538">
        <v>37</v>
      </c>
      <c r="H7" s="1270">
        <v>10</v>
      </c>
      <c r="I7" s="538">
        <v>16</v>
      </c>
      <c r="J7" s="1271">
        <v>36</v>
      </c>
    </row>
    <row r="8" spans="1:10" ht="10.5" customHeight="1">
      <c r="A8" s="145"/>
      <c r="B8" s="483" t="s">
        <v>19</v>
      </c>
      <c r="C8" s="532"/>
      <c r="D8" s="531">
        <v>3</v>
      </c>
      <c r="E8" s="531">
        <v>-2</v>
      </c>
      <c r="F8" s="538">
        <v>6</v>
      </c>
      <c r="G8" s="538">
        <v>2</v>
      </c>
      <c r="H8" s="538">
        <v>22</v>
      </c>
      <c r="I8" s="538">
        <v>16</v>
      </c>
      <c r="J8" s="591">
        <v>7</v>
      </c>
    </row>
    <row r="9" spans="1:10" ht="10.5" customHeight="1">
      <c r="A9" s="1281"/>
      <c r="B9" s="493" t="s">
        <v>9</v>
      </c>
      <c r="C9" s="534"/>
      <c r="D9" s="535">
        <v>246</v>
      </c>
      <c r="E9" s="535">
        <v>226</v>
      </c>
      <c r="F9" s="569">
        <v>258</v>
      </c>
      <c r="G9" s="569">
        <v>268</v>
      </c>
      <c r="H9" s="1273">
        <v>235</v>
      </c>
      <c r="I9" s="569">
        <v>235</v>
      </c>
      <c r="J9" s="1274">
        <v>244</v>
      </c>
    </row>
    <row r="10" spans="1:10" ht="10.5" customHeight="1">
      <c r="A10" s="1281"/>
      <c r="B10" s="493" t="s">
        <v>25</v>
      </c>
      <c r="C10" s="534"/>
      <c r="D10" s="535">
        <v>-123</v>
      </c>
      <c r="E10" s="535">
        <v>-125</v>
      </c>
      <c r="F10" s="569">
        <v>-126</v>
      </c>
      <c r="G10" s="569">
        <v>-128</v>
      </c>
      <c r="H10" s="569">
        <v>-146</v>
      </c>
      <c r="I10" s="569">
        <v>-139</v>
      </c>
      <c r="J10" s="592">
        <v>-147</v>
      </c>
    </row>
    <row r="11" spans="1:10" ht="10.5" customHeight="1">
      <c r="A11" s="1281"/>
      <c r="B11" s="493" t="s">
        <v>14</v>
      </c>
      <c r="C11" s="534"/>
      <c r="D11" s="535">
        <v>123</v>
      </c>
      <c r="E11" s="535">
        <v>101</v>
      </c>
      <c r="F11" s="569">
        <v>132</v>
      </c>
      <c r="G11" s="569">
        <v>140</v>
      </c>
      <c r="H11" s="1273">
        <v>89</v>
      </c>
      <c r="I11" s="569">
        <v>96</v>
      </c>
      <c r="J11" s="1274">
        <v>97</v>
      </c>
    </row>
    <row r="12" spans="1:10" ht="10.5" customHeight="1">
      <c r="A12" s="145"/>
      <c r="B12" s="483" t="s">
        <v>221</v>
      </c>
      <c r="C12" s="532"/>
      <c r="D12" s="531">
        <v>-3</v>
      </c>
      <c r="E12" s="531">
        <v>-2</v>
      </c>
      <c r="F12" s="538">
        <v>0</v>
      </c>
      <c r="G12" s="538">
        <v>0</v>
      </c>
      <c r="H12" s="1270">
        <v>0</v>
      </c>
      <c r="I12" s="538">
        <v>-1</v>
      </c>
      <c r="J12" s="1271">
        <v>9</v>
      </c>
    </row>
    <row r="13" spans="1:10" ht="10.5" customHeight="1">
      <c r="A13" s="1281"/>
      <c r="B13" s="500" t="s">
        <v>5</v>
      </c>
      <c r="C13" s="534"/>
      <c r="D13" s="535">
        <v>120</v>
      </c>
      <c r="E13" s="535">
        <v>99</v>
      </c>
      <c r="F13" s="569">
        <v>132</v>
      </c>
      <c r="G13" s="569">
        <v>140</v>
      </c>
      <c r="H13" s="569">
        <v>89</v>
      </c>
      <c r="I13" s="569">
        <v>95</v>
      </c>
      <c r="J13" s="592">
        <v>106</v>
      </c>
    </row>
    <row r="14" spans="1:10" ht="10.5" customHeight="1">
      <c r="A14" s="145"/>
      <c r="B14" s="483" t="s">
        <v>210</v>
      </c>
      <c r="C14" s="976"/>
      <c r="D14" s="598">
        <v>50</v>
      </c>
      <c r="E14" s="598">
        <v>55.3</v>
      </c>
      <c r="F14" s="598">
        <v>48.8</v>
      </c>
      <c r="G14" s="598">
        <v>47.8</v>
      </c>
      <c r="H14" s="598">
        <v>62.1</v>
      </c>
      <c r="I14" s="598">
        <v>59.1</v>
      </c>
      <c r="J14" s="1279">
        <v>60.2</v>
      </c>
    </row>
    <row r="15" spans="1:10" ht="10.5" customHeight="1">
      <c r="A15" s="145"/>
      <c r="B15" s="483" t="s">
        <v>212</v>
      </c>
      <c r="C15" s="509"/>
      <c r="D15" s="538">
        <v>50.304878048780488</v>
      </c>
      <c r="E15" s="538">
        <v>55.641592920353979</v>
      </c>
      <c r="F15" s="538">
        <v>47.965116279069768</v>
      </c>
      <c r="G15" s="538">
        <v>48.227611940298509</v>
      </c>
      <c r="H15" s="1270">
        <v>62.659574468085111</v>
      </c>
      <c r="I15" s="538">
        <v>59.255319148936167</v>
      </c>
      <c r="J15" s="1271">
        <v>59.118852459016388</v>
      </c>
    </row>
    <row r="16" spans="1:10" ht="10.5" customHeight="1">
      <c r="A16" s="145"/>
      <c r="B16" s="481" t="s">
        <v>211</v>
      </c>
      <c r="C16" s="509"/>
      <c r="D16" s="538">
        <v>24.417926179476073</v>
      </c>
      <c r="E16" s="538">
        <v>20.844611790662675</v>
      </c>
      <c r="F16" s="538">
        <v>24.756952797320288</v>
      </c>
      <c r="G16" s="538">
        <v>24.889633747768716</v>
      </c>
      <c r="H16" s="538">
        <v>15.746456296595216</v>
      </c>
      <c r="I16" s="538">
        <v>17.002538168582355</v>
      </c>
      <c r="J16" s="591">
        <v>18.572292331162402</v>
      </c>
    </row>
    <row r="17" spans="1:10" ht="10.5" customHeight="1">
      <c r="A17" s="145"/>
      <c r="B17" s="483" t="s">
        <v>29</v>
      </c>
      <c r="C17" s="476"/>
      <c r="D17" s="539">
        <v>1498</v>
      </c>
      <c r="E17" s="539">
        <v>1446</v>
      </c>
      <c r="F17" s="539">
        <v>1365</v>
      </c>
      <c r="G17" s="539">
        <v>1767</v>
      </c>
      <c r="H17" s="539">
        <v>1708</v>
      </c>
      <c r="I17" s="539">
        <v>1724</v>
      </c>
      <c r="J17" s="593">
        <v>1672</v>
      </c>
    </row>
    <row r="18" spans="1:10" ht="10.5" customHeight="1">
      <c r="A18" s="145"/>
      <c r="B18" s="481" t="s">
        <v>92</v>
      </c>
      <c r="C18" s="476"/>
      <c r="D18" s="539">
        <v>5625</v>
      </c>
      <c r="E18" s="539">
        <v>5587</v>
      </c>
      <c r="F18" s="539">
        <v>5450</v>
      </c>
      <c r="G18" s="539">
        <v>5560</v>
      </c>
      <c r="H18" s="539">
        <v>5539</v>
      </c>
      <c r="I18" s="539">
        <v>5542</v>
      </c>
      <c r="J18" s="593">
        <v>5481</v>
      </c>
    </row>
    <row r="19" spans="1:10" ht="10.5" customHeight="1">
      <c r="A19" s="145"/>
      <c r="B19" s="513" t="s">
        <v>15</v>
      </c>
      <c r="C19" s="476"/>
      <c r="D19" s="539">
        <v>2737</v>
      </c>
      <c r="E19" s="539">
        <v>2735</v>
      </c>
      <c r="F19" s="539">
        <v>2764</v>
      </c>
      <c r="G19" s="539">
        <v>2740</v>
      </c>
      <c r="H19" s="539">
        <v>2774</v>
      </c>
      <c r="I19" s="539">
        <v>2816</v>
      </c>
      <c r="J19" s="593">
        <v>2822</v>
      </c>
    </row>
    <row r="20" spans="1:10" ht="10.5" customHeight="1">
      <c r="A20" s="1281"/>
      <c r="B20" s="493" t="s">
        <v>23</v>
      </c>
      <c r="C20" s="831"/>
      <c r="D20" s="1113"/>
      <c r="E20" s="1113"/>
      <c r="F20" s="577"/>
      <c r="G20" s="577"/>
      <c r="H20" s="577"/>
      <c r="I20" s="1114"/>
      <c r="J20" s="1115"/>
    </row>
    <row r="21" spans="1:10" ht="10.5" customHeight="1">
      <c r="A21" s="1281"/>
      <c r="B21" s="483" t="s">
        <v>79</v>
      </c>
      <c r="C21" s="511"/>
      <c r="D21" s="546">
        <v>326.15206882298105</v>
      </c>
      <c r="E21" s="546">
        <v>311.39999999999998</v>
      </c>
      <c r="F21" s="546">
        <v>280.39999999999998</v>
      </c>
      <c r="G21" s="546">
        <v>324.7</v>
      </c>
      <c r="H21" s="546">
        <v>314.3</v>
      </c>
      <c r="I21" s="556">
        <v>306.89999999999998</v>
      </c>
      <c r="J21" s="594">
        <v>300.5</v>
      </c>
    </row>
    <row r="22" spans="1:10" ht="10.5" customHeight="1">
      <c r="A22" s="1281"/>
      <c r="B22" s="483" t="s">
        <v>26</v>
      </c>
      <c r="C22" s="511"/>
      <c r="D22" s="546">
        <v>9</v>
      </c>
      <c r="E22" s="546">
        <v>8.8000000000000007</v>
      </c>
      <c r="F22" s="546">
        <v>8.4</v>
      </c>
      <c r="G22" s="546">
        <v>8.4</v>
      </c>
      <c r="H22" s="546">
        <v>8.1</v>
      </c>
      <c r="I22" s="546">
        <v>7.9</v>
      </c>
      <c r="J22" s="595">
        <v>7.7</v>
      </c>
    </row>
    <row r="23" spans="1:10" ht="10.5" customHeight="1">
      <c r="A23" s="1281"/>
      <c r="B23" s="513" t="s">
        <v>16</v>
      </c>
      <c r="C23" s="582"/>
      <c r="D23" s="583">
        <v>10.6</v>
      </c>
      <c r="E23" s="583">
        <v>10.8</v>
      </c>
      <c r="F23" s="583">
        <v>10.3</v>
      </c>
      <c r="G23" s="583">
        <v>10</v>
      </c>
      <c r="H23" s="583">
        <v>10</v>
      </c>
      <c r="I23" s="583">
        <v>9.9</v>
      </c>
      <c r="J23" s="1116">
        <v>9.1999999999999993</v>
      </c>
    </row>
    <row r="24" spans="1:10" ht="12" customHeight="1">
      <c r="A24" s="72"/>
      <c r="B24" s="1246" t="s">
        <v>240</v>
      </c>
      <c r="C24" s="1046"/>
      <c r="D24" s="1046"/>
      <c r="E24" s="1046"/>
      <c r="F24" s="1046"/>
      <c r="G24" s="1046"/>
      <c r="H24" s="1046"/>
      <c r="I24" s="1046"/>
      <c r="J24" s="1046"/>
    </row>
    <row r="25" spans="1:10">
      <c r="A25" s="6"/>
      <c r="B25" s="1339" t="s">
        <v>193</v>
      </c>
      <c r="C25" s="1339"/>
      <c r="D25" s="1339"/>
      <c r="E25" s="1339"/>
      <c r="F25" s="1339"/>
      <c r="G25" s="1339"/>
      <c r="H25" s="1339"/>
      <c r="I25" s="1339"/>
      <c r="J25" s="1339"/>
    </row>
    <row r="27" spans="1:10" s="168" customFormat="1"/>
  </sheetData>
  <mergeCells count="1">
    <mergeCell ref="B25:J25"/>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Blad28">
    <tabColor rgb="FF92D050"/>
    <pageSetUpPr fitToPage="1"/>
  </sheetPr>
  <dimension ref="A1:I41"/>
  <sheetViews>
    <sheetView zoomScaleNormal="100" workbookViewId="0"/>
  </sheetViews>
  <sheetFormatPr defaultColWidth="9.33203125" defaultRowHeight="12"/>
  <cols>
    <col min="1" max="1" width="23.33203125" style="52" customWidth="1"/>
    <col min="2" max="2" width="46.6640625" style="53" customWidth="1"/>
    <col min="3" max="3" width="4.109375" style="13" customWidth="1"/>
    <col min="4" max="4" width="9.109375" style="13" customWidth="1"/>
    <col min="5" max="5" width="16.33203125" style="13" customWidth="1"/>
    <col min="6" max="9" width="9.109375" style="13" customWidth="1"/>
    <col min="10" max="16384" width="9.33203125" style="53"/>
  </cols>
  <sheetData>
    <row r="1" spans="1:9" ht="11.25" customHeight="1">
      <c r="A1" s="1322" t="s">
        <v>237</v>
      </c>
      <c r="C1" s="52"/>
      <c r="D1" s="52"/>
      <c r="E1" s="52"/>
      <c r="F1" s="52"/>
      <c r="G1" s="52"/>
      <c r="H1" s="52"/>
      <c r="I1" s="52"/>
    </row>
    <row r="2" spans="1:9" ht="10.5" customHeight="1">
      <c r="B2" s="402" t="s">
        <v>106</v>
      </c>
      <c r="C2" s="402"/>
      <c r="D2" s="402"/>
      <c r="E2" s="402"/>
      <c r="F2" s="402"/>
      <c r="G2" s="402"/>
      <c r="H2" s="403"/>
      <c r="I2" s="404"/>
    </row>
    <row r="3" spans="1:9" ht="10.5" customHeight="1">
      <c r="A3" s="182"/>
      <c r="B3" s="783" t="s">
        <v>13</v>
      </c>
      <c r="C3" s="784"/>
      <c r="D3" s="1178" t="s">
        <v>220</v>
      </c>
      <c r="E3" s="1178" t="s">
        <v>224</v>
      </c>
      <c r="F3" s="1179" t="s">
        <v>223</v>
      </c>
      <c r="G3" s="1180" t="s">
        <v>209</v>
      </c>
      <c r="H3" s="1180" t="s">
        <v>206</v>
      </c>
      <c r="I3" s="1181" t="s">
        <v>174</v>
      </c>
    </row>
    <row r="4" spans="1:9" ht="10.5" customHeight="1">
      <c r="A4" s="57"/>
      <c r="B4" s="602" t="s">
        <v>114</v>
      </c>
      <c r="C4" s="603"/>
      <c r="D4" s="1182"/>
      <c r="E4" s="1183"/>
      <c r="F4" s="1184">
        <v>66.599999999999994</v>
      </c>
      <c r="G4" s="1185">
        <v>63.2</v>
      </c>
      <c r="H4" s="1185">
        <v>55.6</v>
      </c>
      <c r="I4" s="1186">
        <v>65.5</v>
      </c>
    </row>
    <row r="5" spans="1:9" ht="10.5" customHeight="1">
      <c r="A5" s="57"/>
      <c r="B5" s="602" t="s">
        <v>74</v>
      </c>
      <c r="C5" s="603"/>
      <c r="D5" s="1182"/>
      <c r="E5" s="1183"/>
      <c r="F5" s="1187">
        <v>92.719068822981015</v>
      </c>
      <c r="G5" s="1182">
        <v>87.8</v>
      </c>
      <c r="H5" s="1182">
        <v>77</v>
      </c>
      <c r="I5" s="1183">
        <v>91.4</v>
      </c>
    </row>
    <row r="6" spans="1:9" ht="10.5" customHeight="1">
      <c r="A6" s="57"/>
      <c r="B6" s="602" t="s">
        <v>75</v>
      </c>
      <c r="C6" s="603"/>
      <c r="D6" s="1182"/>
      <c r="E6" s="1183"/>
      <c r="F6" s="1187">
        <v>112.651</v>
      </c>
      <c r="G6" s="1182">
        <v>108.5</v>
      </c>
      <c r="H6" s="1182">
        <v>101.7</v>
      </c>
      <c r="I6" s="1183">
        <v>114.7</v>
      </c>
    </row>
    <row r="7" spans="1:9" ht="10.5" customHeight="1">
      <c r="A7" s="57"/>
      <c r="B7" s="602" t="s">
        <v>27</v>
      </c>
      <c r="C7" s="603"/>
      <c r="D7" s="1182"/>
      <c r="E7" s="1183"/>
      <c r="F7" s="1187">
        <v>54.182000000000002</v>
      </c>
      <c r="G7" s="1182">
        <v>51.9</v>
      </c>
      <c r="H7" s="1182">
        <v>46.1</v>
      </c>
      <c r="I7" s="1183">
        <v>53.1</v>
      </c>
    </row>
    <row r="8" spans="1:9" ht="10.5" customHeight="1">
      <c r="A8" s="102"/>
      <c r="B8" s="822" t="s">
        <v>7</v>
      </c>
      <c r="C8" s="823"/>
      <c r="D8" s="1188"/>
      <c r="E8" s="1189"/>
      <c r="F8" s="1190">
        <v>326.15206882298105</v>
      </c>
      <c r="G8" s="1188">
        <v>311.39999999999998</v>
      </c>
      <c r="H8" s="1188">
        <v>280.39999999999998</v>
      </c>
      <c r="I8" s="1189">
        <v>324.7</v>
      </c>
    </row>
    <row r="9" spans="1:9" ht="12" customHeight="1">
      <c r="A9" s="102"/>
      <c r="B9" s="1360"/>
      <c r="C9" s="1360"/>
      <c r="D9" s="1360"/>
      <c r="E9" s="1360"/>
      <c r="F9" s="1360"/>
      <c r="G9" s="1360"/>
      <c r="H9" s="1360"/>
      <c r="I9" s="1360"/>
    </row>
    <row r="10" spans="1:9" ht="10.5" customHeight="1">
      <c r="A10" s="55"/>
      <c r="B10" s="78"/>
      <c r="C10" s="86"/>
      <c r="D10" s="137"/>
      <c r="E10" s="85"/>
      <c r="F10" s="85"/>
      <c r="G10" s="85"/>
      <c r="H10" s="85"/>
      <c r="I10" s="85"/>
    </row>
    <row r="11" spans="1:9" s="224" customFormat="1"/>
    <row r="12" spans="1:9" s="224" customFormat="1"/>
    <row r="13" spans="1:9" s="224" customFormat="1"/>
    <row r="14" spans="1:9" s="224" customFormat="1"/>
    <row r="15" spans="1:9" s="224" customFormat="1"/>
    <row r="16" spans="1:9" s="224" customFormat="1"/>
    <row r="17" s="224" customFormat="1"/>
    <row r="18" s="224" customFormat="1"/>
    <row r="19" s="224" customFormat="1"/>
    <row r="20" s="224" customFormat="1"/>
    <row r="21" s="224" customFormat="1"/>
    <row r="22" s="224" customFormat="1"/>
    <row r="23" s="224" customFormat="1"/>
    <row r="24" s="224" customFormat="1"/>
    <row r="25" s="224" customFormat="1"/>
    <row r="26" s="224" customFormat="1"/>
    <row r="27" s="224" customFormat="1"/>
    <row r="28" s="224" customFormat="1"/>
    <row r="29" s="224" customFormat="1"/>
    <row r="30" s="224" customFormat="1"/>
    <row r="31" s="224" customFormat="1"/>
    <row r="32" s="224" customFormat="1"/>
    <row r="33" s="224" customFormat="1"/>
    <row r="34" s="224" customFormat="1"/>
    <row r="35" s="224" customFormat="1"/>
    <row r="36" s="224" customFormat="1"/>
    <row r="37" s="224" customFormat="1"/>
    <row r="38" s="224" customFormat="1"/>
    <row r="39" s="224" customFormat="1"/>
    <row r="40" s="224" customFormat="1"/>
    <row r="41" s="224" customFormat="1"/>
  </sheetData>
  <mergeCells count="1">
    <mergeCell ref="B9:I9"/>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8">
    <tabColor rgb="FF92D050"/>
    <pageSetUpPr fitToPage="1"/>
  </sheetPr>
  <dimension ref="A1:J25"/>
  <sheetViews>
    <sheetView zoomScale="90" zoomScaleNormal="90" workbookViewId="0"/>
  </sheetViews>
  <sheetFormatPr defaultColWidth="9.33203125" defaultRowHeight="12"/>
  <cols>
    <col min="1" max="1" width="23.33203125" style="53" customWidth="1"/>
    <col min="2" max="2" width="44.77734375" style="53" customWidth="1"/>
    <col min="3" max="7" width="7.44140625" style="13" customWidth="1"/>
    <col min="8" max="8" width="6.109375" style="13" customWidth="1"/>
    <col min="9" max="10" width="7" style="13" bestFit="1" customWidth="1"/>
    <col min="11" max="16384" width="9.33203125" style="53"/>
  </cols>
  <sheetData>
    <row r="1" spans="1:10" ht="10.5" customHeight="1">
      <c r="C1" s="53"/>
      <c r="D1" s="53"/>
      <c r="E1" s="53"/>
      <c r="F1" s="53"/>
      <c r="G1" s="53"/>
      <c r="H1" s="53"/>
      <c r="I1" s="53"/>
      <c r="J1" s="53"/>
    </row>
    <row r="2" spans="1:10" ht="10.5" customHeight="1">
      <c r="B2" s="1305" t="s">
        <v>34</v>
      </c>
      <c r="C2" s="401"/>
      <c r="D2" s="401"/>
      <c r="E2" s="401"/>
      <c r="F2" s="401"/>
      <c r="G2" s="401"/>
      <c r="H2" s="401"/>
      <c r="I2" s="401"/>
      <c r="J2" s="401"/>
    </row>
    <row r="3" spans="1:10" ht="24" customHeight="1">
      <c r="A3" s="1280"/>
      <c r="B3" s="782" t="s">
        <v>2</v>
      </c>
      <c r="C3" s="456" t="s">
        <v>220</v>
      </c>
      <c r="D3" s="1216" t="s">
        <v>223</v>
      </c>
      <c r="E3" s="1216" t="s">
        <v>209</v>
      </c>
      <c r="F3" s="1216" t="s">
        <v>206</v>
      </c>
      <c r="G3" s="1216" t="s">
        <v>174</v>
      </c>
      <c r="H3" s="1216" t="s">
        <v>195</v>
      </c>
      <c r="I3" s="1216" t="s">
        <v>196</v>
      </c>
      <c r="J3" s="839" t="s">
        <v>197</v>
      </c>
    </row>
    <row r="4" spans="1:10" ht="10.5" customHeight="1">
      <c r="A4" s="145"/>
      <c r="B4" s="483" t="s">
        <v>8</v>
      </c>
      <c r="C4" s="532"/>
      <c r="D4" s="531">
        <v>17</v>
      </c>
      <c r="E4" s="538">
        <v>17</v>
      </c>
      <c r="F4" s="538">
        <v>18</v>
      </c>
      <c r="G4" s="538">
        <v>13</v>
      </c>
      <c r="H4" s="538">
        <v>14</v>
      </c>
      <c r="I4" s="538">
        <v>14</v>
      </c>
      <c r="J4" s="591">
        <v>14</v>
      </c>
    </row>
    <row r="5" spans="1:10" ht="10.5" customHeight="1">
      <c r="A5" s="145"/>
      <c r="B5" s="483" t="s">
        <v>3</v>
      </c>
      <c r="C5" s="532"/>
      <c r="D5" s="531">
        <v>104</v>
      </c>
      <c r="E5" s="538">
        <v>93</v>
      </c>
      <c r="F5" s="538">
        <v>100</v>
      </c>
      <c r="G5" s="538">
        <v>106</v>
      </c>
      <c r="H5" s="538">
        <v>88</v>
      </c>
      <c r="I5" s="538">
        <v>94</v>
      </c>
      <c r="J5" s="591">
        <v>90</v>
      </c>
    </row>
    <row r="6" spans="1:10" ht="10.5" customHeight="1">
      <c r="A6" s="145"/>
      <c r="B6" s="483" t="s">
        <v>0</v>
      </c>
      <c r="C6" s="532"/>
      <c r="D6" s="1269">
        <v>24</v>
      </c>
      <c r="E6" s="1270">
        <v>27</v>
      </c>
      <c r="F6" s="1270">
        <v>32</v>
      </c>
      <c r="G6" s="1270">
        <v>38</v>
      </c>
      <c r="H6" s="1270">
        <v>9</v>
      </c>
      <c r="I6" s="1270">
        <v>17</v>
      </c>
      <c r="J6" s="1271">
        <v>37</v>
      </c>
    </row>
    <row r="7" spans="1:10" ht="10.5" customHeight="1">
      <c r="A7" s="145"/>
      <c r="B7" s="483" t="s">
        <v>19</v>
      </c>
      <c r="C7" s="532"/>
      <c r="D7" s="531">
        <v>0</v>
      </c>
      <c r="E7" s="538">
        <v>0</v>
      </c>
      <c r="F7" s="538">
        <v>0</v>
      </c>
      <c r="G7" s="538">
        <v>0</v>
      </c>
      <c r="H7" s="538">
        <v>16</v>
      </c>
      <c r="I7" s="538">
        <v>13</v>
      </c>
      <c r="J7" s="591">
        <v>4</v>
      </c>
    </row>
    <row r="8" spans="1:10" ht="10.5" customHeight="1">
      <c r="A8" s="1281"/>
      <c r="B8" s="493" t="s">
        <v>9</v>
      </c>
      <c r="C8" s="534"/>
      <c r="D8" s="1272">
        <v>145</v>
      </c>
      <c r="E8" s="1273">
        <v>137</v>
      </c>
      <c r="F8" s="1273">
        <v>150</v>
      </c>
      <c r="G8" s="1273">
        <v>157</v>
      </c>
      <c r="H8" s="1273">
        <v>127</v>
      </c>
      <c r="I8" s="1273">
        <v>138</v>
      </c>
      <c r="J8" s="1274">
        <v>145</v>
      </c>
    </row>
    <row r="9" spans="1:10" ht="10.5" customHeight="1">
      <c r="A9" s="1281"/>
      <c r="B9" s="493" t="s">
        <v>25</v>
      </c>
      <c r="C9" s="534"/>
      <c r="D9" s="535">
        <v>-76</v>
      </c>
      <c r="E9" s="569">
        <v>-78</v>
      </c>
      <c r="F9" s="569">
        <v>-80</v>
      </c>
      <c r="G9" s="569">
        <v>-73</v>
      </c>
      <c r="H9" s="569">
        <v>-79</v>
      </c>
      <c r="I9" s="569">
        <v>-81</v>
      </c>
      <c r="J9" s="592">
        <v>-84</v>
      </c>
    </row>
    <row r="10" spans="1:10" ht="10.5" customHeight="1">
      <c r="A10" s="1281"/>
      <c r="B10" s="493" t="s">
        <v>14</v>
      </c>
      <c r="C10" s="534"/>
      <c r="D10" s="1272">
        <v>69</v>
      </c>
      <c r="E10" s="1273">
        <v>59</v>
      </c>
      <c r="F10" s="1273">
        <v>70</v>
      </c>
      <c r="G10" s="1273">
        <v>84</v>
      </c>
      <c r="H10" s="1273">
        <v>48</v>
      </c>
      <c r="I10" s="1273">
        <v>57</v>
      </c>
      <c r="J10" s="1274">
        <v>61</v>
      </c>
    </row>
    <row r="11" spans="1:10" ht="10.5" customHeight="1">
      <c r="A11" s="145"/>
      <c r="B11" s="483" t="s">
        <v>221</v>
      </c>
      <c r="C11" s="532"/>
      <c r="D11" s="1269">
        <v>-4</v>
      </c>
      <c r="E11" s="1270">
        <v>-2</v>
      </c>
      <c r="F11" s="1270">
        <v>0</v>
      </c>
      <c r="G11" s="1270">
        <v>0</v>
      </c>
      <c r="H11" s="1270">
        <v>1</v>
      </c>
      <c r="I11" s="1270">
        <v>-1</v>
      </c>
      <c r="J11" s="1271">
        <v>9</v>
      </c>
    </row>
    <row r="12" spans="1:10" ht="10.5" customHeight="1">
      <c r="A12" s="1281"/>
      <c r="B12" s="500" t="s">
        <v>5</v>
      </c>
      <c r="C12" s="534"/>
      <c r="D12" s="535">
        <v>65</v>
      </c>
      <c r="E12" s="569">
        <v>57</v>
      </c>
      <c r="F12" s="569">
        <v>70</v>
      </c>
      <c r="G12" s="569">
        <v>84</v>
      </c>
      <c r="H12" s="569">
        <v>49</v>
      </c>
      <c r="I12" s="569">
        <v>56</v>
      </c>
      <c r="J12" s="592">
        <v>70</v>
      </c>
    </row>
    <row r="13" spans="1:10" ht="10.5" customHeight="1">
      <c r="A13" s="145"/>
      <c r="B13" s="483" t="s">
        <v>210</v>
      </c>
      <c r="C13" s="1207"/>
      <c r="D13" s="1323">
        <v>52.4</v>
      </c>
      <c r="E13" s="1208">
        <v>56.9</v>
      </c>
      <c r="F13" s="1208">
        <v>53.3</v>
      </c>
      <c r="G13" s="1208">
        <v>46.5</v>
      </c>
      <c r="H13" s="1282">
        <v>62.2</v>
      </c>
      <c r="I13" s="598">
        <v>58.7</v>
      </c>
      <c r="J13" s="1279">
        <v>57.9</v>
      </c>
    </row>
    <row r="14" spans="1:10" ht="10.5" customHeight="1">
      <c r="A14" s="145"/>
      <c r="B14" s="483" t="s">
        <v>29</v>
      </c>
      <c r="C14" s="476"/>
      <c r="D14" s="539">
        <v>1307</v>
      </c>
      <c r="E14" s="539">
        <v>1255</v>
      </c>
      <c r="F14" s="539">
        <v>1166</v>
      </c>
      <c r="G14" s="539">
        <v>1514</v>
      </c>
      <c r="H14" s="539">
        <v>1391</v>
      </c>
      <c r="I14" s="539">
        <v>1373</v>
      </c>
      <c r="J14" s="593">
        <v>1322</v>
      </c>
    </row>
    <row r="15" spans="1:10" ht="10.5" customHeight="1">
      <c r="A15" s="145"/>
      <c r="B15" s="481" t="s">
        <v>92</v>
      </c>
      <c r="C15" s="476"/>
      <c r="D15" s="539">
        <v>4693</v>
      </c>
      <c r="E15" s="539">
        <v>4657</v>
      </c>
      <c r="F15" s="539">
        <v>4533</v>
      </c>
      <c r="G15" s="539">
        <v>4435</v>
      </c>
      <c r="H15" s="539">
        <v>4390</v>
      </c>
      <c r="I15" s="539">
        <v>4417</v>
      </c>
      <c r="J15" s="593">
        <v>4330</v>
      </c>
    </row>
    <row r="16" spans="1:10" ht="10.5" customHeight="1">
      <c r="A16" s="145"/>
      <c r="B16" s="513" t="s">
        <v>15</v>
      </c>
      <c r="C16" s="514"/>
      <c r="D16" s="540">
        <v>1815</v>
      </c>
      <c r="E16" s="540">
        <v>1831</v>
      </c>
      <c r="F16" s="540">
        <v>1859</v>
      </c>
      <c r="G16" s="540">
        <v>1856</v>
      </c>
      <c r="H16" s="540">
        <v>1858</v>
      </c>
      <c r="I16" s="540">
        <v>1863</v>
      </c>
      <c r="J16" s="580">
        <v>1850</v>
      </c>
    </row>
    <row r="17" spans="1:10" ht="10.5" customHeight="1">
      <c r="A17" s="1281"/>
      <c r="B17" s="493" t="s">
        <v>23</v>
      </c>
      <c r="C17" s="553"/>
      <c r="D17" s="556"/>
      <c r="E17" s="556"/>
      <c r="F17" s="556"/>
      <c r="G17" s="556"/>
      <c r="H17" s="556"/>
      <c r="I17" s="556"/>
      <c r="J17" s="594"/>
    </row>
    <row r="18" spans="1:10" ht="10.5" customHeight="1">
      <c r="A18" s="1281"/>
      <c r="B18" s="483" t="s">
        <v>200</v>
      </c>
      <c r="C18" s="511"/>
      <c r="D18" s="546">
        <v>92.719068822981015</v>
      </c>
      <c r="E18" s="546">
        <v>87.8</v>
      </c>
      <c r="F18" s="546">
        <v>77</v>
      </c>
      <c r="G18" s="546">
        <v>91.4</v>
      </c>
      <c r="H18" s="546">
        <v>86.9</v>
      </c>
      <c r="I18" s="546">
        <v>85.8</v>
      </c>
      <c r="J18" s="595">
        <v>84.5</v>
      </c>
    </row>
    <row r="19" spans="1:10" ht="10.5" customHeight="1">
      <c r="A19" s="1281"/>
      <c r="B19" s="483" t="s">
        <v>201</v>
      </c>
      <c r="C19" s="511"/>
      <c r="D19" s="546">
        <v>50</v>
      </c>
      <c r="E19" s="546">
        <v>46.9</v>
      </c>
      <c r="F19" s="546">
        <v>41.9</v>
      </c>
      <c r="G19" s="546">
        <v>48.7</v>
      </c>
      <c r="H19" s="546">
        <v>47</v>
      </c>
      <c r="I19" s="546">
        <v>46.1</v>
      </c>
      <c r="J19" s="595">
        <v>45.1</v>
      </c>
    </row>
    <row r="20" spans="1:10" ht="10.5" customHeight="1">
      <c r="A20" s="145"/>
      <c r="B20" s="483" t="s">
        <v>208</v>
      </c>
      <c r="C20" s="511"/>
      <c r="D20" s="546">
        <v>6.882352941176471</v>
      </c>
      <c r="E20" s="546">
        <v>6.7801820020222454</v>
      </c>
      <c r="F20" s="546">
        <v>6.4</v>
      </c>
      <c r="G20" s="546">
        <v>6.5</v>
      </c>
      <c r="H20" s="546">
        <v>6.1999999999999993</v>
      </c>
      <c r="I20" s="546">
        <v>6.1</v>
      </c>
      <c r="J20" s="595">
        <v>5.9</v>
      </c>
    </row>
    <row r="21" spans="1:10" ht="10.5" customHeight="1">
      <c r="A21" s="145"/>
      <c r="B21" s="483" t="s">
        <v>22</v>
      </c>
      <c r="C21" s="511"/>
      <c r="D21" s="546">
        <v>2.117647058823529</v>
      </c>
      <c r="E21" s="546">
        <v>2.0198179979777553</v>
      </c>
      <c r="F21" s="546">
        <v>2</v>
      </c>
      <c r="G21" s="546">
        <v>2</v>
      </c>
      <c r="H21" s="546">
        <v>2</v>
      </c>
      <c r="I21" s="546">
        <v>1.9</v>
      </c>
      <c r="J21" s="595">
        <v>1.9</v>
      </c>
    </row>
    <row r="22" spans="1:10" ht="10.5" customHeight="1">
      <c r="A22" s="1281"/>
      <c r="B22" s="493" t="s">
        <v>26</v>
      </c>
      <c r="C22" s="520"/>
      <c r="D22" s="549">
        <v>9</v>
      </c>
      <c r="E22" s="549">
        <v>8.8000000000000007</v>
      </c>
      <c r="F22" s="549">
        <v>8.4</v>
      </c>
      <c r="G22" s="549">
        <v>8.4</v>
      </c>
      <c r="H22" s="549">
        <v>8.1</v>
      </c>
      <c r="I22" s="549">
        <v>7.9</v>
      </c>
      <c r="J22" s="596">
        <v>7.7</v>
      </c>
    </row>
    <row r="23" spans="1:10" ht="10.5" customHeight="1">
      <c r="A23" s="1281"/>
      <c r="B23" s="500" t="s">
        <v>16</v>
      </c>
      <c r="C23" s="522"/>
      <c r="D23" s="551">
        <v>10.6</v>
      </c>
      <c r="E23" s="551">
        <v>10.8</v>
      </c>
      <c r="F23" s="551">
        <v>10.3</v>
      </c>
      <c r="G23" s="551">
        <v>10</v>
      </c>
      <c r="H23" s="551">
        <v>10</v>
      </c>
      <c r="I23" s="551">
        <v>9.9</v>
      </c>
      <c r="J23" s="597">
        <v>9.1999999999999993</v>
      </c>
    </row>
    <row r="24" spans="1:10" ht="12" customHeight="1">
      <c r="A24" s="1"/>
      <c r="B24" s="1046" t="s">
        <v>240</v>
      </c>
      <c r="C24" s="1046"/>
      <c r="D24" s="1046"/>
      <c r="E24" s="1046"/>
      <c r="F24" s="1046"/>
      <c r="G24" s="1046"/>
      <c r="H24" s="1046"/>
      <c r="I24" s="1046"/>
      <c r="J24" s="1046"/>
    </row>
    <row r="25" spans="1:10">
      <c r="B25" s="1345"/>
      <c r="C25" s="1345"/>
      <c r="D25" s="1345"/>
      <c r="E25" s="1345"/>
      <c r="F25" s="1345"/>
      <c r="G25" s="1345"/>
      <c r="H25" s="1345"/>
      <c r="I25" s="1345"/>
      <c r="J25" s="1345"/>
    </row>
  </sheetData>
  <dataConsolidate link="1"/>
  <mergeCells count="1">
    <mergeCell ref="B25:J25"/>
  </mergeCells>
  <phoneticPr fontId="23" type="noConversion"/>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Blad27">
    <tabColor rgb="FF92D050"/>
    <pageSetUpPr fitToPage="1"/>
  </sheetPr>
  <dimension ref="A1:J27"/>
  <sheetViews>
    <sheetView zoomScale="90" zoomScaleNormal="90" workbookViewId="0"/>
  </sheetViews>
  <sheetFormatPr defaultColWidth="9.33203125" defaultRowHeight="12"/>
  <cols>
    <col min="1" max="1" width="23.33203125" style="53" customWidth="1"/>
    <col min="2" max="2" width="44.77734375" style="53" customWidth="1"/>
    <col min="3" max="7" width="7.44140625" style="13" customWidth="1"/>
    <col min="8" max="9" width="6.44140625" style="13" customWidth="1"/>
    <col min="10" max="10" width="6.44140625" style="13" bestFit="1" customWidth="1"/>
    <col min="11" max="16384" width="9.33203125" style="53"/>
  </cols>
  <sheetData>
    <row r="1" spans="1:10" ht="10.5" customHeight="1">
      <c r="A1" s="1322" t="s">
        <v>237</v>
      </c>
      <c r="C1" s="53"/>
      <c r="D1" s="53"/>
      <c r="E1" s="53"/>
      <c r="F1" s="53"/>
      <c r="G1" s="53"/>
      <c r="H1" s="53"/>
      <c r="I1" s="53"/>
      <c r="J1" s="53"/>
    </row>
    <row r="2" spans="1:10" ht="10.5" customHeight="1">
      <c r="B2" s="400" t="s">
        <v>33</v>
      </c>
      <c r="C2" s="401"/>
      <c r="D2" s="401"/>
      <c r="E2" s="401"/>
      <c r="F2" s="401"/>
      <c r="G2" s="401"/>
      <c r="H2" s="401"/>
      <c r="I2" s="401"/>
      <c r="J2" s="401"/>
    </row>
    <row r="3" spans="1:10" ht="24" customHeight="1">
      <c r="A3" s="1280"/>
      <c r="B3" s="782" t="s">
        <v>2</v>
      </c>
      <c r="C3" s="1308" t="s">
        <v>220</v>
      </c>
      <c r="D3" s="1310" t="s">
        <v>223</v>
      </c>
      <c r="E3" s="1310" t="s">
        <v>209</v>
      </c>
      <c r="F3" s="1310" t="s">
        <v>206</v>
      </c>
      <c r="G3" s="1310" t="s">
        <v>174</v>
      </c>
      <c r="H3" s="1310" t="s">
        <v>195</v>
      </c>
      <c r="I3" s="1310" t="s">
        <v>196</v>
      </c>
      <c r="J3" s="1312" t="s">
        <v>197</v>
      </c>
    </row>
    <row r="4" spans="1:10" ht="10.5" customHeight="1">
      <c r="A4" s="145"/>
      <c r="B4" s="483" t="s">
        <v>8</v>
      </c>
      <c r="C4" s="579"/>
      <c r="D4" s="941">
        <v>-2</v>
      </c>
      <c r="E4" s="941">
        <v>0</v>
      </c>
      <c r="F4" s="598">
        <v>0</v>
      </c>
      <c r="G4" s="598">
        <v>-1</v>
      </c>
      <c r="H4" s="598">
        <v>0</v>
      </c>
      <c r="I4" s="598">
        <v>0</v>
      </c>
      <c r="J4" s="1070">
        <v>-1</v>
      </c>
    </row>
    <row r="5" spans="1:10" ht="10.5" customHeight="1">
      <c r="A5" s="145"/>
      <c r="B5" s="483" t="s">
        <v>3</v>
      </c>
      <c r="C5" s="532"/>
      <c r="D5" s="531">
        <v>103</v>
      </c>
      <c r="E5" s="531">
        <v>92</v>
      </c>
      <c r="F5" s="538">
        <v>101</v>
      </c>
      <c r="G5" s="538">
        <v>110</v>
      </c>
      <c r="H5" s="538">
        <v>102</v>
      </c>
      <c r="I5" s="538">
        <v>95</v>
      </c>
      <c r="J5" s="591">
        <v>98</v>
      </c>
    </row>
    <row r="6" spans="1:10" ht="10.5" customHeight="1">
      <c r="A6" s="145"/>
      <c r="B6" s="483" t="s">
        <v>0</v>
      </c>
      <c r="C6" s="532"/>
      <c r="D6" s="531">
        <v>-2</v>
      </c>
      <c r="E6" s="531">
        <v>-1</v>
      </c>
      <c r="F6" s="538">
        <v>1</v>
      </c>
      <c r="G6" s="538">
        <v>-1</v>
      </c>
      <c r="H6" s="538">
        <v>0</v>
      </c>
      <c r="I6" s="538">
        <v>-1</v>
      </c>
      <c r="J6" s="591">
        <v>0</v>
      </c>
    </row>
    <row r="7" spans="1:10" ht="10.5" customHeight="1">
      <c r="A7" s="145"/>
      <c r="B7" s="483" t="s">
        <v>19</v>
      </c>
      <c r="C7" s="532"/>
      <c r="D7" s="531">
        <v>1</v>
      </c>
      <c r="E7" s="531">
        <v>-2</v>
      </c>
      <c r="F7" s="538">
        <v>1</v>
      </c>
      <c r="G7" s="538">
        <v>3</v>
      </c>
      <c r="H7" s="538">
        <v>1</v>
      </c>
      <c r="I7" s="538">
        <v>2</v>
      </c>
      <c r="J7" s="591">
        <v>1</v>
      </c>
    </row>
    <row r="8" spans="1:10" ht="10.5" customHeight="1">
      <c r="A8" s="1281"/>
      <c r="B8" s="493" t="s">
        <v>9</v>
      </c>
      <c r="C8" s="534"/>
      <c r="D8" s="535">
        <v>100</v>
      </c>
      <c r="E8" s="535">
        <v>89</v>
      </c>
      <c r="F8" s="569">
        <v>103</v>
      </c>
      <c r="G8" s="569">
        <v>111</v>
      </c>
      <c r="H8" s="560">
        <v>103</v>
      </c>
      <c r="I8" s="569">
        <v>96</v>
      </c>
      <c r="J8" s="592">
        <v>98</v>
      </c>
    </row>
    <row r="9" spans="1:10" ht="10.5" customHeight="1">
      <c r="A9" s="1281"/>
      <c r="B9" s="493" t="s">
        <v>25</v>
      </c>
      <c r="C9" s="534"/>
      <c r="D9" s="535">
        <v>-42</v>
      </c>
      <c r="E9" s="535">
        <v>-40</v>
      </c>
      <c r="F9" s="569">
        <v>-40</v>
      </c>
      <c r="G9" s="569">
        <v>-42</v>
      </c>
      <c r="H9" s="560">
        <v>-44</v>
      </c>
      <c r="I9" s="569">
        <v>-39</v>
      </c>
      <c r="J9" s="592">
        <v>-39</v>
      </c>
    </row>
    <row r="10" spans="1:10" ht="10.5" customHeight="1">
      <c r="A10" s="1281"/>
      <c r="B10" s="493" t="s">
        <v>14</v>
      </c>
      <c r="C10" s="534"/>
      <c r="D10" s="535">
        <v>58</v>
      </c>
      <c r="E10" s="535">
        <v>49</v>
      </c>
      <c r="F10" s="569">
        <v>63</v>
      </c>
      <c r="G10" s="569">
        <v>69</v>
      </c>
      <c r="H10" s="569">
        <v>59</v>
      </c>
      <c r="I10" s="569">
        <v>57</v>
      </c>
      <c r="J10" s="592">
        <v>59</v>
      </c>
    </row>
    <row r="11" spans="1:10" ht="10.5" customHeight="1">
      <c r="A11" s="145"/>
      <c r="B11" s="483" t="s">
        <v>221</v>
      </c>
      <c r="C11" s="532"/>
      <c r="D11" s="531">
        <v>0</v>
      </c>
      <c r="E11" s="531">
        <v>0</v>
      </c>
      <c r="F11" s="538">
        <v>0</v>
      </c>
      <c r="G11" s="538">
        <v>0</v>
      </c>
      <c r="H11" s="539">
        <v>0</v>
      </c>
      <c r="I11" s="556">
        <v>0</v>
      </c>
      <c r="J11" s="594">
        <v>0</v>
      </c>
    </row>
    <row r="12" spans="1:10" ht="10.5" customHeight="1">
      <c r="A12" s="1281"/>
      <c r="B12" s="500" t="s">
        <v>5</v>
      </c>
      <c r="C12" s="534"/>
      <c r="D12" s="535">
        <v>58</v>
      </c>
      <c r="E12" s="535">
        <v>49</v>
      </c>
      <c r="F12" s="569">
        <v>63</v>
      </c>
      <c r="G12" s="569">
        <v>69</v>
      </c>
      <c r="H12" s="560">
        <v>59</v>
      </c>
      <c r="I12" s="569">
        <v>57</v>
      </c>
      <c r="J12" s="592">
        <v>59</v>
      </c>
    </row>
    <row r="13" spans="1:10" ht="9.75" customHeight="1">
      <c r="A13" s="145"/>
      <c r="B13" s="483" t="s">
        <v>210</v>
      </c>
      <c r="C13" s="976"/>
      <c r="D13" s="598">
        <v>42</v>
      </c>
      <c r="E13" s="598">
        <v>44.9</v>
      </c>
      <c r="F13" s="598">
        <v>38.799999999999997</v>
      </c>
      <c r="G13" s="598">
        <v>37.799999999999997</v>
      </c>
      <c r="H13" s="598">
        <v>42.7</v>
      </c>
      <c r="I13" s="598">
        <v>40.6</v>
      </c>
      <c r="J13" s="1070">
        <v>39.799999999999997</v>
      </c>
    </row>
    <row r="14" spans="1:10" ht="10.5" customHeight="1">
      <c r="A14" s="145"/>
      <c r="B14" s="483" t="s">
        <v>29</v>
      </c>
      <c r="C14" s="509"/>
      <c r="D14" s="538">
        <v>182</v>
      </c>
      <c r="E14" s="538">
        <v>182</v>
      </c>
      <c r="F14" s="538">
        <v>191</v>
      </c>
      <c r="G14" s="538">
        <v>217</v>
      </c>
      <c r="H14" s="539">
        <v>172</v>
      </c>
      <c r="I14" s="539">
        <v>177</v>
      </c>
      <c r="J14" s="593">
        <v>176</v>
      </c>
    </row>
    <row r="15" spans="1:10" ht="10.5" customHeight="1">
      <c r="A15" s="145"/>
      <c r="B15" s="481" t="s">
        <v>92</v>
      </c>
      <c r="C15" s="509"/>
      <c r="D15" s="538">
        <v>914</v>
      </c>
      <c r="E15" s="538">
        <v>914</v>
      </c>
      <c r="F15" s="538">
        <v>899</v>
      </c>
      <c r="G15" s="538">
        <v>1014</v>
      </c>
      <c r="H15" s="539">
        <v>978</v>
      </c>
      <c r="I15" s="539">
        <v>954</v>
      </c>
      <c r="J15" s="593">
        <v>942</v>
      </c>
    </row>
    <row r="16" spans="1:10" ht="10.5" customHeight="1">
      <c r="A16" s="145"/>
      <c r="B16" s="599" t="s">
        <v>170</v>
      </c>
      <c r="C16" s="511"/>
      <c r="D16" s="546">
        <v>120.2</v>
      </c>
      <c r="E16" s="546">
        <v>114.6</v>
      </c>
      <c r="F16" s="546">
        <v>102.3</v>
      </c>
      <c r="G16" s="546">
        <v>120.4</v>
      </c>
      <c r="H16" s="546">
        <v>115.5</v>
      </c>
      <c r="I16" s="546">
        <v>113.9</v>
      </c>
      <c r="J16" s="595">
        <v>113.4</v>
      </c>
    </row>
    <row r="17" spans="1:10" ht="10.5" customHeight="1">
      <c r="A17" s="145"/>
      <c r="B17" s="599" t="s">
        <v>214</v>
      </c>
      <c r="C17" s="511"/>
      <c r="D17" s="546">
        <v>112.7</v>
      </c>
      <c r="E17" s="546">
        <v>108.5</v>
      </c>
      <c r="F17" s="546">
        <v>101.7</v>
      </c>
      <c r="G17" s="546">
        <v>114.7</v>
      </c>
      <c r="H17" s="546">
        <v>113.6</v>
      </c>
      <c r="I17" s="546">
        <v>108.6</v>
      </c>
      <c r="J17" s="595">
        <v>103.8</v>
      </c>
    </row>
    <row r="18" spans="1:10" ht="10.5" customHeight="1">
      <c r="A18" s="145"/>
      <c r="B18" s="599" t="s">
        <v>169</v>
      </c>
      <c r="C18" s="511"/>
      <c r="D18" s="546">
        <v>1.5</v>
      </c>
      <c r="E18" s="546">
        <v>0.2</v>
      </c>
      <c r="F18" s="546">
        <v>-1.9</v>
      </c>
      <c r="G18" s="546">
        <v>1</v>
      </c>
      <c r="H18" s="546">
        <v>0.6</v>
      </c>
      <c r="I18" s="546">
        <v>0.8</v>
      </c>
      <c r="J18" s="595">
        <v>-1.6</v>
      </c>
    </row>
    <row r="19" spans="1:10" ht="10.5" customHeight="1">
      <c r="A19" s="145"/>
      <c r="B19" s="599" t="s">
        <v>215</v>
      </c>
      <c r="C19" s="511"/>
      <c r="D19" s="546">
        <v>2.2000000000000002</v>
      </c>
      <c r="E19" s="546">
        <v>2</v>
      </c>
      <c r="F19" s="546">
        <v>-2.8</v>
      </c>
      <c r="G19" s="546">
        <v>-0.29999999999999982</v>
      </c>
      <c r="H19" s="546">
        <v>3.1</v>
      </c>
      <c r="I19" s="546">
        <v>2</v>
      </c>
      <c r="J19" s="595">
        <v>1.4</v>
      </c>
    </row>
    <row r="20" spans="1:10" ht="10.5" customHeight="1">
      <c r="A20" s="145"/>
      <c r="B20" s="513" t="s">
        <v>15</v>
      </c>
      <c r="C20" s="600"/>
      <c r="D20" s="601">
        <v>878</v>
      </c>
      <c r="E20" s="601">
        <v>871</v>
      </c>
      <c r="F20" s="601">
        <v>877</v>
      </c>
      <c r="G20" s="601">
        <v>869</v>
      </c>
      <c r="H20" s="540">
        <v>858</v>
      </c>
      <c r="I20" s="540">
        <v>851</v>
      </c>
      <c r="J20" s="580">
        <v>820</v>
      </c>
    </row>
    <row r="21" spans="1:10" ht="12.75" customHeight="1">
      <c r="A21" s="1"/>
      <c r="B21" s="1361"/>
      <c r="C21" s="1361"/>
      <c r="D21" s="1361"/>
      <c r="E21" s="1361"/>
      <c r="F21" s="1361"/>
      <c r="G21" s="1361"/>
      <c r="H21" s="1361"/>
      <c r="I21" s="1361"/>
      <c r="J21" s="1361"/>
    </row>
    <row r="22" spans="1:10" ht="10.5" customHeight="1">
      <c r="A22" s="1"/>
      <c r="C22" s="162"/>
      <c r="D22" s="162"/>
      <c r="E22" s="162"/>
      <c r="F22" s="162"/>
      <c r="G22" s="162"/>
      <c r="H22" s="30"/>
      <c r="I22" s="30"/>
      <c r="J22" s="30"/>
    </row>
    <row r="24" spans="1:10" s="168" customFormat="1"/>
    <row r="25" spans="1:10" s="168" customFormat="1"/>
    <row r="26" spans="1:10" s="168" customFormat="1"/>
    <row r="27" spans="1:10" s="168" customFormat="1"/>
  </sheetData>
  <mergeCells count="1">
    <mergeCell ref="B21:J21"/>
  </mergeCells>
  <phoneticPr fontId="23" type="noConversion"/>
  <pageMargins left="0.35433070866141736" right="0.35433070866141736" top="0.39370078740157483" bottom="0.39370078740157483" header="0.31496062992125984" footer="0.31496062992125984"/>
  <pageSetup paperSize="9" scale="67" orientation="landscape" r:id="rId1"/>
  <headerFooter alignWithMargins="0">
    <oddFooter>&amp;RPage &amp;P&amp;C&amp;"Calibri"&amp;11&amp;K000000&amp;A_x000D_&amp;1#&amp;"Calibri"&amp;10&amp;K000000Confidential</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04866E-EB4C-4200-B7B7-34084BC9F3AD}">
  <sheetPr>
    <tabColor rgb="FF92D050"/>
  </sheetPr>
  <dimension ref="A1:J27"/>
  <sheetViews>
    <sheetView zoomScale="90" zoomScaleNormal="90" workbookViewId="0"/>
  </sheetViews>
  <sheetFormatPr defaultColWidth="9.33203125" defaultRowHeight="13.2"/>
  <cols>
    <col min="1" max="1" width="9.33203125" style="1128"/>
    <col min="2" max="2" width="44.77734375" style="1128" customWidth="1"/>
    <col min="3" max="16384" width="9.33203125" style="1128"/>
  </cols>
  <sheetData>
    <row r="1" spans="1:10">
      <c r="A1" s="1324" t="s">
        <v>237</v>
      </c>
    </row>
    <row r="2" spans="1:10">
      <c r="B2" s="1105" t="s">
        <v>74</v>
      </c>
      <c r="C2" s="1106"/>
      <c r="D2" s="1106"/>
      <c r="E2" s="1106"/>
      <c r="F2" s="1106"/>
      <c r="G2" s="1106"/>
      <c r="H2" s="1106"/>
      <c r="I2" s="1106"/>
      <c r="J2" s="1106"/>
    </row>
    <row r="3" spans="1:10">
      <c r="B3" s="1088"/>
      <c r="C3" s="445"/>
      <c r="D3" s="762"/>
      <c r="E3" s="762"/>
      <c r="F3" s="762"/>
      <c r="G3" s="762"/>
      <c r="H3" s="762"/>
      <c r="I3" s="762"/>
      <c r="J3" s="1089"/>
    </row>
    <row r="4" spans="1:10">
      <c r="B4" s="1107" t="s">
        <v>216</v>
      </c>
      <c r="C4" s="1309" t="s">
        <v>220</v>
      </c>
      <c r="D4" s="1311" t="s">
        <v>223</v>
      </c>
      <c r="E4" s="1311" t="s">
        <v>209</v>
      </c>
      <c r="F4" s="1311" t="s">
        <v>206</v>
      </c>
      <c r="G4" s="1311" t="s">
        <v>174</v>
      </c>
      <c r="H4" s="1311" t="s">
        <v>195</v>
      </c>
      <c r="I4" s="1311" t="s">
        <v>196</v>
      </c>
      <c r="J4" s="1313" t="s">
        <v>197</v>
      </c>
    </row>
    <row r="5" spans="1:10">
      <c r="B5" s="1118" t="s">
        <v>202</v>
      </c>
      <c r="C5" s="1101"/>
      <c r="D5" s="1102">
        <v>40.573899060475306</v>
      </c>
      <c r="E5" s="1102">
        <v>45</v>
      </c>
      <c r="F5" s="1102">
        <v>43</v>
      </c>
      <c r="G5" s="1102">
        <v>47</v>
      </c>
      <c r="H5" s="1102">
        <v>42</v>
      </c>
      <c r="I5" s="1102">
        <v>42</v>
      </c>
      <c r="J5" s="1103">
        <v>38</v>
      </c>
    </row>
    <row r="6" spans="1:10">
      <c r="B6" s="1118" t="s">
        <v>203</v>
      </c>
      <c r="C6" s="1101"/>
      <c r="D6" s="1102">
        <v>38.621798239999997</v>
      </c>
      <c r="E6" s="1102">
        <v>34</v>
      </c>
      <c r="F6" s="1102">
        <v>37</v>
      </c>
      <c r="G6" s="1102">
        <v>41</v>
      </c>
      <c r="H6" s="1102">
        <v>40</v>
      </c>
      <c r="I6" s="1102">
        <v>38</v>
      </c>
      <c r="J6" s="1103">
        <v>37</v>
      </c>
    </row>
    <row r="7" spans="1:10">
      <c r="B7" s="1118" t="s">
        <v>204</v>
      </c>
      <c r="C7" s="1101"/>
      <c r="D7" s="1102">
        <v>7.9391933719472867</v>
      </c>
      <c r="E7" s="1102">
        <v>5.4927421356377328</v>
      </c>
      <c r="F7" s="1102">
        <v>7.9926409851507083</v>
      </c>
      <c r="G7" s="1102">
        <v>8.2970883607738237</v>
      </c>
      <c r="H7" s="1102">
        <v>6.1744557897854948</v>
      </c>
      <c r="I7" s="1102">
        <v>8.0161924189854528</v>
      </c>
      <c r="J7" s="1103">
        <v>6.5512513379957902</v>
      </c>
    </row>
    <row r="8" spans="1:10">
      <c r="B8" s="1118" t="s">
        <v>205</v>
      </c>
      <c r="C8" s="1101"/>
      <c r="D8" s="1102">
        <v>17.519389318869361</v>
      </c>
      <c r="E8" s="1102">
        <v>15.890551984704093</v>
      </c>
      <c r="F8" s="1102">
        <v>17.617390962159568</v>
      </c>
      <c r="G8" s="1102">
        <v>18.629956107371488</v>
      </c>
      <c r="H8" s="1102">
        <v>16.487681984760371</v>
      </c>
      <c r="I8" s="1102">
        <v>16.437139154217594</v>
      </c>
      <c r="J8" s="1103">
        <v>16.709021547197857</v>
      </c>
    </row>
    <row r="9" spans="1:10" ht="12.75" customHeight="1">
      <c r="B9" s="1124" t="s">
        <v>74</v>
      </c>
      <c r="C9" s="1125"/>
      <c r="D9" s="1126">
        <v>104.65427999129194</v>
      </c>
      <c r="E9" s="1126">
        <v>100.38329412034182</v>
      </c>
      <c r="F9" s="1126">
        <v>105.61003194731029</v>
      </c>
      <c r="G9" s="1126">
        <v>114.92704446814531</v>
      </c>
      <c r="H9" s="1126">
        <v>104.66213777454587</v>
      </c>
      <c r="I9" s="1126">
        <v>104.45333157320304</v>
      </c>
      <c r="J9" s="1127">
        <v>98.260272885193643</v>
      </c>
    </row>
    <row r="10" spans="1:10">
      <c r="B10" s="1106"/>
      <c r="C10" s="1106"/>
      <c r="D10" s="1106"/>
      <c r="E10" s="1106"/>
      <c r="F10" s="1106"/>
      <c r="G10" s="1106"/>
      <c r="H10" s="1106"/>
      <c r="I10" s="1106"/>
      <c r="J10" s="1106"/>
    </row>
    <row r="11" spans="1:10">
      <c r="B11" s="445"/>
      <c r="C11" s="445"/>
      <c r="D11" s="762"/>
      <c r="E11" s="762"/>
      <c r="F11" s="762"/>
      <c r="G11" s="762"/>
      <c r="H11" s="762"/>
      <c r="I11" s="762"/>
      <c r="J11" s="1089"/>
    </row>
    <row r="12" spans="1:10">
      <c r="B12" s="1107" t="s">
        <v>42</v>
      </c>
      <c r="C12" s="1213" t="s">
        <v>220</v>
      </c>
      <c r="D12" s="1307" t="s">
        <v>223</v>
      </c>
      <c r="E12" s="1307" t="s">
        <v>209</v>
      </c>
      <c r="F12" s="1307" t="s">
        <v>206</v>
      </c>
      <c r="G12" s="1307" t="s">
        <v>174</v>
      </c>
      <c r="H12" s="1307" t="s">
        <v>195</v>
      </c>
      <c r="I12" s="1307" t="s">
        <v>196</v>
      </c>
      <c r="J12" s="1214" t="s">
        <v>197</v>
      </c>
    </row>
    <row r="13" spans="1:10">
      <c r="B13" s="1118" t="s">
        <v>202</v>
      </c>
      <c r="C13" s="1137"/>
      <c r="D13" s="1138">
        <v>28.949000000000002</v>
      </c>
      <c r="E13" s="1138">
        <v>27.9</v>
      </c>
      <c r="F13" s="1138">
        <v>25.4</v>
      </c>
      <c r="G13" s="1138">
        <v>29.1</v>
      </c>
      <c r="H13" s="1138">
        <v>28.4</v>
      </c>
      <c r="I13" s="1138">
        <v>27.9</v>
      </c>
      <c r="J13" s="1139">
        <v>27.5</v>
      </c>
    </row>
    <row r="14" spans="1:10">
      <c r="B14" s="1118" t="s">
        <v>203</v>
      </c>
      <c r="C14" s="1090"/>
      <c r="D14" s="1091">
        <v>31.818999999999999</v>
      </c>
      <c r="E14" s="1091">
        <v>29.8</v>
      </c>
      <c r="F14" s="1091">
        <v>26.5</v>
      </c>
      <c r="G14" s="1091">
        <v>31.8</v>
      </c>
      <c r="H14" s="1091">
        <v>30.2</v>
      </c>
      <c r="I14" s="1091">
        <v>30</v>
      </c>
      <c r="J14" s="1092">
        <v>29.6</v>
      </c>
    </row>
    <row r="15" spans="1:10">
      <c r="B15" s="1118" t="s">
        <v>204</v>
      </c>
      <c r="C15" s="1090"/>
      <c r="D15" s="1091">
        <v>7.2072199882528345</v>
      </c>
      <c r="E15" s="1091">
        <v>7</v>
      </c>
      <c r="F15" s="1091">
        <v>5.6</v>
      </c>
      <c r="G15" s="1091">
        <v>7.5</v>
      </c>
      <c r="H15" s="1091">
        <v>6.8</v>
      </c>
      <c r="I15" s="1091">
        <v>6.8</v>
      </c>
      <c r="J15" s="1092">
        <v>6.6</v>
      </c>
    </row>
    <row r="16" spans="1:10">
      <c r="B16" s="1118" t="s">
        <v>205</v>
      </c>
      <c r="C16" s="1090"/>
      <c r="D16" s="1091">
        <v>24.74384883472818</v>
      </c>
      <c r="E16" s="1091">
        <v>23.1</v>
      </c>
      <c r="F16" s="1091">
        <v>19.5</v>
      </c>
      <c r="G16" s="1091">
        <v>23</v>
      </c>
      <c r="H16" s="1091">
        <v>21.5</v>
      </c>
      <c r="I16" s="1091">
        <v>21.1</v>
      </c>
      <c r="J16" s="1092">
        <v>20.5</v>
      </c>
    </row>
    <row r="17" spans="2:10">
      <c r="B17" s="1124" t="s">
        <v>74</v>
      </c>
      <c r="C17" s="1093"/>
      <c r="D17" s="1094">
        <v>92.719068822981015</v>
      </c>
      <c r="E17" s="1094">
        <v>87.8</v>
      </c>
      <c r="F17" s="1094">
        <v>77</v>
      </c>
      <c r="G17" s="1094">
        <v>91.4</v>
      </c>
      <c r="H17" s="1094">
        <v>86.9</v>
      </c>
      <c r="I17" s="1094">
        <v>85.8</v>
      </c>
      <c r="J17" s="1095">
        <v>84.2</v>
      </c>
    </row>
    <row r="18" spans="2:10">
      <c r="B18" s="1106"/>
      <c r="C18" s="1106"/>
      <c r="D18" s="1106"/>
      <c r="E18" s="1106"/>
      <c r="F18" s="1106"/>
      <c r="G18" s="1106"/>
      <c r="H18" s="1106"/>
      <c r="I18" s="1106"/>
      <c r="J18" s="1106"/>
    </row>
    <row r="19" spans="2:10">
      <c r="B19" s="445"/>
      <c r="C19" s="445"/>
      <c r="D19" s="762"/>
      <c r="E19" s="762"/>
      <c r="F19" s="762"/>
      <c r="G19" s="762"/>
      <c r="H19" s="762"/>
      <c r="I19" s="762"/>
      <c r="J19" s="1089"/>
    </row>
    <row r="20" spans="2:10">
      <c r="B20" s="1107" t="s">
        <v>162</v>
      </c>
      <c r="C20" s="1213" t="s">
        <v>220</v>
      </c>
      <c r="D20" s="1307" t="s">
        <v>223</v>
      </c>
      <c r="E20" s="1307" t="s">
        <v>209</v>
      </c>
      <c r="F20" s="1307" t="s">
        <v>206</v>
      </c>
      <c r="G20" s="1307" t="s">
        <v>174</v>
      </c>
      <c r="H20" s="1307" t="s">
        <v>195</v>
      </c>
      <c r="I20" s="1307" t="s">
        <v>196</v>
      </c>
      <c r="J20" s="1214" t="s">
        <v>197</v>
      </c>
    </row>
    <row r="21" spans="2:10">
      <c r="B21" s="1118" t="s">
        <v>202</v>
      </c>
      <c r="C21" s="1137"/>
      <c r="D21" s="1138">
        <v>3.5491476781949403</v>
      </c>
      <c r="E21" s="1138">
        <v>3.48242648068083</v>
      </c>
      <c r="F21" s="1138">
        <v>3.4310176979394997</v>
      </c>
      <c r="G21" s="1138">
        <v>3.3745284393190298</v>
      </c>
      <c r="H21" s="1138">
        <v>3.36176402351263</v>
      </c>
      <c r="I21" s="1138">
        <v>3.2875133432933401</v>
      </c>
      <c r="J21" s="1139">
        <v>3.2260356626465203</v>
      </c>
    </row>
    <row r="22" spans="2:10">
      <c r="B22" s="1118" t="s">
        <v>203</v>
      </c>
      <c r="C22" s="1090"/>
      <c r="D22" s="1091">
        <v>2.1697108242399996</v>
      </c>
      <c r="E22" s="1091">
        <v>2.1278014267900001</v>
      </c>
      <c r="F22" s="1091">
        <v>2.0832925681100001</v>
      </c>
      <c r="G22" s="1091">
        <v>1.9344271873800001</v>
      </c>
      <c r="H22" s="1091">
        <v>1.8662355987699999</v>
      </c>
      <c r="I22" s="1091">
        <v>1.8329130076</v>
      </c>
      <c r="J22" s="1092">
        <v>1.7885307658499998</v>
      </c>
    </row>
    <row r="23" spans="2:10">
      <c r="B23" s="1118" t="s">
        <v>204</v>
      </c>
      <c r="C23" s="1090"/>
      <c r="D23" s="1091">
        <v>1.25276344736638</v>
      </c>
      <c r="E23" s="1091">
        <v>1.2043052856890799</v>
      </c>
      <c r="F23" s="1091">
        <v>1.0833595641887299</v>
      </c>
      <c r="G23" s="1091">
        <v>1.2144806992753601</v>
      </c>
      <c r="H23" s="1091">
        <v>1.1670405485215298</v>
      </c>
      <c r="I23" s="1091">
        <v>1.1415138100398801</v>
      </c>
      <c r="J23" s="1092">
        <v>1.0915535954867999</v>
      </c>
    </row>
    <row r="24" spans="2:10">
      <c r="B24" s="1118" t="s">
        <v>205</v>
      </c>
      <c r="C24" s="1090"/>
      <c r="D24" s="1091">
        <v>2.0472645834514798</v>
      </c>
      <c r="E24" s="1091">
        <v>1.9995776711380502</v>
      </c>
      <c r="F24" s="1091">
        <v>1.81213057673585</v>
      </c>
      <c r="G24" s="1091">
        <v>1.83722688457525</v>
      </c>
      <c r="H24" s="1091">
        <v>1.68325480077207</v>
      </c>
      <c r="I24" s="1091">
        <v>1.6205382599793701</v>
      </c>
      <c r="J24" s="1092">
        <v>1.5459808305943898</v>
      </c>
    </row>
    <row r="25" spans="2:10">
      <c r="B25" s="1124" t="s">
        <v>74</v>
      </c>
      <c r="C25" s="1093"/>
      <c r="D25" s="1094">
        <v>9.0188865332528003</v>
      </c>
      <c r="E25" s="1094">
        <v>8.8141108642979606</v>
      </c>
      <c r="F25" s="1094">
        <v>8.4098004069740799</v>
      </c>
      <c r="G25" s="1094">
        <v>8.3606632105496406</v>
      </c>
      <c r="H25" s="1094">
        <v>8.0782949715762307</v>
      </c>
      <c r="I25" s="1094">
        <v>7.88247842091259</v>
      </c>
      <c r="J25" s="1095">
        <v>7.6521008545777098</v>
      </c>
    </row>
    <row r="26" spans="2:10">
      <c r="B26" s="1106"/>
      <c r="C26" s="1106"/>
      <c r="D26" s="1106"/>
      <c r="E26" s="1106"/>
      <c r="F26" s="1106"/>
      <c r="G26" s="1106"/>
      <c r="H26" s="1106"/>
      <c r="I26" s="1106"/>
      <c r="J26" s="1106"/>
    </row>
    <row r="27" spans="2:10">
      <c r="B27" s="1106"/>
      <c r="C27" s="1106"/>
      <c r="D27" s="1106"/>
      <c r="E27" s="1106"/>
      <c r="F27" s="1106"/>
      <c r="G27" s="1106"/>
      <c r="H27" s="1106"/>
      <c r="I27" s="1106"/>
      <c r="J27" s="1106"/>
    </row>
  </sheetData>
  <pageMargins left="0.7" right="0.7" top="0.75" bottom="0.75" header="0.3" footer="0.3"/>
  <pageSetup paperSize="9" orientation="portrait" r:id="rId1"/>
  <headerFooter>
    <oddFooter>&amp;C&amp;1#&amp;"Calibri"&amp;10&amp;K000000Confidential</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10">
    <tabColor rgb="FF92D050"/>
    <pageSetUpPr fitToPage="1"/>
  </sheetPr>
  <dimension ref="A1:J27"/>
  <sheetViews>
    <sheetView zoomScale="90" zoomScaleNormal="90" workbookViewId="0"/>
  </sheetViews>
  <sheetFormatPr defaultColWidth="18.6640625" defaultRowHeight="12"/>
  <cols>
    <col min="1" max="1" width="23.33203125" style="13" customWidth="1"/>
    <col min="2" max="2" width="44.77734375" style="13" customWidth="1"/>
    <col min="3" max="7" width="7.44140625" style="13" customWidth="1"/>
    <col min="8" max="8" width="6.44140625" style="13" customWidth="1"/>
    <col min="9" max="9" width="6.33203125" style="13" customWidth="1"/>
    <col min="10" max="10" width="6.6640625" style="13" bestFit="1" customWidth="1"/>
    <col min="11" max="16384" width="18.6640625" style="10"/>
  </cols>
  <sheetData>
    <row r="1" spans="1:10" ht="10.5" customHeight="1">
      <c r="A1" s="1304" t="s">
        <v>237</v>
      </c>
      <c r="B1" s="10"/>
      <c r="C1" s="367"/>
      <c r="D1" s="367"/>
      <c r="E1" s="367"/>
      <c r="F1" s="367"/>
      <c r="G1" s="367"/>
      <c r="H1" s="367"/>
      <c r="I1" s="367"/>
      <c r="J1" s="367"/>
    </row>
    <row r="2" spans="1:10" ht="10.5" customHeight="1">
      <c r="B2" s="405" t="s">
        <v>27</v>
      </c>
      <c r="C2" s="394"/>
      <c r="D2" s="394"/>
      <c r="E2" s="394"/>
      <c r="F2" s="394"/>
      <c r="G2" s="394"/>
      <c r="H2" s="394"/>
      <c r="I2" s="394"/>
      <c r="J2" s="394"/>
    </row>
    <row r="3" spans="1:10" ht="16.5" customHeight="1">
      <c r="A3" s="1280"/>
      <c r="B3" s="782" t="s">
        <v>2</v>
      </c>
      <c r="C3" s="456" t="s">
        <v>220</v>
      </c>
      <c r="D3" s="1216" t="s">
        <v>223</v>
      </c>
      <c r="E3" s="1216" t="s">
        <v>209</v>
      </c>
      <c r="F3" s="1216" t="s">
        <v>206</v>
      </c>
      <c r="G3" s="1216" t="s">
        <v>174</v>
      </c>
      <c r="H3" s="1216" t="s">
        <v>195</v>
      </c>
      <c r="I3" s="1216" t="s">
        <v>196</v>
      </c>
      <c r="J3" s="839" t="s">
        <v>197</v>
      </c>
    </row>
    <row r="4" spans="1:10" ht="10.5" customHeight="1">
      <c r="A4" s="1296"/>
      <c r="B4" s="553" t="s">
        <v>42</v>
      </c>
      <c r="C4" s="794"/>
      <c r="D4" s="581">
        <v>50</v>
      </c>
      <c r="E4" s="581">
        <v>46.9</v>
      </c>
      <c r="F4" s="581">
        <v>41.9</v>
      </c>
      <c r="G4" s="581">
        <v>48.7</v>
      </c>
      <c r="H4" s="581">
        <v>47</v>
      </c>
      <c r="I4" s="581">
        <v>46.1</v>
      </c>
      <c r="J4" s="1212">
        <v>45.1</v>
      </c>
    </row>
    <row r="5" spans="1:10" ht="10.5" customHeight="1">
      <c r="A5" s="1296"/>
      <c r="B5" s="553" t="s">
        <v>43</v>
      </c>
      <c r="C5" s="476"/>
      <c r="D5" s="539">
        <v>1097.580952</v>
      </c>
      <c r="E5" s="539">
        <v>1102.0728250000002</v>
      </c>
      <c r="F5" s="539">
        <v>1644.3</v>
      </c>
      <c r="G5" s="539">
        <v>1966</v>
      </c>
      <c r="H5" s="539">
        <v>1174</v>
      </c>
      <c r="I5" s="539">
        <v>1247</v>
      </c>
      <c r="J5" s="593">
        <v>1298</v>
      </c>
    </row>
    <row r="6" spans="1:10" ht="10.5" customHeight="1">
      <c r="A6" s="9"/>
      <c r="B6" s="1217" t="s">
        <v>44</v>
      </c>
      <c r="C6" s="576"/>
      <c r="D6" s="577"/>
      <c r="E6" s="577"/>
      <c r="F6" s="577"/>
      <c r="G6" s="577"/>
      <c r="H6" s="577"/>
      <c r="I6" s="577"/>
      <c r="J6" s="1081"/>
    </row>
    <row r="7" spans="1:10" ht="10.5" customHeight="1">
      <c r="A7" s="9"/>
      <c r="B7" s="553" t="s">
        <v>217</v>
      </c>
      <c r="C7" s="532"/>
      <c r="D7" s="531">
        <v>7.9550450000000001</v>
      </c>
      <c r="E7" s="531">
        <v>4.7369349999999999</v>
      </c>
      <c r="F7" s="531">
        <v>4.3284229999999999</v>
      </c>
      <c r="G7" s="531">
        <v>17</v>
      </c>
      <c r="H7" s="531">
        <v>2</v>
      </c>
      <c r="I7" s="531">
        <v>5</v>
      </c>
      <c r="J7" s="606">
        <v>4</v>
      </c>
    </row>
    <row r="8" spans="1:10" ht="10.5" customHeight="1">
      <c r="A8" s="9"/>
      <c r="B8" s="553" t="s">
        <v>218</v>
      </c>
      <c r="C8" s="532"/>
      <c r="D8" s="531">
        <v>52.573697000000003</v>
      </c>
      <c r="E8" s="531">
        <v>51.309019999999997</v>
      </c>
      <c r="F8" s="531">
        <v>55.722647000000002</v>
      </c>
      <c r="G8" s="531">
        <v>51</v>
      </c>
      <c r="H8" s="531">
        <v>53</v>
      </c>
      <c r="I8" s="531">
        <v>56</v>
      </c>
      <c r="J8" s="606">
        <v>53</v>
      </c>
    </row>
    <row r="9" spans="1:10" ht="10.5" customHeight="1">
      <c r="A9" s="9"/>
      <c r="B9" s="553" t="s">
        <v>219</v>
      </c>
      <c r="C9" s="532"/>
      <c r="D9" s="531">
        <v>20.546751</v>
      </c>
      <c r="E9" s="531">
        <v>16.594457999999999</v>
      </c>
      <c r="F9" s="531">
        <v>18.613941000000001</v>
      </c>
      <c r="G9" s="531">
        <v>16</v>
      </c>
      <c r="H9" s="531">
        <v>18</v>
      </c>
      <c r="I9" s="531">
        <v>19</v>
      </c>
      <c r="J9" s="606">
        <v>18</v>
      </c>
    </row>
    <row r="10" spans="1:10" ht="10.5" customHeight="1">
      <c r="A10" s="9"/>
      <c r="B10" s="561" t="s">
        <v>45</v>
      </c>
      <c r="C10" s="536"/>
      <c r="D10" s="537">
        <v>81.075492999999994</v>
      </c>
      <c r="E10" s="537">
        <v>72.640412999999995</v>
      </c>
      <c r="F10" s="537">
        <v>78.665011000000007</v>
      </c>
      <c r="G10" s="537">
        <v>84</v>
      </c>
      <c r="H10" s="537">
        <v>73</v>
      </c>
      <c r="I10" s="537">
        <v>80</v>
      </c>
      <c r="J10" s="607">
        <v>75</v>
      </c>
    </row>
    <row r="11" spans="1:10">
      <c r="A11" s="9"/>
      <c r="B11" s="1361"/>
      <c r="C11" s="1361"/>
      <c r="D11" s="1361"/>
      <c r="E11" s="1361"/>
      <c r="F11" s="1361"/>
      <c r="G11" s="1361"/>
      <c r="H11" s="1361"/>
      <c r="I11" s="1361"/>
      <c r="J11" s="1361"/>
    </row>
    <row r="12" spans="1:10">
      <c r="B12" s="1325"/>
      <c r="C12" s="1326"/>
      <c r="D12" s="1326"/>
      <c r="E12" s="1326"/>
      <c r="F12" s="1326"/>
      <c r="G12" s="1326"/>
      <c r="H12" s="1326"/>
      <c r="I12" s="1326"/>
      <c r="J12" s="1326"/>
    </row>
    <row r="13" spans="1:10" s="277" customFormat="1">
      <c r="A13" s="13"/>
      <c r="B13" s="13"/>
      <c r="C13" s="13"/>
      <c r="D13" s="13"/>
      <c r="E13" s="13"/>
      <c r="F13" s="13"/>
      <c r="G13" s="13"/>
      <c r="H13" s="13"/>
      <c r="I13" s="13"/>
      <c r="J13" s="13"/>
    </row>
    <row r="14" spans="1:10" s="277" customFormat="1">
      <c r="A14" s="13"/>
      <c r="B14" s="13"/>
      <c r="C14" s="13"/>
      <c r="D14" s="13"/>
      <c r="E14" s="13"/>
      <c r="F14" s="13"/>
      <c r="G14" s="13"/>
      <c r="H14" s="13"/>
      <c r="I14" s="13"/>
      <c r="J14" s="13"/>
    </row>
    <row r="15" spans="1:10" s="277" customFormat="1">
      <c r="A15" s="13"/>
      <c r="B15" s="13"/>
      <c r="C15" s="13"/>
      <c r="D15" s="13"/>
      <c r="E15" s="13"/>
      <c r="F15" s="13"/>
      <c r="G15" s="13"/>
      <c r="H15" s="13"/>
      <c r="I15" s="13"/>
      <c r="J15" s="13"/>
    </row>
    <row r="16" spans="1:10" s="277" customFormat="1">
      <c r="A16" s="13"/>
      <c r="B16" s="13"/>
      <c r="C16" s="13"/>
      <c r="D16" s="13"/>
      <c r="E16" s="13"/>
      <c r="F16" s="13"/>
      <c r="G16" s="13"/>
      <c r="H16" s="13"/>
      <c r="I16" s="13"/>
      <c r="J16" s="13"/>
    </row>
    <row r="17" spans="1:10" s="277" customFormat="1">
      <c r="A17" s="13"/>
      <c r="B17" s="13"/>
      <c r="C17" s="13"/>
      <c r="D17" s="13"/>
      <c r="E17" s="13"/>
      <c r="F17" s="13"/>
      <c r="G17" s="13"/>
      <c r="H17" s="13"/>
      <c r="I17" s="13"/>
      <c r="J17" s="13"/>
    </row>
    <row r="18" spans="1:10" s="277" customFormat="1">
      <c r="A18" s="13"/>
      <c r="B18" s="13"/>
      <c r="C18" s="13"/>
      <c r="D18" s="13"/>
      <c r="E18" s="13"/>
      <c r="F18" s="13"/>
      <c r="G18" s="13"/>
      <c r="H18" s="13"/>
      <c r="I18" s="13"/>
      <c r="J18" s="13"/>
    </row>
    <row r="19" spans="1:10" s="277" customFormat="1">
      <c r="A19" s="13"/>
      <c r="B19" s="13"/>
      <c r="C19" s="13"/>
      <c r="D19" s="13"/>
      <c r="E19" s="13"/>
      <c r="F19" s="13"/>
      <c r="G19" s="13"/>
      <c r="H19" s="13"/>
      <c r="I19" s="13"/>
      <c r="J19" s="13"/>
    </row>
    <row r="20" spans="1:10" s="277" customFormat="1">
      <c r="A20" s="13"/>
      <c r="B20" s="13"/>
      <c r="C20" s="13"/>
      <c r="D20" s="13"/>
      <c r="E20" s="13"/>
      <c r="F20" s="13"/>
      <c r="G20" s="13"/>
      <c r="H20" s="13"/>
      <c r="I20" s="13"/>
      <c r="J20" s="13"/>
    </row>
    <row r="21" spans="1:10" s="277" customFormat="1">
      <c r="A21" s="13"/>
      <c r="B21" s="13"/>
      <c r="C21" s="13"/>
      <c r="D21" s="13"/>
      <c r="E21" s="13"/>
      <c r="F21" s="13"/>
      <c r="G21" s="13"/>
      <c r="H21" s="13"/>
      <c r="I21" s="13"/>
      <c r="J21" s="13"/>
    </row>
    <row r="22" spans="1:10" s="277" customFormat="1">
      <c r="A22" s="13"/>
      <c r="B22" s="13"/>
      <c r="C22" s="13"/>
      <c r="D22" s="13"/>
      <c r="E22" s="13"/>
      <c r="F22" s="13"/>
      <c r="G22" s="13"/>
      <c r="H22" s="13"/>
      <c r="I22" s="13"/>
      <c r="J22" s="13"/>
    </row>
    <row r="23" spans="1:10" s="277" customFormat="1">
      <c r="A23" s="13"/>
      <c r="B23" s="13"/>
      <c r="C23" s="13"/>
      <c r="D23" s="13"/>
      <c r="E23" s="13"/>
      <c r="F23" s="13"/>
      <c r="G23" s="13"/>
      <c r="H23" s="13"/>
      <c r="I23" s="13"/>
      <c r="J23" s="13"/>
    </row>
    <row r="24" spans="1:10" s="277" customFormat="1">
      <c r="A24" s="13"/>
      <c r="B24" s="13"/>
      <c r="C24" s="13"/>
      <c r="D24" s="13"/>
      <c r="E24" s="13"/>
      <c r="F24" s="13"/>
      <c r="G24" s="13"/>
      <c r="H24" s="13"/>
      <c r="I24" s="13"/>
      <c r="J24" s="13"/>
    </row>
    <row r="25" spans="1:10" s="277" customFormat="1">
      <c r="A25" s="13"/>
      <c r="B25" s="13"/>
      <c r="C25" s="13"/>
      <c r="D25" s="13"/>
      <c r="E25" s="13"/>
      <c r="F25" s="13"/>
      <c r="G25" s="13"/>
      <c r="H25" s="13"/>
      <c r="I25" s="13"/>
      <c r="J25" s="13"/>
    </row>
    <row r="26" spans="1:10" s="277" customFormat="1">
      <c r="A26" s="13"/>
      <c r="B26" s="13"/>
      <c r="C26" s="13"/>
      <c r="D26" s="13"/>
      <c r="E26" s="13"/>
      <c r="F26" s="13"/>
      <c r="G26" s="13"/>
      <c r="H26" s="13"/>
      <c r="I26" s="13"/>
      <c r="J26" s="13"/>
    </row>
    <row r="27" spans="1:10" s="277" customFormat="1">
      <c r="A27" s="13"/>
      <c r="B27" s="13"/>
      <c r="C27" s="13"/>
      <c r="D27" s="13"/>
      <c r="E27" s="13"/>
      <c r="F27" s="13"/>
      <c r="G27" s="13"/>
      <c r="H27" s="13"/>
      <c r="I27" s="13"/>
      <c r="J27" s="13"/>
    </row>
  </sheetData>
  <mergeCells count="1">
    <mergeCell ref="B11:J11"/>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9">
    <tabColor rgb="FF92D050"/>
    <pageSetUpPr fitToPage="1"/>
  </sheetPr>
  <dimension ref="A1:J22"/>
  <sheetViews>
    <sheetView zoomScale="90" zoomScaleNormal="90" workbookViewId="0"/>
  </sheetViews>
  <sheetFormatPr defaultColWidth="9.33203125" defaultRowHeight="12" outlineLevelCol="1"/>
  <cols>
    <col min="1" max="1" width="23.33203125" style="13" customWidth="1"/>
    <col min="2" max="2" width="44.77734375" style="13" customWidth="1"/>
    <col min="3" max="7" width="7.44140625" style="13" customWidth="1"/>
    <col min="8" max="9" width="6.33203125" style="13" customWidth="1" outlineLevel="1"/>
    <col min="10" max="10" width="5.6640625" style="13" customWidth="1" outlineLevel="1"/>
    <col min="11" max="16384" width="9.33203125" style="13"/>
  </cols>
  <sheetData>
    <row r="1" spans="1:10" ht="10.5" customHeight="1">
      <c r="A1" s="53"/>
      <c r="B1" s="53"/>
      <c r="C1" s="53"/>
      <c r="D1" s="53"/>
      <c r="E1" s="53"/>
      <c r="F1" s="53"/>
      <c r="G1" s="53"/>
      <c r="H1" s="53"/>
      <c r="I1" s="53"/>
      <c r="J1" s="53"/>
    </row>
    <row r="2" spans="1:10" ht="10.5" customHeight="1">
      <c r="B2" s="405" t="s">
        <v>172</v>
      </c>
      <c r="C2" s="394"/>
      <c r="D2" s="394"/>
      <c r="E2" s="394"/>
      <c r="F2" s="394"/>
      <c r="G2" s="394"/>
      <c r="H2" s="394"/>
      <c r="I2" s="394"/>
      <c r="J2" s="394"/>
    </row>
    <row r="3" spans="1:10" ht="24.75" customHeight="1">
      <c r="A3" s="1280"/>
      <c r="B3" s="782" t="s">
        <v>2</v>
      </c>
      <c r="C3" s="456" t="s">
        <v>220</v>
      </c>
      <c r="D3" s="1216" t="s">
        <v>223</v>
      </c>
      <c r="E3" s="1216" t="s">
        <v>209</v>
      </c>
      <c r="F3" s="1216" t="s">
        <v>206</v>
      </c>
      <c r="G3" s="1216" t="s">
        <v>174</v>
      </c>
      <c r="H3" s="1216" t="s">
        <v>195</v>
      </c>
      <c r="I3" s="1216" t="s">
        <v>196</v>
      </c>
      <c r="J3" s="839" t="s">
        <v>197</v>
      </c>
    </row>
    <row r="4" spans="1:10" ht="10.5" customHeight="1">
      <c r="A4" s="1296"/>
      <c r="B4" s="553" t="s">
        <v>8</v>
      </c>
      <c r="C4" s="532"/>
      <c r="D4" s="531">
        <v>1</v>
      </c>
      <c r="E4" s="538">
        <v>0</v>
      </c>
      <c r="F4" s="538">
        <v>0</v>
      </c>
      <c r="G4" s="538">
        <v>1</v>
      </c>
      <c r="H4" s="538">
        <v>-1</v>
      </c>
      <c r="I4" s="538">
        <v>0</v>
      </c>
      <c r="J4" s="591">
        <v>0</v>
      </c>
    </row>
    <row r="5" spans="1:10" ht="10.5" customHeight="1">
      <c r="A5" s="1296"/>
      <c r="B5" s="553" t="s">
        <v>3</v>
      </c>
      <c r="C5" s="532"/>
      <c r="D5" s="531">
        <v>-3</v>
      </c>
      <c r="E5" s="538">
        <v>1</v>
      </c>
      <c r="F5" s="538">
        <v>0</v>
      </c>
      <c r="G5" s="538">
        <v>0</v>
      </c>
      <c r="H5" s="538">
        <v>0</v>
      </c>
      <c r="I5" s="538">
        <v>0</v>
      </c>
      <c r="J5" s="591">
        <v>0</v>
      </c>
    </row>
    <row r="6" spans="1:10" ht="10.5" customHeight="1">
      <c r="A6" s="1296"/>
      <c r="B6" s="553" t="s">
        <v>0</v>
      </c>
      <c r="C6" s="532"/>
      <c r="D6" s="1269">
        <v>1</v>
      </c>
      <c r="E6" s="1270">
        <v>-1</v>
      </c>
      <c r="F6" s="1270">
        <v>0</v>
      </c>
      <c r="G6" s="1270">
        <v>0</v>
      </c>
      <c r="H6" s="1270">
        <v>1</v>
      </c>
      <c r="I6" s="1270">
        <v>0</v>
      </c>
      <c r="J6" s="1271">
        <v>-1</v>
      </c>
    </row>
    <row r="7" spans="1:10" ht="10.5" customHeight="1">
      <c r="A7" s="1296"/>
      <c r="B7" s="553" t="s">
        <v>19</v>
      </c>
      <c r="C7" s="532"/>
      <c r="D7" s="531">
        <v>2</v>
      </c>
      <c r="E7" s="538">
        <v>0</v>
      </c>
      <c r="F7" s="538">
        <v>5</v>
      </c>
      <c r="G7" s="538">
        <v>-1</v>
      </c>
      <c r="H7" s="538">
        <v>5</v>
      </c>
      <c r="I7" s="538">
        <v>1</v>
      </c>
      <c r="J7" s="591">
        <v>2</v>
      </c>
    </row>
    <row r="8" spans="1:10" ht="10.5" customHeight="1">
      <c r="A8" s="1297"/>
      <c r="B8" s="557" t="s">
        <v>9</v>
      </c>
      <c r="C8" s="534"/>
      <c r="D8" s="1272">
        <v>1</v>
      </c>
      <c r="E8" s="1273">
        <v>0</v>
      </c>
      <c r="F8" s="1273">
        <v>5</v>
      </c>
      <c r="G8" s="1273">
        <v>0</v>
      </c>
      <c r="H8" s="1273">
        <v>5</v>
      </c>
      <c r="I8" s="1273">
        <v>1</v>
      </c>
      <c r="J8" s="1274">
        <v>1</v>
      </c>
    </row>
    <row r="9" spans="1:10" ht="10.5" customHeight="1">
      <c r="A9" s="1297"/>
      <c r="B9" s="557" t="s">
        <v>25</v>
      </c>
      <c r="C9" s="534"/>
      <c r="D9" s="535">
        <v>-5</v>
      </c>
      <c r="E9" s="569">
        <v>-7</v>
      </c>
      <c r="F9" s="569">
        <v>-6</v>
      </c>
      <c r="G9" s="569">
        <v>-13</v>
      </c>
      <c r="H9" s="569">
        <v>-23</v>
      </c>
      <c r="I9" s="569">
        <v>-19</v>
      </c>
      <c r="J9" s="592">
        <v>-24</v>
      </c>
    </row>
    <row r="10" spans="1:10" ht="10.5" customHeight="1">
      <c r="A10" s="1297"/>
      <c r="B10" s="557" t="s">
        <v>14</v>
      </c>
      <c r="C10" s="534"/>
      <c r="D10" s="1272">
        <v>-4</v>
      </c>
      <c r="E10" s="1273">
        <v>-7</v>
      </c>
      <c r="F10" s="1273">
        <v>-1</v>
      </c>
      <c r="G10" s="1273">
        <v>-13</v>
      </c>
      <c r="H10" s="1273">
        <v>-18</v>
      </c>
      <c r="I10" s="1273">
        <v>-18</v>
      </c>
      <c r="J10" s="1274">
        <v>-23</v>
      </c>
    </row>
    <row r="11" spans="1:10" ht="10.5" customHeight="1">
      <c r="A11" s="1296"/>
      <c r="B11" s="553" t="s">
        <v>221</v>
      </c>
      <c r="C11" s="532"/>
      <c r="D11" s="1269">
        <v>1</v>
      </c>
      <c r="E11" s="1270">
        <v>0</v>
      </c>
      <c r="F11" s="1270">
        <v>0</v>
      </c>
      <c r="G11" s="1270">
        <v>0</v>
      </c>
      <c r="H11" s="1270">
        <v>-1</v>
      </c>
      <c r="I11" s="1270">
        <v>0</v>
      </c>
      <c r="J11" s="1271">
        <v>0</v>
      </c>
    </row>
    <row r="12" spans="1:10" ht="10.5" customHeight="1">
      <c r="A12" s="1297"/>
      <c r="B12" s="561" t="s">
        <v>5</v>
      </c>
      <c r="C12" s="536"/>
      <c r="D12" s="537">
        <v>-3</v>
      </c>
      <c r="E12" s="570">
        <v>-7</v>
      </c>
      <c r="F12" s="570">
        <v>-1</v>
      </c>
      <c r="G12" s="570">
        <v>-13</v>
      </c>
      <c r="H12" s="570">
        <v>-19</v>
      </c>
      <c r="I12" s="570">
        <v>-18</v>
      </c>
      <c r="J12" s="1218">
        <v>-23</v>
      </c>
    </row>
    <row r="13" spans="1:10" ht="10.5" customHeight="1">
      <c r="A13" s="1296"/>
      <c r="B13" s="553" t="s">
        <v>29</v>
      </c>
      <c r="C13" s="476"/>
      <c r="D13" s="539">
        <v>9</v>
      </c>
      <c r="E13" s="539">
        <v>9</v>
      </c>
      <c r="F13" s="539">
        <v>8</v>
      </c>
      <c r="G13" s="539">
        <v>35</v>
      </c>
      <c r="H13" s="539">
        <v>155</v>
      </c>
      <c r="I13" s="539">
        <v>174</v>
      </c>
      <c r="J13" s="593">
        <v>174</v>
      </c>
    </row>
    <row r="14" spans="1:10" ht="10.5" customHeight="1">
      <c r="A14" s="1296"/>
      <c r="B14" s="565" t="s">
        <v>15</v>
      </c>
      <c r="C14" s="514"/>
      <c r="D14" s="540">
        <v>44</v>
      </c>
      <c r="E14" s="540">
        <v>33</v>
      </c>
      <c r="F14" s="540">
        <v>28</v>
      </c>
      <c r="G14" s="540">
        <v>15</v>
      </c>
      <c r="H14" s="540">
        <v>58</v>
      </c>
      <c r="I14" s="540">
        <v>102</v>
      </c>
      <c r="J14" s="580">
        <v>152</v>
      </c>
    </row>
    <row r="15" spans="1:10" s="101" customFormat="1">
      <c r="A15" s="72"/>
      <c r="B15" s="1046" t="s">
        <v>240</v>
      </c>
      <c r="C15" s="1046"/>
      <c r="D15" s="1046"/>
      <c r="E15" s="1046"/>
      <c r="F15" s="1046"/>
      <c r="G15" s="1046"/>
      <c r="H15" s="1046"/>
      <c r="I15" s="1046"/>
      <c r="J15" s="1046"/>
    </row>
    <row r="16" spans="1:10">
      <c r="A16" s="6"/>
      <c r="B16" s="1345"/>
      <c r="C16" s="1345"/>
      <c r="D16" s="1345"/>
      <c r="E16" s="1345"/>
      <c r="F16" s="1345"/>
      <c r="G16" s="1345"/>
      <c r="H16" s="1345"/>
      <c r="I16" s="1345"/>
      <c r="J16" s="1345"/>
    </row>
    <row r="17" s="168" customFormat="1"/>
    <row r="18" s="168" customFormat="1"/>
    <row r="19" s="168" customFormat="1"/>
    <row r="20" s="168" customFormat="1"/>
    <row r="21" s="168" customFormat="1"/>
    <row r="22" s="168" customFormat="1"/>
  </sheetData>
  <dataConsolidate link="1"/>
  <mergeCells count="1">
    <mergeCell ref="B16:J16"/>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19">
    <tabColor rgb="FF92D050"/>
    <pageSetUpPr fitToPage="1"/>
  </sheetPr>
  <dimension ref="A1:J16"/>
  <sheetViews>
    <sheetView zoomScaleNormal="100" zoomScaleSheetLayoutView="90" workbookViewId="0"/>
  </sheetViews>
  <sheetFormatPr defaultColWidth="9.33203125" defaultRowHeight="12" outlineLevelCol="1"/>
  <cols>
    <col min="1" max="1" width="23.33203125" style="6" customWidth="1"/>
    <col min="2" max="2" width="44.77734375" style="6" customWidth="1"/>
    <col min="3" max="3" width="10.6640625" style="6" customWidth="1"/>
    <col min="4" max="7" width="8" style="6" customWidth="1"/>
    <col min="8" max="10" width="8" style="6" customWidth="1" outlineLevel="1"/>
    <col min="11" max="11" width="8" style="6" customWidth="1"/>
    <col min="12" max="16384" width="9.33203125" style="6"/>
  </cols>
  <sheetData>
    <row r="1" spans="1:10" ht="10.5" customHeight="1">
      <c r="A1" s="53"/>
      <c r="B1" s="53"/>
      <c r="C1" s="53"/>
      <c r="D1" s="53"/>
      <c r="E1" s="53"/>
      <c r="F1" s="53"/>
      <c r="G1" s="53"/>
      <c r="H1" s="53"/>
      <c r="I1" s="53"/>
      <c r="J1" s="53"/>
    </row>
    <row r="2" spans="1:10" ht="10.5" customHeight="1">
      <c r="B2" s="407" t="s">
        <v>238</v>
      </c>
      <c r="C2" s="409"/>
      <c r="D2" s="408"/>
      <c r="E2" s="408"/>
      <c r="F2" s="408"/>
      <c r="G2" s="408"/>
      <c r="H2" s="408"/>
      <c r="I2" s="408"/>
      <c r="J2" s="408"/>
    </row>
    <row r="3" spans="1:10" ht="25.5" customHeight="1">
      <c r="A3" s="1280"/>
      <c r="B3" s="412" t="s">
        <v>2</v>
      </c>
      <c r="C3" s="1029" t="s">
        <v>220</v>
      </c>
      <c r="D3" s="1044" t="s">
        <v>223</v>
      </c>
      <c r="E3" s="1044" t="s">
        <v>209</v>
      </c>
      <c r="F3" s="1044" t="s">
        <v>206</v>
      </c>
      <c r="G3" s="1044" t="s">
        <v>174</v>
      </c>
      <c r="H3" s="1219" t="s">
        <v>195</v>
      </c>
      <c r="I3" s="1219" t="s">
        <v>196</v>
      </c>
      <c r="J3" s="1033" t="s">
        <v>197</v>
      </c>
    </row>
    <row r="4" spans="1:10" ht="10.5" customHeight="1">
      <c r="A4" s="1298"/>
      <c r="B4" s="850" t="s">
        <v>8</v>
      </c>
      <c r="C4" s="1026"/>
      <c r="D4" s="1043">
        <v>14</v>
      </c>
      <c r="E4" s="1043">
        <v>23</v>
      </c>
      <c r="F4" s="1043">
        <v>11</v>
      </c>
      <c r="G4" s="1043">
        <v>8</v>
      </c>
      <c r="H4" s="1043">
        <v>-19</v>
      </c>
      <c r="I4" s="1043">
        <v>-23</v>
      </c>
      <c r="J4" s="853">
        <v>-22</v>
      </c>
    </row>
    <row r="5" spans="1:10" ht="10.5" customHeight="1">
      <c r="A5" s="1298"/>
      <c r="B5" s="850" t="s">
        <v>3</v>
      </c>
      <c r="C5" s="855"/>
      <c r="D5" s="852">
        <v>-7</v>
      </c>
      <c r="E5" s="852">
        <v>-6</v>
      </c>
      <c r="F5" s="852">
        <v>-3</v>
      </c>
      <c r="G5" s="852">
        <v>-15</v>
      </c>
      <c r="H5" s="852">
        <v>-3</v>
      </c>
      <c r="I5" s="852">
        <v>1</v>
      </c>
      <c r="J5" s="853">
        <v>10</v>
      </c>
    </row>
    <row r="6" spans="1:10" ht="10.5" customHeight="1">
      <c r="A6" s="1298"/>
      <c r="B6" s="850" t="s">
        <v>0</v>
      </c>
      <c r="C6" s="855"/>
      <c r="D6" s="1283">
        <v>35</v>
      </c>
      <c r="E6" s="1283">
        <v>19</v>
      </c>
      <c r="F6" s="1283">
        <v>-74</v>
      </c>
      <c r="G6" s="1283">
        <v>31</v>
      </c>
      <c r="H6" s="1283">
        <v>38</v>
      </c>
      <c r="I6" s="1283">
        <v>110</v>
      </c>
      <c r="J6" s="1284">
        <v>47</v>
      </c>
    </row>
    <row r="7" spans="1:10" ht="10.5" customHeight="1">
      <c r="A7" s="1298"/>
      <c r="B7" s="850" t="s">
        <v>19</v>
      </c>
      <c r="C7" s="855"/>
      <c r="D7" s="852">
        <v>13</v>
      </c>
      <c r="E7" s="852">
        <v>4</v>
      </c>
      <c r="F7" s="852">
        <v>5</v>
      </c>
      <c r="G7" s="852">
        <v>140</v>
      </c>
      <c r="H7" s="852">
        <v>3</v>
      </c>
      <c r="I7" s="852">
        <v>21</v>
      </c>
      <c r="J7" s="853">
        <v>47</v>
      </c>
    </row>
    <row r="8" spans="1:10" s="51" customFormat="1" ht="10.5" customHeight="1">
      <c r="A8" s="1299"/>
      <c r="B8" s="856" t="s">
        <v>11</v>
      </c>
      <c r="C8" s="861"/>
      <c r="D8" s="1285">
        <v>55</v>
      </c>
      <c r="E8" s="1285">
        <v>40</v>
      </c>
      <c r="F8" s="1285">
        <v>-61</v>
      </c>
      <c r="G8" s="1285">
        <v>164</v>
      </c>
      <c r="H8" s="1285">
        <v>19</v>
      </c>
      <c r="I8" s="1285">
        <v>109</v>
      </c>
      <c r="J8" s="1284">
        <v>82</v>
      </c>
    </row>
    <row r="9" spans="1:10" s="51" customFormat="1" ht="10.5" customHeight="1">
      <c r="A9" s="1299"/>
      <c r="B9" s="856" t="s">
        <v>12</v>
      </c>
      <c r="C9" s="861"/>
      <c r="D9" s="859">
        <v>-94</v>
      </c>
      <c r="E9" s="859">
        <v>-57</v>
      </c>
      <c r="F9" s="859">
        <v>-86</v>
      </c>
      <c r="G9" s="859">
        <v>-103</v>
      </c>
      <c r="H9" s="859">
        <v>-1061</v>
      </c>
      <c r="I9" s="859">
        <v>-68</v>
      </c>
      <c r="J9" s="853">
        <v>-159</v>
      </c>
    </row>
    <row r="10" spans="1:10" ht="10.5" customHeight="1">
      <c r="A10" s="1299"/>
      <c r="B10" s="493" t="s">
        <v>14</v>
      </c>
      <c r="C10" s="861"/>
      <c r="D10" s="1285">
        <v>-39</v>
      </c>
      <c r="E10" s="1285">
        <v>-17</v>
      </c>
      <c r="F10" s="1285">
        <v>-147</v>
      </c>
      <c r="G10" s="1285">
        <v>61</v>
      </c>
      <c r="H10" s="1285">
        <v>-1042</v>
      </c>
      <c r="I10" s="1285">
        <v>41</v>
      </c>
      <c r="J10" s="1286">
        <v>-77</v>
      </c>
    </row>
    <row r="11" spans="1:10" ht="10.5" customHeight="1">
      <c r="A11" s="1299"/>
      <c r="B11" s="850" t="s">
        <v>221</v>
      </c>
      <c r="C11" s="855"/>
      <c r="D11" s="1283">
        <v>-1</v>
      </c>
      <c r="E11" s="1283">
        <v>-3</v>
      </c>
      <c r="F11" s="1283">
        <v>-2</v>
      </c>
      <c r="G11" s="1283">
        <v>1</v>
      </c>
      <c r="H11" s="1283">
        <v>-17</v>
      </c>
      <c r="I11" s="1283">
        <v>6</v>
      </c>
      <c r="J11" s="1284">
        <v>-2</v>
      </c>
    </row>
    <row r="12" spans="1:10" s="51" customFormat="1" ht="10.5" customHeight="1">
      <c r="A12" s="1299"/>
      <c r="B12" s="867" t="s">
        <v>5</v>
      </c>
      <c r="C12" s="861"/>
      <c r="D12" s="859">
        <v>-40</v>
      </c>
      <c r="E12" s="859">
        <v>-20</v>
      </c>
      <c r="F12" s="859">
        <v>-149</v>
      </c>
      <c r="G12" s="859">
        <v>62</v>
      </c>
      <c r="H12" s="859">
        <v>-1059</v>
      </c>
      <c r="I12" s="859">
        <v>47</v>
      </c>
      <c r="J12" s="860">
        <v>-79</v>
      </c>
    </row>
    <row r="13" spans="1:10" ht="10.5" customHeight="1">
      <c r="A13" s="1298"/>
      <c r="B13" s="314" t="s">
        <v>29</v>
      </c>
      <c r="C13" s="1026"/>
      <c r="D13" s="1043">
        <v>1736</v>
      </c>
      <c r="E13" s="1043">
        <v>1782</v>
      </c>
      <c r="F13" s="1043">
        <v>1887</v>
      </c>
      <c r="G13" s="1043">
        <v>1510</v>
      </c>
      <c r="H13" s="1043">
        <v>1582</v>
      </c>
      <c r="I13" s="1043">
        <v>2104</v>
      </c>
      <c r="J13" s="1027">
        <v>2578</v>
      </c>
    </row>
    <row r="14" spans="1:10" ht="10.5" customHeight="1">
      <c r="A14" s="1298"/>
      <c r="B14" s="314" t="s">
        <v>92</v>
      </c>
      <c r="C14" s="855"/>
      <c r="D14" s="852">
        <v>13790</v>
      </c>
      <c r="E14" s="852">
        <v>14080</v>
      </c>
      <c r="F14" s="852">
        <v>14719</v>
      </c>
      <c r="G14" s="852">
        <v>11972</v>
      </c>
      <c r="H14" s="852">
        <v>12243</v>
      </c>
      <c r="I14" s="852">
        <v>14815</v>
      </c>
      <c r="J14" s="853">
        <v>17911</v>
      </c>
    </row>
    <row r="15" spans="1:10" ht="10.5" customHeight="1">
      <c r="B15" s="347" t="s">
        <v>15</v>
      </c>
      <c r="C15" s="1042"/>
      <c r="D15" s="874">
        <v>12188</v>
      </c>
      <c r="E15" s="874">
        <v>12048</v>
      </c>
      <c r="F15" s="874">
        <v>12200</v>
      </c>
      <c r="G15" s="874">
        <v>12693</v>
      </c>
      <c r="H15" s="874">
        <v>12788</v>
      </c>
      <c r="I15" s="874">
        <v>12598</v>
      </c>
      <c r="J15" s="875">
        <v>12320</v>
      </c>
    </row>
    <row r="16" spans="1:10" s="101" customFormat="1">
      <c r="A16" s="6"/>
      <c r="B16" s="1287" t="s">
        <v>240</v>
      </c>
      <c r="C16" s="1287"/>
      <c r="D16" s="1287"/>
      <c r="E16" s="1287"/>
      <c r="F16" s="1287"/>
      <c r="G16" s="1287"/>
      <c r="H16" s="1287"/>
      <c r="I16" s="1287"/>
      <c r="J16" s="1287"/>
    </row>
  </sheetData>
  <phoneticPr fontId="23" type="noConversion"/>
  <pageMargins left="0.35433070866141736" right="0.35433070866141736" top="0.39370078740157483" bottom="0.39370078740157483" header="0.31496062992125984" footer="0.31496062992125984"/>
  <pageSetup paperSize="9" scale="27" orientation="landscape" r:id="rId1"/>
  <headerFooter alignWithMargins="0">
    <oddFooter>&amp;RPage &amp;P&amp;C&amp;"Calibri"&amp;11&amp;K000000&amp;A_x000D_&amp;1#&amp;"Calibri"&amp;10&amp;K000000Confidential</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54">
    <tabColor rgb="FF92D050"/>
    <pageSetUpPr fitToPage="1"/>
  </sheetPr>
  <dimension ref="A1:AR115"/>
  <sheetViews>
    <sheetView zoomScale="85" zoomScaleNormal="85" workbookViewId="0">
      <selection activeCell="B2" sqref="B2"/>
    </sheetView>
  </sheetViews>
  <sheetFormatPr defaultColWidth="9.33203125" defaultRowHeight="12" outlineLevelRow="1"/>
  <cols>
    <col min="1" max="1" width="23.33203125" style="53" customWidth="1"/>
    <col min="2" max="2" width="40" style="53" customWidth="1"/>
    <col min="3" max="7" width="7.44140625" style="53" bestFit="1" customWidth="1"/>
    <col min="8" max="10" width="6.6640625" style="53" hidden="1" customWidth="1"/>
    <col min="11" max="12" width="7.44140625" style="194" customWidth="1"/>
    <col min="13" max="14" width="8.44140625" style="53" customWidth="1"/>
    <col min="15" max="15" width="10.77734375" style="53" customWidth="1"/>
    <col min="16" max="19" width="9.33203125" style="53"/>
    <col min="20" max="20" width="10.6640625" style="53" customWidth="1"/>
    <col min="21" max="22" width="7" style="194" customWidth="1"/>
    <col min="23" max="16384" width="9.33203125" style="53"/>
  </cols>
  <sheetData>
    <row r="1" spans="1:44">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52">
        <v>18</v>
      </c>
      <c r="Q1" s="52">
        <v>19</v>
      </c>
    </row>
    <row r="2" spans="1:44">
      <c r="A2" s="52"/>
      <c r="B2" s="400" t="s">
        <v>37</v>
      </c>
      <c r="C2" s="386"/>
      <c r="D2" s="386"/>
      <c r="E2" s="386"/>
      <c r="F2" s="386"/>
      <c r="G2" s="386"/>
      <c r="H2" s="386"/>
      <c r="I2" s="386"/>
      <c r="J2" s="386"/>
      <c r="K2" s="322"/>
      <c r="L2" s="322"/>
      <c r="M2" s="367"/>
      <c r="N2" s="367"/>
      <c r="O2" s="367"/>
      <c r="R2" s="285" t="s">
        <v>96</v>
      </c>
      <c r="S2" s="101"/>
      <c r="T2" s="101"/>
      <c r="U2" s="101"/>
      <c r="V2" s="101"/>
      <c r="W2" s="101"/>
      <c r="X2" s="101"/>
      <c r="Y2" s="101"/>
      <c r="Z2" s="101"/>
      <c r="AA2" s="101"/>
      <c r="AB2" s="101"/>
      <c r="AC2" s="101"/>
      <c r="AD2" s="101"/>
    </row>
    <row r="3" spans="1:44"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#REF!</f>
        <v>#REF!</v>
      </c>
      <c r="N3" s="839" t="e">
        <f>#REF!</f>
        <v>#REF!</v>
      </c>
      <c r="O3" s="1117" t="e">
        <f>+#REF!</f>
        <v>#REF!</v>
      </c>
      <c r="P3" s="3"/>
      <c r="Q3" s="3"/>
      <c r="R3" s="456" t="e">
        <f>C3</f>
        <v>#REF!</v>
      </c>
      <c r="S3" s="457" t="e">
        <f t="shared" ref="S3:AD3" si="1">D3</f>
        <v>#REF!</v>
      </c>
      <c r="T3" s="457" t="e">
        <f t="shared" si="1"/>
        <v>#REF!</v>
      </c>
      <c r="U3" s="457" t="e">
        <f t="shared" si="1"/>
        <v>#REF!</v>
      </c>
      <c r="V3" s="457" t="e">
        <f t="shared" si="1"/>
        <v>#REF!</v>
      </c>
      <c r="W3" s="457" t="e">
        <f t="shared" si="1"/>
        <v>#REF!</v>
      </c>
      <c r="X3" s="457" t="e">
        <f t="shared" si="1"/>
        <v>#REF!</v>
      </c>
      <c r="Y3" s="457" t="e">
        <f t="shared" si="1"/>
        <v>#REF!</v>
      </c>
      <c r="Z3" s="458" t="e">
        <f t="shared" si="1"/>
        <v>#REF!</v>
      </c>
      <c r="AA3" s="459" t="e">
        <f t="shared" si="1"/>
        <v>#REF!</v>
      </c>
      <c r="AB3" s="458" t="e">
        <f t="shared" si="1"/>
        <v>#REF!</v>
      </c>
      <c r="AC3" s="459" t="e">
        <f t="shared" si="1"/>
        <v>#REF!</v>
      </c>
      <c r="AD3" s="452" t="e">
        <f t="shared" si="1"/>
        <v>#REF!</v>
      </c>
    </row>
    <row r="4" spans="1:44" ht="12" customHeight="1">
      <c r="A4" s="57" t="s">
        <v>8</v>
      </c>
      <c r="B4" s="525" t="s">
        <v>65</v>
      </c>
      <c r="C4" s="635">
        <f t="shared" ref="C4:J21" si="2">VLOOKUP($A4,PeB_DE,C$1,FALSE)</f>
        <v>0</v>
      </c>
      <c r="D4" s="491">
        <f t="shared" si="2"/>
        <v>140</v>
      </c>
      <c r="E4" s="491">
        <f t="shared" si="2"/>
        <v>145</v>
      </c>
      <c r="F4" s="486">
        <f t="shared" si="2"/>
        <v>140</v>
      </c>
      <c r="G4" s="486">
        <f t="shared" si="2"/>
        <v>144</v>
      </c>
      <c r="H4" s="486">
        <f t="shared" si="2"/>
        <v>145</v>
      </c>
      <c r="I4" s="486">
        <f t="shared" si="2"/>
        <v>143</v>
      </c>
      <c r="J4" s="486">
        <f t="shared" si="2"/>
        <v>143</v>
      </c>
      <c r="K4" s="499">
        <f t="shared" ref="K4:O26" si="3">VLOOKUP($A4,PeB_DE,K$1,FALSE)</f>
        <v>-1</v>
      </c>
      <c r="L4" s="589">
        <f t="shared" si="3"/>
        <v>-1</v>
      </c>
      <c r="M4" s="485">
        <f t="shared" si="3"/>
        <v>0</v>
      </c>
      <c r="N4" s="614">
        <f t="shared" si="3"/>
        <v>0</v>
      </c>
      <c r="O4" s="636" t="e">
        <f t="shared" si="3"/>
        <v>#DIV/0!</v>
      </c>
      <c r="P4" s="4"/>
      <c r="Q4" s="3"/>
      <c r="R4" s="749"/>
      <c r="S4" s="936"/>
      <c r="T4" s="937"/>
      <c r="U4" s="937"/>
      <c r="V4" s="937"/>
      <c r="W4" s="938"/>
      <c r="X4" s="938"/>
      <c r="Y4" s="938"/>
      <c r="Z4" s="712"/>
      <c r="AA4" s="728"/>
      <c r="AB4" s="749"/>
      <c r="AC4" s="936"/>
      <c r="AD4" s="786"/>
      <c r="AF4" s="68">
        <f>C4-R4</f>
        <v>0</v>
      </c>
      <c r="AG4" s="68">
        <f t="shared" ref="AG4:AR21" si="4">D4-S4</f>
        <v>140</v>
      </c>
      <c r="AH4" s="68">
        <f t="shared" si="4"/>
        <v>145</v>
      </c>
      <c r="AI4" s="68">
        <f t="shared" si="4"/>
        <v>140</v>
      </c>
      <c r="AJ4" s="68">
        <f t="shared" si="4"/>
        <v>144</v>
      </c>
      <c r="AK4" s="68">
        <f t="shared" si="4"/>
        <v>145</v>
      </c>
      <c r="AL4" s="68">
        <f t="shared" si="4"/>
        <v>143</v>
      </c>
      <c r="AM4" s="68">
        <f t="shared" si="4"/>
        <v>143</v>
      </c>
      <c r="AN4" s="68">
        <f t="shared" si="4"/>
        <v>-1</v>
      </c>
      <c r="AO4" s="68">
        <f t="shared" si="4"/>
        <v>-1</v>
      </c>
      <c r="AP4" s="68">
        <f t="shared" si="4"/>
        <v>0</v>
      </c>
      <c r="AQ4" s="68">
        <f t="shared" si="4"/>
        <v>0</v>
      </c>
      <c r="AR4" s="68" t="e">
        <f t="shared" si="4"/>
        <v>#DIV/0!</v>
      </c>
    </row>
    <row r="5" spans="1:44" ht="12" customHeight="1">
      <c r="A5" s="57" t="s">
        <v>3</v>
      </c>
      <c r="B5" s="525" t="s">
        <v>50</v>
      </c>
      <c r="C5" s="604">
        <f t="shared" si="2"/>
        <v>0</v>
      </c>
      <c r="D5" s="490">
        <f t="shared" si="2"/>
        <v>65</v>
      </c>
      <c r="E5" s="491">
        <f t="shared" si="2"/>
        <v>49</v>
      </c>
      <c r="F5" s="486">
        <f t="shared" si="2"/>
        <v>51</v>
      </c>
      <c r="G5" s="486">
        <f t="shared" si="2"/>
        <v>47</v>
      </c>
      <c r="H5" s="491">
        <f t="shared" si="2"/>
        <v>50</v>
      </c>
      <c r="I5" s="491">
        <f t="shared" si="2"/>
        <v>51</v>
      </c>
      <c r="J5" s="491">
        <f t="shared" si="2"/>
        <v>56</v>
      </c>
      <c r="K5" s="499">
        <f t="shared" si="3"/>
        <v>-1</v>
      </c>
      <c r="L5" s="589">
        <f t="shared" si="3"/>
        <v>-1</v>
      </c>
      <c r="M5" s="609">
        <f t="shared" si="3"/>
        <v>0</v>
      </c>
      <c r="N5" s="615">
        <f t="shared" si="3"/>
        <v>0</v>
      </c>
      <c r="O5" s="637" t="e">
        <f t="shared" si="3"/>
        <v>#DIV/0!</v>
      </c>
      <c r="P5" s="3"/>
      <c r="Q5" s="3"/>
      <c r="R5" s="321"/>
      <c r="S5" s="322"/>
      <c r="T5" s="323"/>
      <c r="U5" s="317"/>
      <c r="V5" s="317"/>
      <c r="W5" s="323"/>
      <c r="X5" s="323"/>
      <c r="Y5" s="323"/>
      <c r="Z5" s="324"/>
      <c r="AA5" s="325"/>
      <c r="AB5" s="321"/>
      <c r="AC5" s="322"/>
      <c r="AD5" s="751"/>
      <c r="AF5" s="68">
        <f t="shared" ref="AF5:AF29" si="5">C5-R5</f>
        <v>0</v>
      </c>
      <c r="AG5" s="68">
        <f t="shared" si="4"/>
        <v>65</v>
      </c>
      <c r="AH5" s="68">
        <f t="shared" si="4"/>
        <v>49</v>
      </c>
      <c r="AI5" s="68">
        <f t="shared" si="4"/>
        <v>51</v>
      </c>
      <c r="AJ5" s="68">
        <f t="shared" si="4"/>
        <v>47</v>
      </c>
      <c r="AK5" s="68">
        <f t="shared" si="4"/>
        <v>50</v>
      </c>
      <c r="AL5" s="68">
        <f t="shared" si="4"/>
        <v>51</v>
      </c>
      <c r="AM5" s="68">
        <f t="shared" si="4"/>
        <v>56</v>
      </c>
      <c r="AN5" s="68">
        <f t="shared" si="4"/>
        <v>-1</v>
      </c>
      <c r="AO5" s="68">
        <f t="shared" si="4"/>
        <v>-1</v>
      </c>
      <c r="AP5" s="68">
        <f t="shared" si="4"/>
        <v>0</v>
      </c>
      <c r="AQ5" s="68">
        <f t="shared" si="4"/>
        <v>0</v>
      </c>
      <c r="AR5" s="68" t="e">
        <f t="shared" si="4"/>
        <v>#DIV/0!</v>
      </c>
    </row>
    <row r="6" spans="1:44" ht="12" customHeight="1">
      <c r="A6" s="57" t="s">
        <v>0</v>
      </c>
      <c r="B6" s="525" t="s">
        <v>51</v>
      </c>
      <c r="C6" s="604">
        <f>VLOOKUP($A6,PeB_DE,C$1,FALSE)</f>
        <v>0</v>
      </c>
      <c r="D6" s="490">
        <f t="shared" si="2"/>
        <v>27</v>
      </c>
      <c r="E6" s="491">
        <f t="shared" si="2"/>
        <v>13</v>
      </c>
      <c r="F6" s="486">
        <f t="shared" si="2"/>
        <v>54</v>
      </c>
      <c r="G6" s="486">
        <f t="shared" si="2"/>
        <v>16</v>
      </c>
      <c r="H6" s="491">
        <f t="shared" si="2"/>
        <v>15</v>
      </c>
      <c r="I6" s="491">
        <f t="shared" si="2"/>
        <v>1</v>
      </c>
      <c r="J6" s="491">
        <f t="shared" si="2"/>
        <v>80</v>
      </c>
      <c r="K6" s="499">
        <f t="shared" si="3"/>
        <v>0</v>
      </c>
      <c r="L6" s="589">
        <f t="shared" si="3"/>
        <v>0</v>
      </c>
      <c r="M6" s="609">
        <f t="shared" si="3"/>
        <v>0</v>
      </c>
      <c r="N6" s="638">
        <f t="shared" si="3"/>
        <v>0</v>
      </c>
      <c r="O6" s="639" t="e">
        <f t="shared" si="3"/>
        <v>#DIV/0!</v>
      </c>
      <c r="P6" s="3"/>
      <c r="Q6" s="3"/>
      <c r="R6" s="321"/>
      <c r="S6" s="322"/>
      <c r="T6" s="323"/>
      <c r="U6" s="317"/>
      <c r="V6" s="317"/>
      <c r="W6" s="323"/>
      <c r="X6" s="323"/>
      <c r="Y6" s="323"/>
      <c r="Z6" s="324"/>
      <c r="AA6" s="325"/>
      <c r="AB6" s="321"/>
      <c r="AC6" s="322"/>
      <c r="AD6" s="751"/>
      <c r="AF6" s="68">
        <f t="shared" si="5"/>
        <v>0</v>
      </c>
      <c r="AG6" s="68">
        <f t="shared" si="4"/>
        <v>27</v>
      </c>
      <c r="AH6" s="68">
        <f t="shared" si="4"/>
        <v>13</v>
      </c>
      <c r="AI6" s="68">
        <f t="shared" si="4"/>
        <v>54</v>
      </c>
      <c r="AJ6" s="68">
        <f t="shared" si="4"/>
        <v>16</v>
      </c>
      <c r="AK6" s="68">
        <f t="shared" si="4"/>
        <v>15</v>
      </c>
      <c r="AL6" s="68">
        <f t="shared" si="4"/>
        <v>1</v>
      </c>
      <c r="AM6" s="68">
        <f t="shared" si="4"/>
        <v>80</v>
      </c>
      <c r="AN6" s="68">
        <f t="shared" si="4"/>
        <v>0</v>
      </c>
      <c r="AO6" s="68">
        <f t="shared" si="4"/>
        <v>0</v>
      </c>
      <c r="AP6" s="68">
        <f t="shared" si="4"/>
        <v>0</v>
      </c>
      <c r="AQ6" s="68">
        <f t="shared" si="4"/>
        <v>0</v>
      </c>
      <c r="AR6" s="68" t="e">
        <f t="shared" si="4"/>
        <v>#DIV/0!</v>
      </c>
    </row>
    <row r="7" spans="1:44" ht="12" customHeight="1">
      <c r="A7" s="57" t="s">
        <v>19</v>
      </c>
      <c r="B7" s="483" t="s">
        <v>80</v>
      </c>
      <c r="C7" s="604">
        <f t="shared" si="2"/>
        <v>0</v>
      </c>
      <c r="D7" s="490">
        <f t="shared" si="2"/>
        <v>0</v>
      </c>
      <c r="E7" s="491">
        <f t="shared" si="2"/>
        <v>-1</v>
      </c>
      <c r="F7" s="486">
        <f t="shared" si="2"/>
        <v>0</v>
      </c>
      <c r="G7" s="486">
        <f t="shared" si="2"/>
        <v>-1</v>
      </c>
      <c r="H7" s="491">
        <f t="shared" si="2"/>
        <v>-1</v>
      </c>
      <c r="I7" s="491">
        <f t="shared" si="2"/>
        <v>0</v>
      </c>
      <c r="J7" s="491">
        <f t="shared" si="2"/>
        <v>0</v>
      </c>
      <c r="K7" s="499">
        <f t="shared" si="3"/>
        <v>0</v>
      </c>
      <c r="L7" s="589">
        <f t="shared" si="3"/>
        <v>0</v>
      </c>
      <c r="M7" s="640">
        <f t="shared" si="3"/>
        <v>0</v>
      </c>
      <c r="N7" s="593">
        <f t="shared" si="3"/>
        <v>0</v>
      </c>
      <c r="O7" s="637">
        <f t="shared" si="3"/>
        <v>0</v>
      </c>
      <c r="P7" s="3"/>
      <c r="Q7" s="3"/>
      <c r="R7" s="321"/>
      <c r="S7" s="322"/>
      <c r="T7" s="323"/>
      <c r="U7" s="317"/>
      <c r="V7" s="317"/>
      <c r="W7" s="323"/>
      <c r="X7" s="323"/>
      <c r="Y7" s="323"/>
      <c r="Z7" s="324"/>
      <c r="AA7" s="325"/>
      <c r="AB7" s="321"/>
      <c r="AC7" s="322"/>
      <c r="AD7" s="751"/>
      <c r="AF7" s="68">
        <f t="shared" si="5"/>
        <v>0</v>
      </c>
      <c r="AG7" s="68">
        <f t="shared" si="4"/>
        <v>0</v>
      </c>
      <c r="AH7" s="68">
        <f t="shared" si="4"/>
        <v>-1</v>
      </c>
      <c r="AI7" s="68">
        <f t="shared" si="4"/>
        <v>0</v>
      </c>
      <c r="AJ7" s="68">
        <f t="shared" si="4"/>
        <v>-1</v>
      </c>
      <c r="AK7" s="68">
        <f t="shared" si="4"/>
        <v>-1</v>
      </c>
      <c r="AL7" s="68">
        <f t="shared" si="4"/>
        <v>0</v>
      </c>
      <c r="AM7" s="68">
        <f t="shared" si="4"/>
        <v>0</v>
      </c>
      <c r="AN7" s="68">
        <f t="shared" si="4"/>
        <v>0</v>
      </c>
      <c r="AO7" s="68">
        <f t="shared" si="4"/>
        <v>0</v>
      </c>
      <c r="AP7" s="68">
        <f t="shared" si="4"/>
        <v>0</v>
      </c>
      <c r="AQ7" s="68">
        <f t="shared" si="4"/>
        <v>0</v>
      </c>
      <c r="AR7" s="68">
        <f t="shared" si="4"/>
        <v>0</v>
      </c>
    </row>
    <row r="8" spans="1:44" ht="12" customHeight="1">
      <c r="A8" s="63" t="s">
        <v>9</v>
      </c>
      <c r="B8" s="526" t="s">
        <v>66</v>
      </c>
      <c r="C8" s="605">
        <f t="shared" si="2"/>
        <v>0</v>
      </c>
      <c r="D8" s="497">
        <f t="shared" si="2"/>
        <v>232</v>
      </c>
      <c r="E8" s="498">
        <f t="shared" si="2"/>
        <v>206</v>
      </c>
      <c r="F8" s="482">
        <f t="shared" si="2"/>
        <v>245</v>
      </c>
      <c r="G8" s="482">
        <f t="shared" si="2"/>
        <v>206</v>
      </c>
      <c r="H8" s="498">
        <f t="shared" si="2"/>
        <v>209</v>
      </c>
      <c r="I8" s="498">
        <f t="shared" si="2"/>
        <v>195</v>
      </c>
      <c r="J8" s="498">
        <f t="shared" si="2"/>
        <v>279</v>
      </c>
      <c r="K8" s="616">
        <f t="shared" si="3"/>
        <v>-1</v>
      </c>
      <c r="L8" s="617">
        <f t="shared" si="3"/>
        <v>-1</v>
      </c>
      <c r="M8" s="618">
        <f t="shared" si="3"/>
        <v>0</v>
      </c>
      <c r="N8" s="619">
        <f t="shared" si="3"/>
        <v>0</v>
      </c>
      <c r="O8" s="641" t="e">
        <f t="shared" si="3"/>
        <v>#DIV/0!</v>
      </c>
      <c r="P8" s="1"/>
      <c r="Q8" s="3"/>
      <c r="R8" s="332"/>
      <c r="S8" s="333"/>
      <c r="T8" s="334"/>
      <c r="U8" s="326"/>
      <c r="V8" s="326"/>
      <c r="W8" s="334"/>
      <c r="X8" s="334"/>
      <c r="Y8" s="334"/>
      <c r="Z8" s="327"/>
      <c r="AA8" s="328"/>
      <c r="AB8" s="332"/>
      <c r="AC8" s="333"/>
      <c r="AD8" s="752"/>
      <c r="AF8" s="68">
        <f t="shared" si="5"/>
        <v>0</v>
      </c>
      <c r="AG8" s="68">
        <f t="shared" si="4"/>
        <v>232</v>
      </c>
      <c r="AH8" s="68">
        <f t="shared" si="4"/>
        <v>206</v>
      </c>
      <c r="AI8" s="68">
        <f t="shared" si="4"/>
        <v>245</v>
      </c>
      <c r="AJ8" s="68">
        <f t="shared" si="4"/>
        <v>206</v>
      </c>
      <c r="AK8" s="68">
        <f t="shared" si="4"/>
        <v>209</v>
      </c>
      <c r="AL8" s="68">
        <f t="shared" si="4"/>
        <v>195</v>
      </c>
      <c r="AM8" s="68">
        <f t="shared" si="4"/>
        <v>279</v>
      </c>
      <c r="AN8" s="68">
        <f t="shared" si="4"/>
        <v>-1</v>
      </c>
      <c r="AO8" s="68">
        <f t="shared" si="4"/>
        <v>-1</v>
      </c>
      <c r="AP8" s="68">
        <f t="shared" si="4"/>
        <v>0</v>
      </c>
      <c r="AQ8" s="68">
        <f t="shared" si="4"/>
        <v>0</v>
      </c>
      <c r="AR8" s="68" t="e">
        <f t="shared" si="4"/>
        <v>#DIV/0!</v>
      </c>
    </row>
    <row r="9" spans="1:44" ht="12" customHeight="1">
      <c r="A9" s="57" t="s">
        <v>4</v>
      </c>
      <c r="B9" s="525" t="s">
        <v>36</v>
      </c>
      <c r="C9" s="604">
        <f t="shared" si="2"/>
        <v>0</v>
      </c>
      <c r="D9" s="490">
        <f t="shared" si="2"/>
        <v>0</v>
      </c>
      <c r="E9" s="491">
        <f t="shared" si="2"/>
        <v>0</v>
      </c>
      <c r="F9" s="486">
        <f t="shared" si="2"/>
        <v>0</v>
      </c>
      <c r="G9" s="486">
        <f t="shared" si="2"/>
        <v>0</v>
      </c>
      <c r="H9" s="491">
        <f t="shared" si="2"/>
        <v>0</v>
      </c>
      <c r="I9" s="491">
        <f t="shared" si="2"/>
        <v>0</v>
      </c>
      <c r="J9" s="491">
        <f t="shared" si="2"/>
        <v>0</v>
      </c>
      <c r="K9" s="499">
        <f t="shared" si="3"/>
        <v>0</v>
      </c>
      <c r="L9" s="589">
        <f t="shared" si="3"/>
        <v>0</v>
      </c>
      <c r="M9" s="609">
        <f t="shared" si="3"/>
        <v>0</v>
      </c>
      <c r="N9" s="615">
        <f t="shared" si="3"/>
        <v>0</v>
      </c>
      <c r="O9" s="637">
        <f t="shared" si="3"/>
        <v>0</v>
      </c>
      <c r="P9" s="1"/>
      <c r="Q9" s="3"/>
      <c r="R9" s="321"/>
      <c r="S9" s="322"/>
      <c r="T9" s="323"/>
      <c r="U9" s="317"/>
      <c r="V9" s="317"/>
      <c r="W9" s="323"/>
      <c r="X9" s="323"/>
      <c r="Y9" s="323"/>
      <c r="Z9" s="324"/>
      <c r="AA9" s="325"/>
      <c r="AB9" s="321"/>
      <c r="AC9" s="322"/>
      <c r="AD9" s="751"/>
      <c r="AF9" s="68">
        <f t="shared" si="5"/>
        <v>0</v>
      </c>
      <c r="AG9" s="68">
        <f t="shared" si="4"/>
        <v>0</v>
      </c>
      <c r="AH9" s="68">
        <f t="shared" si="4"/>
        <v>0</v>
      </c>
      <c r="AI9" s="68">
        <f t="shared" si="4"/>
        <v>0</v>
      </c>
      <c r="AJ9" s="68">
        <f t="shared" si="4"/>
        <v>0</v>
      </c>
      <c r="AK9" s="68">
        <f t="shared" si="4"/>
        <v>0</v>
      </c>
      <c r="AL9" s="68">
        <f t="shared" si="4"/>
        <v>0</v>
      </c>
      <c r="AM9" s="68">
        <f t="shared" si="4"/>
        <v>0</v>
      </c>
      <c r="AN9" s="68">
        <f t="shared" si="4"/>
        <v>0</v>
      </c>
      <c r="AO9" s="68">
        <f t="shared" si="4"/>
        <v>0</v>
      </c>
      <c r="AP9" s="68">
        <f t="shared" si="4"/>
        <v>0</v>
      </c>
      <c r="AQ9" s="68">
        <f t="shared" si="4"/>
        <v>0</v>
      </c>
      <c r="AR9" s="68">
        <f t="shared" si="4"/>
        <v>0</v>
      </c>
    </row>
    <row r="10" spans="1:44" ht="12" customHeight="1">
      <c r="A10" s="191" t="s">
        <v>86</v>
      </c>
      <c r="B10" s="620" t="s">
        <v>87</v>
      </c>
      <c r="C10" s="604">
        <f t="shared" si="2"/>
        <v>0</v>
      </c>
      <c r="D10" s="490">
        <f t="shared" si="2"/>
        <v>0</v>
      </c>
      <c r="E10" s="491">
        <f t="shared" si="2"/>
        <v>0</v>
      </c>
      <c r="F10" s="486">
        <f t="shared" si="2"/>
        <v>0</v>
      </c>
      <c r="G10" s="486">
        <f t="shared" si="2"/>
        <v>0</v>
      </c>
      <c r="H10" s="491">
        <f t="shared" si="2"/>
        <v>0</v>
      </c>
      <c r="I10" s="491">
        <f t="shared" si="2"/>
        <v>0</v>
      </c>
      <c r="J10" s="491">
        <f t="shared" si="2"/>
        <v>0</v>
      </c>
      <c r="K10" s="499">
        <f t="shared" si="3"/>
        <v>0</v>
      </c>
      <c r="L10" s="589">
        <f t="shared" si="3"/>
        <v>0</v>
      </c>
      <c r="M10" s="609">
        <f t="shared" si="3"/>
        <v>0</v>
      </c>
      <c r="N10" s="615">
        <f t="shared" si="3"/>
        <v>0</v>
      </c>
      <c r="O10" s="637">
        <f>VLOOKUP($A10,PeB_DE,O$1,FALSE)</f>
        <v>0</v>
      </c>
      <c r="P10" s="1"/>
      <c r="Q10" s="3"/>
      <c r="R10" s="321"/>
      <c r="S10" s="322"/>
      <c r="T10" s="323"/>
      <c r="U10" s="317"/>
      <c r="V10" s="317"/>
      <c r="W10" s="323"/>
      <c r="X10" s="323"/>
      <c r="Y10" s="323"/>
      <c r="Z10" s="324"/>
      <c r="AA10" s="325"/>
      <c r="AB10" s="321"/>
      <c r="AC10" s="322"/>
      <c r="AD10" s="751"/>
      <c r="AF10" s="68">
        <f t="shared" si="5"/>
        <v>0</v>
      </c>
      <c r="AG10" s="68">
        <f t="shared" si="4"/>
        <v>0</v>
      </c>
      <c r="AH10" s="68">
        <f t="shared" si="4"/>
        <v>0</v>
      </c>
      <c r="AI10" s="68">
        <f t="shared" si="4"/>
        <v>0</v>
      </c>
      <c r="AJ10" s="68">
        <f t="shared" si="4"/>
        <v>0</v>
      </c>
      <c r="AK10" s="68">
        <f t="shared" si="4"/>
        <v>0</v>
      </c>
      <c r="AL10" s="68">
        <f t="shared" si="4"/>
        <v>0</v>
      </c>
      <c r="AM10" s="68">
        <f t="shared" si="4"/>
        <v>0</v>
      </c>
      <c r="AN10" s="68">
        <f t="shared" si="4"/>
        <v>0</v>
      </c>
      <c r="AO10" s="68">
        <f t="shared" si="4"/>
        <v>0</v>
      </c>
      <c r="AP10" s="68">
        <f t="shared" si="4"/>
        <v>0</v>
      </c>
      <c r="AQ10" s="68">
        <f t="shared" si="4"/>
        <v>0</v>
      </c>
      <c r="AR10" s="68">
        <f t="shared" si="4"/>
        <v>0</v>
      </c>
    </row>
    <row r="11" spans="1:44" ht="12" customHeight="1">
      <c r="A11" s="63" t="s">
        <v>25</v>
      </c>
      <c r="B11" s="526" t="s">
        <v>67</v>
      </c>
      <c r="C11" s="605">
        <f t="shared" si="2"/>
        <v>0</v>
      </c>
      <c r="D11" s="497">
        <f t="shared" si="2"/>
        <v>-133</v>
      </c>
      <c r="E11" s="498">
        <f t="shared" si="2"/>
        <v>-135</v>
      </c>
      <c r="F11" s="482">
        <f t="shared" si="2"/>
        <v>-136</v>
      </c>
      <c r="G11" s="482">
        <f t="shared" si="2"/>
        <v>-141</v>
      </c>
      <c r="H11" s="498">
        <f t="shared" si="2"/>
        <v>-142</v>
      </c>
      <c r="I11" s="498">
        <f t="shared" si="2"/>
        <v>-144</v>
      </c>
      <c r="J11" s="498">
        <f t="shared" si="2"/>
        <v>-141</v>
      </c>
      <c r="K11" s="616">
        <f t="shared" si="3"/>
        <v>-1</v>
      </c>
      <c r="L11" s="617">
        <f t="shared" si="3"/>
        <v>-1</v>
      </c>
      <c r="M11" s="642">
        <f t="shared" si="3"/>
        <v>0</v>
      </c>
      <c r="N11" s="643">
        <f t="shared" si="3"/>
        <v>0</v>
      </c>
      <c r="O11" s="641" t="e">
        <f t="shared" si="3"/>
        <v>#DIV/0!</v>
      </c>
      <c r="Q11" s="3"/>
      <c r="R11" s="332"/>
      <c r="S11" s="333"/>
      <c r="T11" s="334"/>
      <c r="U11" s="326"/>
      <c r="V11" s="326"/>
      <c r="W11" s="334"/>
      <c r="X11" s="334"/>
      <c r="Y11" s="334"/>
      <c r="Z11" s="327"/>
      <c r="AA11" s="328"/>
      <c r="AB11" s="332"/>
      <c r="AC11" s="333"/>
      <c r="AD11" s="752"/>
      <c r="AF11" s="68">
        <f t="shared" si="5"/>
        <v>0</v>
      </c>
      <c r="AG11" s="68">
        <f t="shared" si="4"/>
        <v>-133</v>
      </c>
      <c r="AH11" s="68">
        <f t="shared" si="4"/>
        <v>-135</v>
      </c>
      <c r="AI11" s="68">
        <f t="shared" si="4"/>
        <v>-136</v>
      </c>
      <c r="AJ11" s="68">
        <f t="shared" si="4"/>
        <v>-141</v>
      </c>
      <c r="AK11" s="68">
        <f t="shared" si="4"/>
        <v>-142</v>
      </c>
      <c r="AL11" s="68">
        <f t="shared" si="4"/>
        <v>-144</v>
      </c>
      <c r="AM11" s="68">
        <f t="shared" si="4"/>
        <v>-141</v>
      </c>
      <c r="AN11" s="68">
        <f t="shared" si="4"/>
        <v>-1</v>
      </c>
      <c r="AO11" s="68">
        <f t="shared" si="4"/>
        <v>-1</v>
      </c>
      <c r="AP11" s="68">
        <f t="shared" si="4"/>
        <v>0</v>
      </c>
      <c r="AQ11" s="68">
        <f t="shared" si="4"/>
        <v>0</v>
      </c>
      <c r="AR11" s="68" t="e">
        <f t="shared" si="4"/>
        <v>#DIV/0!</v>
      </c>
    </row>
    <row r="12" spans="1:44" ht="12" customHeight="1">
      <c r="A12" s="63" t="s">
        <v>14</v>
      </c>
      <c r="B12" s="526" t="s">
        <v>68</v>
      </c>
      <c r="C12" s="605">
        <f t="shared" si="2"/>
        <v>0</v>
      </c>
      <c r="D12" s="497">
        <f t="shared" si="2"/>
        <v>99</v>
      </c>
      <c r="E12" s="498">
        <f t="shared" si="2"/>
        <v>71</v>
      </c>
      <c r="F12" s="498">
        <f t="shared" si="2"/>
        <v>109</v>
      </c>
      <c r="G12" s="498">
        <f t="shared" si="2"/>
        <v>65</v>
      </c>
      <c r="H12" s="498">
        <f t="shared" si="2"/>
        <v>67</v>
      </c>
      <c r="I12" s="498">
        <f t="shared" si="2"/>
        <v>51</v>
      </c>
      <c r="J12" s="498">
        <f t="shared" si="2"/>
        <v>138</v>
      </c>
      <c r="K12" s="616">
        <f t="shared" si="3"/>
        <v>-1</v>
      </c>
      <c r="L12" s="617">
        <f t="shared" si="3"/>
        <v>-1</v>
      </c>
      <c r="M12" s="642">
        <f t="shared" si="3"/>
        <v>0</v>
      </c>
      <c r="N12" s="643">
        <f t="shared" si="3"/>
        <v>0</v>
      </c>
      <c r="O12" s="641" t="e">
        <f>VLOOKUP($A12,PeB_DE,O$1,FALSE)</f>
        <v>#DIV/0!</v>
      </c>
      <c r="Q12" s="3"/>
      <c r="R12" s="332"/>
      <c r="S12" s="333"/>
      <c r="T12" s="334"/>
      <c r="U12" s="334"/>
      <c r="V12" s="334"/>
      <c r="W12" s="334"/>
      <c r="X12" s="334"/>
      <c r="Y12" s="334"/>
      <c r="Z12" s="327"/>
      <c r="AA12" s="328"/>
      <c r="AB12" s="332"/>
      <c r="AC12" s="333"/>
      <c r="AD12" s="752"/>
      <c r="AF12" s="68">
        <f t="shared" si="5"/>
        <v>0</v>
      </c>
      <c r="AG12" s="68">
        <f t="shared" si="4"/>
        <v>99</v>
      </c>
      <c r="AH12" s="68">
        <f t="shared" si="4"/>
        <v>71</v>
      </c>
      <c r="AI12" s="68">
        <f t="shared" si="4"/>
        <v>109</v>
      </c>
      <c r="AJ12" s="68">
        <f t="shared" si="4"/>
        <v>65</v>
      </c>
      <c r="AK12" s="68">
        <f t="shared" si="4"/>
        <v>67</v>
      </c>
      <c r="AL12" s="68">
        <f t="shared" si="4"/>
        <v>51</v>
      </c>
      <c r="AM12" s="68">
        <f t="shared" si="4"/>
        <v>138</v>
      </c>
      <c r="AN12" s="68">
        <f t="shared" si="4"/>
        <v>-1</v>
      </c>
      <c r="AO12" s="68">
        <f t="shared" si="4"/>
        <v>-1</v>
      </c>
      <c r="AP12" s="68">
        <f t="shared" si="4"/>
        <v>0</v>
      </c>
      <c r="AQ12" s="68">
        <f t="shared" si="4"/>
        <v>0</v>
      </c>
      <c r="AR12" s="68" t="e">
        <f t="shared" si="4"/>
        <v>#DIV/0!</v>
      </c>
    </row>
    <row r="13" spans="1:44" ht="12" customHeight="1">
      <c r="A13" s="57" t="s">
        <v>24</v>
      </c>
      <c r="B13" s="483" t="s">
        <v>52</v>
      </c>
      <c r="C13" s="621">
        <f t="shared" si="2"/>
        <v>0</v>
      </c>
      <c r="D13" s="490">
        <f t="shared" si="2"/>
        <v>-40</v>
      </c>
      <c r="E13" s="491">
        <f t="shared" si="2"/>
        <v>-5</v>
      </c>
      <c r="F13" s="485">
        <f t="shared" si="2"/>
        <v>3</v>
      </c>
      <c r="G13" s="485">
        <f t="shared" si="2"/>
        <v>-6</v>
      </c>
      <c r="H13" s="491">
        <f t="shared" si="2"/>
        <v>-3</v>
      </c>
      <c r="I13" s="491">
        <f t="shared" si="2"/>
        <v>-7</v>
      </c>
      <c r="J13" s="491">
        <f t="shared" si="2"/>
        <v>-8</v>
      </c>
      <c r="K13" s="499">
        <f t="shared" si="3"/>
        <v>0</v>
      </c>
      <c r="L13" s="589">
        <f t="shared" si="3"/>
        <v>0</v>
      </c>
      <c r="M13" s="609">
        <f t="shared" si="3"/>
        <v>0</v>
      </c>
      <c r="N13" s="638">
        <f t="shared" si="3"/>
        <v>0</v>
      </c>
      <c r="O13" s="637">
        <f t="shared" si="3"/>
        <v>0</v>
      </c>
      <c r="Q13" s="3"/>
      <c r="R13" s="321"/>
      <c r="S13" s="322"/>
      <c r="T13" s="323"/>
      <c r="U13" s="316"/>
      <c r="V13" s="316"/>
      <c r="W13" s="323"/>
      <c r="X13" s="323"/>
      <c r="Y13" s="323"/>
      <c r="Z13" s="324"/>
      <c r="AA13" s="325"/>
      <c r="AB13" s="321"/>
      <c r="AC13" s="322"/>
      <c r="AD13" s="751"/>
      <c r="AF13" s="68">
        <f t="shared" si="5"/>
        <v>0</v>
      </c>
      <c r="AG13" s="68">
        <f t="shared" si="4"/>
        <v>-40</v>
      </c>
      <c r="AH13" s="68">
        <f t="shared" si="4"/>
        <v>-5</v>
      </c>
      <c r="AI13" s="68">
        <f t="shared" si="4"/>
        <v>3</v>
      </c>
      <c r="AJ13" s="68">
        <f t="shared" si="4"/>
        <v>-6</v>
      </c>
      <c r="AK13" s="68">
        <f t="shared" si="4"/>
        <v>-3</v>
      </c>
      <c r="AL13" s="68">
        <f t="shared" si="4"/>
        <v>-7</v>
      </c>
      <c r="AM13" s="68">
        <f t="shared" si="4"/>
        <v>-8</v>
      </c>
      <c r="AN13" s="68">
        <f t="shared" si="4"/>
        <v>0</v>
      </c>
      <c r="AO13" s="68">
        <f t="shared" si="4"/>
        <v>0</v>
      </c>
      <c r="AP13" s="68">
        <f t="shared" si="4"/>
        <v>0</v>
      </c>
      <c r="AQ13" s="68">
        <f t="shared" si="4"/>
        <v>0</v>
      </c>
      <c r="AR13" s="68">
        <f t="shared" si="4"/>
        <v>0</v>
      </c>
    </row>
    <row r="14" spans="1:44" ht="12" hidden="1" customHeight="1" outlineLevel="1">
      <c r="A14" s="57" t="s">
        <v>128</v>
      </c>
      <c r="B14" s="483" t="s">
        <v>129</v>
      </c>
      <c r="C14" s="621">
        <f t="shared" si="2"/>
        <v>0</v>
      </c>
      <c r="D14" s="490">
        <f t="shared" si="2"/>
        <v>0</v>
      </c>
      <c r="E14" s="491">
        <f t="shared" si="2"/>
        <v>0</v>
      </c>
      <c r="F14" s="485">
        <f t="shared" si="2"/>
        <v>0</v>
      </c>
      <c r="G14" s="485">
        <f t="shared" si="2"/>
        <v>0</v>
      </c>
      <c r="H14" s="491">
        <f t="shared" si="2"/>
        <v>0</v>
      </c>
      <c r="I14" s="491">
        <f t="shared" si="2"/>
        <v>0</v>
      </c>
      <c r="J14" s="491">
        <f t="shared" si="2"/>
        <v>0</v>
      </c>
      <c r="K14" s="499" t="e">
        <f t="shared" si="3"/>
        <v>#N/A</v>
      </c>
      <c r="L14" s="589" t="e">
        <f t="shared" si="3"/>
        <v>#DIV/0!</v>
      </c>
      <c r="M14" s="609">
        <f t="shared" si="3"/>
        <v>0</v>
      </c>
      <c r="N14" s="638">
        <f t="shared" si="3"/>
        <v>0</v>
      </c>
      <c r="O14" s="637" t="e">
        <f t="shared" si="3"/>
        <v>#DIV/0!</v>
      </c>
      <c r="Q14" s="3"/>
      <c r="R14" s="321"/>
      <c r="S14" s="322"/>
      <c r="T14" s="323"/>
      <c r="U14" s="316"/>
      <c r="V14" s="316"/>
      <c r="W14" s="323"/>
      <c r="X14" s="323"/>
      <c r="Y14" s="323"/>
      <c r="Z14" s="324"/>
      <c r="AA14" s="325"/>
      <c r="AB14" s="321"/>
      <c r="AC14" s="322"/>
      <c r="AD14" s="751"/>
      <c r="AF14" s="68">
        <f t="shared" ref="AF14:AR14" si="6">C14-R14</f>
        <v>0</v>
      </c>
      <c r="AG14" s="68">
        <f t="shared" si="6"/>
        <v>0</v>
      </c>
      <c r="AH14" s="68">
        <f t="shared" si="6"/>
        <v>0</v>
      </c>
      <c r="AI14" s="68">
        <f t="shared" si="6"/>
        <v>0</v>
      </c>
      <c r="AJ14" s="68">
        <f t="shared" si="6"/>
        <v>0</v>
      </c>
      <c r="AK14" s="68">
        <f t="shared" si="6"/>
        <v>0</v>
      </c>
      <c r="AL14" s="68">
        <f t="shared" si="6"/>
        <v>0</v>
      </c>
      <c r="AM14" s="68">
        <f t="shared" si="6"/>
        <v>0</v>
      </c>
      <c r="AN14" s="68" t="e">
        <f t="shared" si="6"/>
        <v>#N/A</v>
      </c>
      <c r="AO14" s="68" t="e">
        <f t="shared" si="6"/>
        <v>#DIV/0!</v>
      </c>
      <c r="AP14" s="68">
        <f t="shared" si="6"/>
        <v>0</v>
      </c>
      <c r="AQ14" s="68">
        <f t="shared" si="6"/>
        <v>0</v>
      </c>
      <c r="AR14" s="68" t="e">
        <f t="shared" si="6"/>
        <v>#DIV/0!</v>
      </c>
    </row>
    <row r="15" spans="1:44" ht="12" customHeight="1" collapsed="1">
      <c r="A15" s="63" t="s">
        <v>5</v>
      </c>
      <c r="B15" s="527" t="s">
        <v>48</v>
      </c>
      <c r="C15" s="622">
        <f t="shared" si="2"/>
        <v>0</v>
      </c>
      <c r="D15" s="502">
        <f t="shared" si="2"/>
        <v>59</v>
      </c>
      <c r="E15" s="503">
        <f t="shared" si="2"/>
        <v>66</v>
      </c>
      <c r="F15" s="504">
        <f t="shared" si="2"/>
        <v>112</v>
      </c>
      <c r="G15" s="504">
        <f t="shared" si="2"/>
        <v>59</v>
      </c>
      <c r="H15" s="503">
        <f t="shared" si="2"/>
        <v>64</v>
      </c>
      <c r="I15" s="503">
        <f t="shared" si="2"/>
        <v>44</v>
      </c>
      <c r="J15" s="503">
        <f t="shared" si="2"/>
        <v>130</v>
      </c>
      <c r="K15" s="623">
        <f t="shared" si="3"/>
        <v>-1</v>
      </c>
      <c r="L15" s="507">
        <f t="shared" si="3"/>
        <v>-1</v>
      </c>
      <c r="M15" s="624">
        <f t="shared" si="3"/>
        <v>0</v>
      </c>
      <c r="N15" s="644">
        <f t="shared" si="3"/>
        <v>0</v>
      </c>
      <c r="O15" s="645" t="e">
        <f t="shared" si="3"/>
        <v>#DIV/0!</v>
      </c>
      <c r="Q15" s="3"/>
      <c r="R15" s="336"/>
      <c r="S15" s="337"/>
      <c r="T15" s="305"/>
      <c r="U15" s="338"/>
      <c r="V15" s="338"/>
      <c r="W15" s="305"/>
      <c r="X15" s="305"/>
      <c r="Y15" s="305"/>
      <c r="Z15" s="339"/>
      <c r="AA15" s="740"/>
      <c r="AB15" s="336"/>
      <c r="AC15" s="337"/>
      <c r="AD15" s="753"/>
      <c r="AF15" s="68">
        <f t="shared" si="5"/>
        <v>0</v>
      </c>
      <c r="AG15" s="68">
        <f t="shared" si="4"/>
        <v>59</v>
      </c>
      <c r="AH15" s="68">
        <f t="shared" si="4"/>
        <v>66</v>
      </c>
      <c r="AI15" s="68">
        <f t="shared" si="4"/>
        <v>112</v>
      </c>
      <c r="AJ15" s="68">
        <f t="shared" si="4"/>
        <v>59</v>
      </c>
      <c r="AK15" s="68">
        <f t="shared" si="4"/>
        <v>64</v>
      </c>
      <c r="AL15" s="68">
        <f t="shared" si="4"/>
        <v>44</v>
      </c>
      <c r="AM15" s="68">
        <f t="shared" si="4"/>
        <v>130</v>
      </c>
      <c r="AN15" s="68">
        <f t="shared" si="4"/>
        <v>-1</v>
      </c>
      <c r="AO15" s="68">
        <f t="shared" si="4"/>
        <v>-1</v>
      </c>
      <c r="AP15" s="68">
        <f t="shared" si="4"/>
        <v>0</v>
      </c>
      <c r="AQ15" s="68">
        <f t="shared" si="4"/>
        <v>0</v>
      </c>
      <c r="AR15" s="68" t="e">
        <f t="shared" si="4"/>
        <v>#DIV/0!</v>
      </c>
    </row>
    <row r="16" spans="1:44" ht="12" customHeight="1">
      <c r="A16" s="57" t="s">
        <v>10</v>
      </c>
      <c r="B16" s="525" t="s">
        <v>46</v>
      </c>
      <c r="C16" s="509">
        <f t="shared" si="2"/>
        <v>0</v>
      </c>
      <c r="D16" s="486">
        <f t="shared" si="2"/>
        <v>57.3</v>
      </c>
      <c r="E16" s="486">
        <f t="shared" si="2"/>
        <v>65.5</v>
      </c>
      <c r="F16" s="486">
        <f t="shared" si="2"/>
        <v>55.5</v>
      </c>
      <c r="G16" s="486">
        <f t="shared" si="2"/>
        <v>68.400000000000006</v>
      </c>
      <c r="H16" s="486">
        <f t="shared" si="2"/>
        <v>67.900000000000006</v>
      </c>
      <c r="I16" s="486">
        <f t="shared" si="2"/>
        <v>73.8</v>
      </c>
      <c r="J16" s="486">
        <f t="shared" si="2"/>
        <v>50.5</v>
      </c>
      <c r="K16" s="646"/>
      <c r="L16" s="647"/>
      <c r="M16" s="608">
        <f t="shared" si="3"/>
        <v>0</v>
      </c>
      <c r="N16" s="648">
        <f t="shared" si="3"/>
        <v>0</v>
      </c>
      <c r="O16" s="637"/>
      <c r="Q16" s="3"/>
      <c r="R16" s="343"/>
      <c r="S16" s="317"/>
      <c r="T16" s="317"/>
      <c r="U16" s="317"/>
      <c r="V16" s="317"/>
      <c r="W16" s="317"/>
      <c r="X16" s="317"/>
      <c r="Y16" s="317"/>
      <c r="Z16" s="318"/>
      <c r="AA16" s="320"/>
      <c r="AB16" s="343"/>
      <c r="AC16" s="317"/>
      <c r="AD16" s="319"/>
      <c r="AF16" s="68">
        <f t="shared" si="5"/>
        <v>0</v>
      </c>
      <c r="AG16" s="68">
        <f t="shared" si="4"/>
        <v>57.3</v>
      </c>
      <c r="AH16" s="68">
        <f t="shared" si="4"/>
        <v>65.5</v>
      </c>
      <c r="AI16" s="68">
        <f t="shared" si="4"/>
        <v>55.5</v>
      </c>
      <c r="AJ16" s="68">
        <f t="shared" si="4"/>
        <v>68.400000000000006</v>
      </c>
      <c r="AK16" s="68">
        <f t="shared" si="4"/>
        <v>67.900000000000006</v>
      </c>
      <c r="AL16" s="68">
        <f t="shared" si="4"/>
        <v>73.8</v>
      </c>
      <c r="AM16" s="68">
        <f t="shared" si="4"/>
        <v>50.5</v>
      </c>
      <c r="AN16" s="68">
        <f t="shared" si="4"/>
        <v>0</v>
      </c>
      <c r="AO16" s="68">
        <f t="shared" si="4"/>
        <v>0</v>
      </c>
      <c r="AP16" s="68">
        <f t="shared" si="4"/>
        <v>0</v>
      </c>
      <c r="AQ16" s="68">
        <f t="shared" si="4"/>
        <v>0</v>
      </c>
      <c r="AR16" s="68">
        <f t="shared" si="4"/>
        <v>0</v>
      </c>
    </row>
    <row r="17" spans="1:44" ht="12" customHeight="1">
      <c r="A17" s="57" t="s">
        <v>6</v>
      </c>
      <c r="B17" s="525" t="s">
        <v>108</v>
      </c>
      <c r="C17" s="509">
        <f t="shared" si="2"/>
        <v>0</v>
      </c>
      <c r="D17" s="486">
        <f t="shared" si="2"/>
        <v>10.763316303833594</v>
      </c>
      <c r="E17" s="486">
        <f t="shared" si="2"/>
        <v>12.046980312364711</v>
      </c>
      <c r="F17" s="486">
        <f t="shared" si="2"/>
        <v>21.16308006164385</v>
      </c>
      <c r="G17" s="486">
        <f t="shared" si="2"/>
        <v>12.028623232460047</v>
      </c>
      <c r="H17" s="486">
        <f t="shared" si="2"/>
        <v>12.932869844843282</v>
      </c>
      <c r="I17" s="486">
        <f t="shared" si="2"/>
        <v>8.850206431686555</v>
      </c>
      <c r="J17" s="486">
        <f t="shared" si="2"/>
        <v>26.42580263682855</v>
      </c>
      <c r="K17" s="646"/>
      <c r="L17" s="647"/>
      <c r="M17" s="608">
        <f t="shared" si="3"/>
        <v>0</v>
      </c>
      <c r="N17" s="648">
        <f t="shared" si="3"/>
        <v>0</v>
      </c>
      <c r="O17" s="637"/>
      <c r="Q17" s="3"/>
      <c r="R17" s="343"/>
      <c r="S17" s="317"/>
      <c r="T17" s="317"/>
      <c r="U17" s="317"/>
      <c r="V17" s="317"/>
      <c r="W17" s="317"/>
      <c r="X17" s="317"/>
      <c r="Y17" s="317"/>
      <c r="Z17" s="318"/>
      <c r="AA17" s="320"/>
      <c r="AB17" s="343"/>
      <c r="AC17" s="317"/>
      <c r="AD17" s="319"/>
      <c r="AF17" s="68">
        <f t="shared" ref="AF17:AR17" si="7">C17-R17</f>
        <v>0</v>
      </c>
      <c r="AG17" s="68">
        <f t="shared" si="7"/>
        <v>10.763316303833594</v>
      </c>
      <c r="AH17" s="68">
        <f t="shared" si="7"/>
        <v>12.046980312364711</v>
      </c>
      <c r="AI17" s="68">
        <f t="shared" si="7"/>
        <v>21.16308006164385</v>
      </c>
      <c r="AJ17" s="68">
        <f t="shared" si="7"/>
        <v>12.028623232460047</v>
      </c>
      <c r="AK17" s="68">
        <f t="shared" si="7"/>
        <v>12.932869844843282</v>
      </c>
      <c r="AL17" s="68">
        <f t="shared" si="7"/>
        <v>8.850206431686555</v>
      </c>
      <c r="AM17" s="68">
        <f t="shared" si="7"/>
        <v>26.42580263682855</v>
      </c>
      <c r="AN17" s="68">
        <f t="shared" si="7"/>
        <v>0</v>
      </c>
      <c r="AO17" s="68">
        <f t="shared" si="7"/>
        <v>0</v>
      </c>
      <c r="AP17" s="68">
        <f t="shared" si="7"/>
        <v>0</v>
      </c>
      <c r="AQ17" s="68">
        <f t="shared" si="7"/>
        <v>0</v>
      </c>
      <c r="AR17" s="68">
        <f t="shared" si="7"/>
        <v>0</v>
      </c>
    </row>
    <row r="18" spans="1:44" ht="12" hidden="1" customHeight="1" outlineLevel="1">
      <c r="A18" s="57" t="s">
        <v>6</v>
      </c>
      <c r="B18" s="525" t="s">
        <v>6</v>
      </c>
      <c r="C18" s="509">
        <f t="shared" si="2"/>
        <v>0</v>
      </c>
      <c r="D18" s="486">
        <f t="shared" si="2"/>
        <v>10.763316303833594</v>
      </c>
      <c r="E18" s="486">
        <f t="shared" si="2"/>
        <v>12.046980312364711</v>
      </c>
      <c r="F18" s="486">
        <f t="shared" si="2"/>
        <v>21.16308006164385</v>
      </c>
      <c r="G18" s="486">
        <f t="shared" si="2"/>
        <v>12.028623232460047</v>
      </c>
      <c r="H18" s="486">
        <f t="shared" si="2"/>
        <v>12.932869844843282</v>
      </c>
      <c r="I18" s="486">
        <f t="shared" si="2"/>
        <v>8.850206431686555</v>
      </c>
      <c r="J18" s="486">
        <f t="shared" si="2"/>
        <v>26.42580263682855</v>
      </c>
      <c r="K18" s="646"/>
      <c r="L18" s="647"/>
      <c r="M18" s="608">
        <f t="shared" si="3"/>
        <v>0</v>
      </c>
      <c r="N18" s="648">
        <f t="shared" si="3"/>
        <v>0</v>
      </c>
      <c r="O18" s="637"/>
      <c r="Q18" s="3"/>
      <c r="R18" s="343"/>
      <c r="S18" s="317"/>
      <c r="T18" s="317"/>
      <c r="U18" s="317"/>
      <c r="V18" s="317"/>
      <c r="W18" s="317"/>
      <c r="X18" s="317"/>
      <c r="Y18" s="317"/>
      <c r="Z18" s="318"/>
      <c r="AA18" s="320"/>
      <c r="AB18" s="343"/>
      <c r="AC18" s="317"/>
      <c r="AD18" s="319"/>
      <c r="AF18" s="68">
        <f t="shared" si="5"/>
        <v>0</v>
      </c>
      <c r="AG18" s="68">
        <f t="shared" si="4"/>
        <v>10.763316303833594</v>
      </c>
      <c r="AH18" s="68">
        <f t="shared" si="4"/>
        <v>12.046980312364711</v>
      </c>
      <c r="AI18" s="68">
        <f t="shared" si="4"/>
        <v>21.16308006164385</v>
      </c>
      <c r="AJ18" s="68">
        <f t="shared" si="4"/>
        <v>12.028623232460047</v>
      </c>
      <c r="AK18" s="68">
        <f t="shared" si="4"/>
        <v>12.932869844843282</v>
      </c>
      <c r="AL18" s="68">
        <f t="shared" si="4"/>
        <v>8.850206431686555</v>
      </c>
      <c r="AM18" s="68">
        <f t="shared" si="4"/>
        <v>26.42580263682855</v>
      </c>
      <c r="AN18" s="68">
        <f t="shared" si="4"/>
        <v>0</v>
      </c>
      <c r="AO18" s="68">
        <f t="shared" si="4"/>
        <v>0</v>
      </c>
      <c r="AP18" s="68">
        <f t="shared" si="4"/>
        <v>0</v>
      </c>
      <c r="AQ18" s="68">
        <f>N18-AC18</f>
        <v>0</v>
      </c>
      <c r="AR18" s="68">
        <f>O18-AD18</f>
        <v>0</v>
      </c>
    </row>
    <row r="19" spans="1:44" ht="12" customHeight="1" collapsed="1">
      <c r="A19" s="57" t="s">
        <v>29</v>
      </c>
      <c r="B19" s="483" t="s">
        <v>168</v>
      </c>
      <c r="C19" s="476">
        <f t="shared" si="2"/>
        <v>0</v>
      </c>
      <c r="D19" s="485">
        <f t="shared" si="2"/>
        <v>1575</v>
      </c>
      <c r="E19" s="485">
        <f t="shared" si="2"/>
        <v>1670</v>
      </c>
      <c r="F19" s="485">
        <f t="shared" si="2"/>
        <v>1651</v>
      </c>
      <c r="G19" s="485">
        <f t="shared" si="2"/>
        <v>1477</v>
      </c>
      <c r="H19" s="485">
        <f t="shared" si="2"/>
        <v>1496</v>
      </c>
      <c r="I19" s="485">
        <f t="shared" si="2"/>
        <v>1502</v>
      </c>
      <c r="J19" s="485">
        <f t="shared" si="2"/>
        <v>1499</v>
      </c>
      <c r="K19" s="646">
        <f t="shared" si="3"/>
        <v>-1</v>
      </c>
      <c r="L19" s="647">
        <f t="shared" si="3"/>
        <v>-1</v>
      </c>
      <c r="M19" s="609">
        <f t="shared" si="3"/>
        <v>0</v>
      </c>
      <c r="N19" s="615">
        <f t="shared" si="3"/>
        <v>0</v>
      </c>
      <c r="O19" s="637" t="e">
        <f t="shared" si="3"/>
        <v>#DIV/0!</v>
      </c>
      <c r="Q19" s="3"/>
      <c r="R19" s="345"/>
      <c r="S19" s="316"/>
      <c r="T19" s="316"/>
      <c r="U19" s="316"/>
      <c r="V19" s="316"/>
      <c r="W19" s="316"/>
      <c r="X19" s="316"/>
      <c r="Y19" s="316"/>
      <c r="Z19" s="324"/>
      <c r="AA19" s="325"/>
      <c r="AB19" s="345"/>
      <c r="AC19" s="316"/>
      <c r="AD19" s="319"/>
      <c r="AF19" s="68">
        <f t="shared" si="5"/>
        <v>0</v>
      </c>
      <c r="AG19" s="68">
        <f t="shared" si="4"/>
        <v>1575</v>
      </c>
      <c r="AH19" s="68">
        <f t="shared" si="4"/>
        <v>1670</v>
      </c>
      <c r="AI19" s="68">
        <f t="shared" si="4"/>
        <v>1651</v>
      </c>
      <c r="AJ19" s="68">
        <f t="shared" si="4"/>
        <v>1477</v>
      </c>
      <c r="AK19" s="68">
        <f t="shared" si="4"/>
        <v>1496</v>
      </c>
      <c r="AL19" s="68">
        <f t="shared" si="4"/>
        <v>1502</v>
      </c>
      <c r="AM19" s="68">
        <f t="shared" si="4"/>
        <v>1499</v>
      </c>
      <c r="AN19" s="68">
        <f t="shared" si="4"/>
        <v>-1</v>
      </c>
      <c r="AO19" s="68">
        <f t="shared" si="4"/>
        <v>-1</v>
      </c>
      <c r="AP19" s="68">
        <f t="shared" si="4"/>
        <v>0</v>
      </c>
      <c r="AQ19" s="68">
        <f t="shared" si="4"/>
        <v>0</v>
      </c>
      <c r="AR19" s="68" t="e">
        <f t="shared" si="4"/>
        <v>#DIV/0!</v>
      </c>
    </row>
    <row r="20" spans="1:44" ht="12" customHeight="1">
      <c r="A20" s="57" t="s">
        <v>28</v>
      </c>
      <c r="B20" s="483" t="s">
        <v>93</v>
      </c>
      <c r="C20" s="476">
        <f t="shared" si="2"/>
        <v>0</v>
      </c>
      <c r="D20" s="485">
        <f t="shared" si="2"/>
        <v>9127</v>
      </c>
      <c r="E20" s="485">
        <f t="shared" si="2"/>
        <v>9095</v>
      </c>
      <c r="F20" s="485">
        <f t="shared" si="2"/>
        <v>9045</v>
      </c>
      <c r="G20" s="485">
        <f t="shared" si="2"/>
        <v>8766</v>
      </c>
      <c r="H20" s="485">
        <f t="shared" si="2"/>
        <v>7658</v>
      </c>
      <c r="I20" s="485">
        <f t="shared" si="2"/>
        <v>7617</v>
      </c>
      <c r="J20" s="485">
        <f t="shared" si="2"/>
        <v>7589</v>
      </c>
      <c r="K20" s="646">
        <f t="shared" si="3"/>
        <v>-1</v>
      </c>
      <c r="L20" s="647">
        <f t="shared" si="3"/>
        <v>-1</v>
      </c>
      <c r="M20" s="609">
        <f t="shared" si="3"/>
        <v>0</v>
      </c>
      <c r="N20" s="615">
        <f t="shared" si="3"/>
        <v>0</v>
      </c>
      <c r="O20" s="637" t="e">
        <f t="shared" si="3"/>
        <v>#DIV/0!</v>
      </c>
      <c r="Q20" s="3"/>
      <c r="R20" s="345"/>
      <c r="S20" s="316"/>
      <c r="T20" s="316"/>
      <c r="U20" s="316"/>
      <c r="V20" s="316"/>
      <c r="W20" s="316"/>
      <c r="X20" s="316"/>
      <c r="Y20" s="316"/>
      <c r="Z20" s="324"/>
      <c r="AA20" s="325"/>
      <c r="AB20" s="345"/>
      <c r="AC20" s="316"/>
      <c r="AD20" s="319"/>
      <c r="AF20" s="68">
        <f t="shared" si="5"/>
        <v>0</v>
      </c>
      <c r="AG20" s="68">
        <f t="shared" si="4"/>
        <v>9127</v>
      </c>
      <c r="AH20" s="68">
        <f t="shared" si="4"/>
        <v>9095</v>
      </c>
      <c r="AI20" s="68">
        <f t="shared" si="4"/>
        <v>9045</v>
      </c>
      <c r="AJ20" s="68">
        <f t="shared" si="4"/>
        <v>8766</v>
      </c>
      <c r="AK20" s="68">
        <f t="shared" si="4"/>
        <v>7658</v>
      </c>
      <c r="AL20" s="68">
        <f t="shared" si="4"/>
        <v>7617</v>
      </c>
      <c r="AM20" s="68">
        <f t="shared" si="4"/>
        <v>7589</v>
      </c>
      <c r="AN20" s="68">
        <f t="shared" si="4"/>
        <v>-1</v>
      </c>
      <c r="AO20" s="68">
        <f t="shared" si="4"/>
        <v>-1</v>
      </c>
      <c r="AP20" s="68">
        <f t="shared" si="4"/>
        <v>0</v>
      </c>
      <c r="AQ20" s="68">
        <f t="shared" si="4"/>
        <v>0</v>
      </c>
      <c r="AR20" s="68" t="e">
        <f t="shared" si="4"/>
        <v>#DIV/0!</v>
      </c>
    </row>
    <row r="21" spans="1:44" ht="12" customHeight="1">
      <c r="A21" s="57" t="s">
        <v>15</v>
      </c>
      <c r="B21" s="513" t="s">
        <v>39</v>
      </c>
      <c r="C21" s="514">
        <f t="shared" si="2"/>
        <v>0</v>
      </c>
      <c r="D21" s="515">
        <f t="shared" si="2"/>
        <v>1912</v>
      </c>
      <c r="E21" s="515">
        <f t="shared" si="2"/>
        <v>1953</v>
      </c>
      <c r="F21" s="515">
        <f t="shared" si="2"/>
        <v>1987</v>
      </c>
      <c r="G21" s="515">
        <f t="shared" si="2"/>
        <v>2012</v>
      </c>
      <c r="H21" s="515">
        <f t="shared" si="2"/>
        <v>2061</v>
      </c>
      <c r="I21" s="515">
        <f t="shared" si="2"/>
        <v>2121</v>
      </c>
      <c r="J21" s="515">
        <f t="shared" si="2"/>
        <v>2184</v>
      </c>
      <c r="K21" s="626">
        <f t="shared" si="3"/>
        <v>-1</v>
      </c>
      <c r="L21" s="649">
        <f t="shared" si="3"/>
        <v>-1</v>
      </c>
      <c r="M21" s="610">
        <f t="shared" si="3"/>
        <v>0</v>
      </c>
      <c r="N21" s="628">
        <f t="shared" si="3"/>
        <v>0</v>
      </c>
      <c r="O21" s="650" t="e">
        <f t="shared" si="3"/>
        <v>#DIV/0!</v>
      </c>
      <c r="Q21" s="3"/>
      <c r="R21" s="348"/>
      <c r="S21" s="349"/>
      <c r="T21" s="349"/>
      <c r="U21" s="349"/>
      <c r="V21" s="349"/>
      <c r="W21" s="349"/>
      <c r="X21" s="349"/>
      <c r="Y21" s="349"/>
      <c r="Z21" s="736"/>
      <c r="AA21" s="737"/>
      <c r="AB21" s="348"/>
      <c r="AC21" s="349"/>
      <c r="AD21" s="455"/>
      <c r="AF21" s="68">
        <f t="shared" si="5"/>
        <v>0</v>
      </c>
      <c r="AG21" s="68">
        <f t="shared" si="4"/>
        <v>1912</v>
      </c>
      <c r="AH21" s="68">
        <f t="shared" si="4"/>
        <v>1953</v>
      </c>
      <c r="AI21" s="68">
        <f t="shared" si="4"/>
        <v>1987</v>
      </c>
      <c r="AJ21" s="68">
        <f t="shared" si="4"/>
        <v>2012</v>
      </c>
      <c r="AK21" s="68">
        <f t="shared" si="4"/>
        <v>2061</v>
      </c>
      <c r="AL21" s="68">
        <f t="shared" si="4"/>
        <v>2121</v>
      </c>
      <c r="AM21" s="68">
        <f t="shared" si="4"/>
        <v>2184</v>
      </c>
      <c r="AN21" s="68">
        <f t="shared" si="4"/>
        <v>-1</v>
      </c>
      <c r="AO21" s="68">
        <f t="shared" si="4"/>
        <v>-1</v>
      </c>
      <c r="AP21" s="68">
        <f t="shared" si="4"/>
        <v>0</v>
      </c>
      <c r="AQ21" s="68">
        <f t="shared" si="4"/>
        <v>0</v>
      </c>
      <c r="AR21" s="68" t="e">
        <f t="shared" si="4"/>
        <v>#DIV/0!</v>
      </c>
    </row>
    <row r="22" spans="1:44" ht="12" customHeight="1">
      <c r="A22" s="63" t="s">
        <v>23</v>
      </c>
      <c r="B22" s="526" t="s">
        <v>53</v>
      </c>
      <c r="C22" s="651"/>
      <c r="D22" s="652"/>
      <c r="E22" s="491"/>
      <c r="F22" s="491"/>
      <c r="G22" s="491"/>
      <c r="H22" s="491"/>
      <c r="I22" s="491"/>
      <c r="J22" s="491"/>
      <c r="K22" s="499"/>
      <c r="L22" s="589"/>
      <c r="M22" s="653"/>
      <c r="N22" s="654"/>
      <c r="O22" s="525"/>
      <c r="Q22" s="3"/>
      <c r="R22" s="445"/>
      <c r="S22" s="323"/>
      <c r="T22" s="323"/>
      <c r="U22" s="323"/>
      <c r="V22" s="323"/>
      <c r="W22" s="323"/>
      <c r="X22" s="323"/>
      <c r="Y22" s="323"/>
      <c r="Z22" s="318"/>
      <c r="AA22" s="320"/>
      <c r="AB22" s="445"/>
      <c r="AC22" s="323"/>
      <c r="AD22" s="344"/>
      <c r="AF22" s="68">
        <f t="shared" si="5"/>
        <v>0</v>
      </c>
      <c r="AG22" s="68">
        <f t="shared" ref="AG22:AG29" si="8">D22-S22</f>
        <v>0</v>
      </c>
      <c r="AH22" s="68">
        <f t="shared" ref="AH22:AH29" si="9">E22-T22</f>
        <v>0</v>
      </c>
      <c r="AI22" s="68">
        <f t="shared" ref="AI22:AI29" si="10">F22-U22</f>
        <v>0</v>
      </c>
      <c r="AJ22" s="68">
        <f t="shared" ref="AJ22:AJ29" si="11">G22-V22</f>
        <v>0</v>
      </c>
      <c r="AK22" s="68">
        <f t="shared" ref="AK22:AK29" si="12">H22-W22</f>
        <v>0</v>
      </c>
      <c r="AL22" s="68">
        <f t="shared" ref="AL22:AL29" si="13">I22-X22</f>
        <v>0</v>
      </c>
      <c r="AM22" s="68">
        <f t="shared" ref="AM22:AM29" si="14">J22-Y22</f>
        <v>0</v>
      </c>
      <c r="AN22" s="68">
        <f t="shared" ref="AN22:AN29" si="15">K22-Z22</f>
        <v>0</v>
      </c>
      <c r="AO22" s="68">
        <f t="shared" ref="AO22:AO29" si="16">L22-AA22</f>
        <v>0</v>
      </c>
      <c r="AP22" s="68">
        <f t="shared" ref="AP22:AP29" si="17">M22-AB22</f>
        <v>0</v>
      </c>
      <c r="AQ22" s="68">
        <f t="shared" ref="AQ22:AR29" si="18">N22-AC22</f>
        <v>0</v>
      </c>
      <c r="AR22" s="68">
        <f t="shared" si="18"/>
        <v>0</v>
      </c>
    </row>
    <row r="23" spans="1:44" ht="12" customHeight="1">
      <c r="A23" s="57" t="s">
        <v>20</v>
      </c>
      <c r="B23" s="525" t="s">
        <v>54</v>
      </c>
      <c r="C23" s="511">
        <f t="shared" ref="C23:J29" si="19">VLOOKUP($A23,PeB_DE,C$1,FALSE)</f>
        <v>0</v>
      </c>
      <c r="D23" s="512">
        <f t="shared" si="19"/>
        <v>0.2</v>
      </c>
      <c r="E23" s="512">
        <f t="shared" si="19"/>
        <v>0.2</v>
      </c>
      <c r="F23" s="512">
        <f t="shared" si="19"/>
        <v>0.2</v>
      </c>
      <c r="G23" s="512">
        <f t="shared" si="19"/>
        <v>0.2</v>
      </c>
      <c r="H23" s="512">
        <f t="shared" si="19"/>
        <v>0.2</v>
      </c>
      <c r="I23" s="512">
        <f t="shared" si="19"/>
        <v>0.2</v>
      </c>
      <c r="J23" s="512">
        <f t="shared" si="19"/>
        <v>0.2</v>
      </c>
      <c r="K23" s="499">
        <f t="shared" ref="K23:N29" si="20">VLOOKUP($A23,PeB_DE,K$1,FALSE)</f>
        <v>-1</v>
      </c>
      <c r="L23" s="589">
        <f t="shared" si="20"/>
        <v>-1</v>
      </c>
      <c r="M23" s="511">
        <f t="shared" si="3"/>
        <v>0</v>
      </c>
      <c r="N23" s="512">
        <f t="shared" si="3"/>
        <v>0</v>
      </c>
      <c r="O23" s="637" t="e">
        <f t="shared" si="3"/>
        <v>#DIV/0!</v>
      </c>
      <c r="Q23" s="3"/>
      <c r="R23" s="353"/>
      <c r="S23" s="354"/>
      <c r="T23" s="354"/>
      <c r="U23" s="354"/>
      <c r="V23" s="354"/>
      <c r="W23" s="354"/>
      <c r="X23" s="354"/>
      <c r="Y23" s="354"/>
      <c r="Z23" s="324"/>
      <c r="AA23" s="325"/>
      <c r="AB23" s="353"/>
      <c r="AC23" s="354"/>
      <c r="AD23" s="319"/>
      <c r="AF23" s="68">
        <f t="shared" si="5"/>
        <v>0</v>
      </c>
      <c r="AG23" s="68">
        <f t="shared" si="8"/>
        <v>0.2</v>
      </c>
      <c r="AH23" s="68">
        <f t="shared" si="9"/>
        <v>0.2</v>
      </c>
      <c r="AI23" s="68">
        <f t="shared" si="10"/>
        <v>0.2</v>
      </c>
      <c r="AJ23" s="68">
        <f t="shared" si="11"/>
        <v>0.2</v>
      </c>
      <c r="AK23" s="68">
        <f t="shared" si="12"/>
        <v>0.2</v>
      </c>
      <c r="AL23" s="68">
        <f t="shared" si="13"/>
        <v>0.2</v>
      </c>
      <c r="AM23" s="68">
        <f t="shared" si="14"/>
        <v>0.2</v>
      </c>
      <c r="AN23" s="68">
        <f t="shared" si="15"/>
        <v>-1</v>
      </c>
      <c r="AO23" s="68">
        <f t="shared" si="16"/>
        <v>-1</v>
      </c>
      <c r="AP23" s="68">
        <f t="shared" si="17"/>
        <v>0</v>
      </c>
      <c r="AQ23" s="68">
        <f t="shared" si="18"/>
        <v>0</v>
      </c>
      <c r="AR23" s="68" t="e">
        <f t="shared" si="18"/>
        <v>#DIV/0!</v>
      </c>
    </row>
    <row r="24" spans="1:44" ht="12" customHeight="1">
      <c r="A24" s="57" t="s">
        <v>21</v>
      </c>
      <c r="B24" s="525" t="s">
        <v>55</v>
      </c>
      <c r="C24" s="511">
        <f t="shared" si="19"/>
        <v>0</v>
      </c>
      <c r="D24" s="512">
        <f t="shared" si="19"/>
        <v>30.9</v>
      </c>
      <c r="E24" s="512">
        <f t="shared" si="19"/>
        <v>30.7</v>
      </c>
      <c r="F24" s="512">
        <f t="shared" si="19"/>
        <v>30.599999999999998</v>
      </c>
      <c r="G24" s="512">
        <f t="shared" si="19"/>
        <v>30.5</v>
      </c>
      <c r="H24" s="512">
        <f t="shared" si="19"/>
        <v>30.400000000000002</v>
      </c>
      <c r="I24" s="512">
        <f t="shared" si="19"/>
        <v>30.300000000000004</v>
      </c>
      <c r="J24" s="512">
        <f t="shared" si="19"/>
        <v>29.900000000000002</v>
      </c>
      <c r="K24" s="499">
        <f t="shared" si="20"/>
        <v>-1</v>
      </c>
      <c r="L24" s="589">
        <f t="shared" si="20"/>
        <v>-1</v>
      </c>
      <c r="M24" s="511">
        <f t="shared" si="3"/>
        <v>0</v>
      </c>
      <c r="N24" s="512">
        <f t="shared" si="3"/>
        <v>0</v>
      </c>
      <c r="O24" s="637" t="e">
        <f t="shared" ref="O24:O29" si="21">VLOOKUP($A24,PeB_DE,O$1,FALSE)</f>
        <v>#DIV/0!</v>
      </c>
      <c r="Q24" s="3"/>
      <c r="R24" s="353"/>
      <c r="S24" s="354"/>
      <c r="T24" s="354"/>
      <c r="U24" s="354"/>
      <c r="V24" s="354"/>
      <c r="W24" s="354"/>
      <c r="X24" s="354"/>
      <c r="Y24" s="354"/>
      <c r="Z24" s="324"/>
      <c r="AA24" s="325"/>
      <c r="AB24" s="353"/>
      <c r="AC24" s="354"/>
      <c r="AD24" s="319"/>
      <c r="AF24" s="68">
        <f t="shared" si="5"/>
        <v>0</v>
      </c>
      <c r="AG24" s="68">
        <f t="shared" si="8"/>
        <v>30.9</v>
      </c>
      <c r="AH24" s="68">
        <f t="shared" si="9"/>
        <v>30.7</v>
      </c>
      <c r="AI24" s="68">
        <f t="shared" si="10"/>
        <v>30.599999999999998</v>
      </c>
      <c r="AJ24" s="68">
        <f t="shared" si="11"/>
        <v>30.5</v>
      </c>
      <c r="AK24" s="68">
        <f t="shared" si="12"/>
        <v>30.400000000000002</v>
      </c>
      <c r="AL24" s="68">
        <f t="shared" si="13"/>
        <v>30.300000000000004</v>
      </c>
      <c r="AM24" s="68">
        <f t="shared" si="14"/>
        <v>29.900000000000002</v>
      </c>
      <c r="AN24" s="68">
        <f t="shared" si="15"/>
        <v>-1</v>
      </c>
      <c r="AO24" s="68">
        <f t="shared" si="16"/>
        <v>-1</v>
      </c>
      <c r="AP24" s="68">
        <f t="shared" si="17"/>
        <v>0</v>
      </c>
      <c r="AQ24" s="68">
        <f t="shared" si="18"/>
        <v>0</v>
      </c>
      <c r="AR24" s="68" t="e">
        <f t="shared" si="18"/>
        <v>#DIV/0!</v>
      </c>
    </row>
    <row r="25" spans="1:44" ht="12" customHeight="1">
      <c r="A25" s="57" t="s">
        <v>22</v>
      </c>
      <c r="B25" s="525" t="s">
        <v>56</v>
      </c>
      <c r="C25" s="511">
        <f t="shared" si="19"/>
        <v>0</v>
      </c>
      <c r="D25" s="512">
        <f t="shared" si="19"/>
        <v>8.9</v>
      </c>
      <c r="E25" s="512">
        <f t="shared" si="19"/>
        <v>9</v>
      </c>
      <c r="F25" s="512">
        <f t="shared" si="19"/>
        <v>9.1</v>
      </c>
      <c r="G25" s="512">
        <f t="shared" si="19"/>
        <v>9.1999999999999993</v>
      </c>
      <c r="H25" s="512">
        <f t="shared" si="19"/>
        <v>9.4</v>
      </c>
      <c r="I25" s="512">
        <f t="shared" si="19"/>
        <v>9.6999999999999993</v>
      </c>
      <c r="J25" s="512">
        <f t="shared" si="19"/>
        <v>9.9</v>
      </c>
      <c r="K25" s="499">
        <f t="shared" si="20"/>
        <v>-1</v>
      </c>
      <c r="L25" s="589">
        <f t="shared" si="20"/>
        <v>-1</v>
      </c>
      <c r="M25" s="511">
        <f t="shared" si="20"/>
        <v>0</v>
      </c>
      <c r="N25" s="512">
        <f t="shared" si="20"/>
        <v>0</v>
      </c>
      <c r="O25" s="637" t="e">
        <f t="shared" si="21"/>
        <v>#DIV/0!</v>
      </c>
      <c r="Q25" s="3"/>
      <c r="R25" s="353"/>
      <c r="S25" s="354"/>
      <c r="T25" s="354"/>
      <c r="U25" s="354"/>
      <c r="V25" s="354"/>
      <c r="W25" s="354"/>
      <c r="X25" s="354"/>
      <c r="Y25" s="354"/>
      <c r="Z25" s="324"/>
      <c r="AA25" s="325"/>
      <c r="AB25" s="353"/>
      <c r="AC25" s="354"/>
      <c r="AD25" s="319"/>
      <c r="AF25" s="68">
        <f t="shared" si="5"/>
        <v>0</v>
      </c>
      <c r="AG25" s="68">
        <f t="shared" si="8"/>
        <v>8.9</v>
      </c>
      <c r="AH25" s="68">
        <f t="shared" si="9"/>
        <v>9</v>
      </c>
      <c r="AI25" s="68">
        <f t="shared" si="10"/>
        <v>9.1</v>
      </c>
      <c r="AJ25" s="68">
        <f t="shared" si="11"/>
        <v>9.1999999999999993</v>
      </c>
      <c r="AK25" s="68">
        <f t="shared" si="12"/>
        <v>9.4</v>
      </c>
      <c r="AL25" s="68">
        <f t="shared" si="13"/>
        <v>9.6999999999999993</v>
      </c>
      <c r="AM25" s="68">
        <f t="shared" si="14"/>
        <v>9.9</v>
      </c>
      <c r="AN25" s="68">
        <f t="shared" si="15"/>
        <v>-1</v>
      </c>
      <c r="AO25" s="68">
        <f t="shared" si="16"/>
        <v>-1</v>
      </c>
      <c r="AP25" s="68">
        <f t="shared" si="17"/>
        <v>0</v>
      </c>
      <c r="AQ25" s="68">
        <f t="shared" si="18"/>
        <v>0</v>
      </c>
      <c r="AR25" s="68" t="e">
        <f t="shared" si="18"/>
        <v>#DIV/0!</v>
      </c>
    </row>
    <row r="26" spans="1:44" ht="12" customHeight="1">
      <c r="A26" s="63" t="s">
        <v>26</v>
      </c>
      <c r="B26" s="526" t="s">
        <v>57</v>
      </c>
      <c r="C26" s="520">
        <f t="shared" si="19"/>
        <v>0</v>
      </c>
      <c r="D26" s="521">
        <f t="shared" si="19"/>
        <v>40.1</v>
      </c>
      <c r="E26" s="521">
        <f t="shared" si="19"/>
        <v>39.9</v>
      </c>
      <c r="F26" s="521">
        <f t="shared" si="19"/>
        <v>39.9</v>
      </c>
      <c r="G26" s="521">
        <f t="shared" si="19"/>
        <v>39.9</v>
      </c>
      <c r="H26" s="521">
        <f t="shared" si="19"/>
        <v>40</v>
      </c>
      <c r="I26" s="521">
        <f t="shared" si="19"/>
        <v>40.200000000000003</v>
      </c>
      <c r="J26" s="521">
        <f t="shared" si="19"/>
        <v>40</v>
      </c>
      <c r="K26" s="616">
        <f t="shared" si="20"/>
        <v>-1</v>
      </c>
      <c r="L26" s="617">
        <f t="shared" si="20"/>
        <v>-1</v>
      </c>
      <c r="M26" s="520">
        <f t="shared" si="3"/>
        <v>0</v>
      </c>
      <c r="N26" s="521">
        <f t="shared" si="3"/>
        <v>0</v>
      </c>
      <c r="O26" s="641" t="e">
        <f t="shared" si="21"/>
        <v>#DIV/0!</v>
      </c>
      <c r="Q26" s="3"/>
      <c r="R26" s="355"/>
      <c r="S26" s="356"/>
      <c r="T26" s="356"/>
      <c r="U26" s="356"/>
      <c r="V26" s="356"/>
      <c r="W26" s="356"/>
      <c r="X26" s="356"/>
      <c r="Y26" s="356"/>
      <c r="Z26" s="327"/>
      <c r="AA26" s="328"/>
      <c r="AB26" s="355"/>
      <c r="AC26" s="356"/>
      <c r="AD26" s="331"/>
      <c r="AF26" s="68">
        <f t="shared" si="5"/>
        <v>0</v>
      </c>
      <c r="AG26" s="68">
        <f t="shared" si="8"/>
        <v>40.1</v>
      </c>
      <c r="AH26" s="68">
        <f t="shared" si="9"/>
        <v>39.9</v>
      </c>
      <c r="AI26" s="68">
        <f t="shared" si="10"/>
        <v>39.9</v>
      </c>
      <c r="AJ26" s="68">
        <f t="shared" si="11"/>
        <v>39.9</v>
      </c>
      <c r="AK26" s="68">
        <f t="shared" si="12"/>
        <v>40</v>
      </c>
      <c r="AL26" s="68">
        <f t="shared" si="13"/>
        <v>40.200000000000003</v>
      </c>
      <c r="AM26" s="68">
        <f t="shared" si="14"/>
        <v>40</v>
      </c>
      <c r="AN26" s="68">
        <f t="shared" si="15"/>
        <v>-1</v>
      </c>
      <c r="AO26" s="68">
        <f t="shared" si="16"/>
        <v>-1</v>
      </c>
      <c r="AP26" s="68">
        <f t="shared" si="17"/>
        <v>0</v>
      </c>
      <c r="AQ26" s="68">
        <f t="shared" si="18"/>
        <v>0</v>
      </c>
      <c r="AR26" s="68" t="e">
        <f t="shared" si="18"/>
        <v>#DIV/0!</v>
      </c>
    </row>
    <row r="27" spans="1:44" ht="12" customHeight="1">
      <c r="A27" s="57" t="s">
        <v>18</v>
      </c>
      <c r="B27" s="483" t="s">
        <v>58</v>
      </c>
      <c r="C27" s="545">
        <f t="shared" si="19"/>
        <v>0</v>
      </c>
      <c r="D27" s="512">
        <f t="shared" si="19"/>
        <v>1.7</v>
      </c>
      <c r="E27" s="512">
        <f t="shared" si="19"/>
        <v>1.7</v>
      </c>
      <c r="F27" s="512">
        <f t="shared" si="19"/>
        <v>1.7</v>
      </c>
      <c r="G27" s="512">
        <f t="shared" si="19"/>
        <v>1.6</v>
      </c>
      <c r="H27" s="512">
        <f t="shared" si="19"/>
        <v>1.7</v>
      </c>
      <c r="I27" s="512">
        <f t="shared" si="19"/>
        <v>2.2000000000000002</v>
      </c>
      <c r="J27" s="512">
        <f t="shared" si="19"/>
        <v>2.2999999999999998</v>
      </c>
      <c r="K27" s="499">
        <f t="shared" si="20"/>
        <v>-1</v>
      </c>
      <c r="L27" s="589">
        <f t="shared" si="20"/>
        <v>-1</v>
      </c>
      <c r="M27" s="545">
        <f t="shared" si="20"/>
        <v>0</v>
      </c>
      <c r="N27" s="512">
        <f t="shared" si="20"/>
        <v>0</v>
      </c>
      <c r="O27" s="637" t="e">
        <f t="shared" si="21"/>
        <v>#DIV/0!</v>
      </c>
      <c r="Q27" s="3"/>
      <c r="R27" s="353"/>
      <c r="S27" s="354"/>
      <c r="T27" s="354"/>
      <c r="U27" s="354"/>
      <c r="V27" s="354"/>
      <c r="W27" s="354"/>
      <c r="X27" s="354"/>
      <c r="Y27" s="354"/>
      <c r="Z27" s="324"/>
      <c r="AA27" s="325"/>
      <c r="AB27" s="353"/>
      <c r="AC27" s="354"/>
      <c r="AD27" s="319"/>
      <c r="AF27" s="68">
        <f t="shared" si="5"/>
        <v>0</v>
      </c>
      <c r="AG27" s="68">
        <f t="shared" si="8"/>
        <v>1.7</v>
      </c>
      <c r="AH27" s="68">
        <f t="shared" si="9"/>
        <v>1.7</v>
      </c>
      <c r="AI27" s="68">
        <f t="shared" si="10"/>
        <v>1.7</v>
      </c>
      <c r="AJ27" s="68">
        <f t="shared" si="11"/>
        <v>1.6</v>
      </c>
      <c r="AK27" s="68">
        <f t="shared" si="12"/>
        <v>1.7</v>
      </c>
      <c r="AL27" s="68">
        <f t="shared" si="13"/>
        <v>2.2000000000000002</v>
      </c>
      <c r="AM27" s="68">
        <f t="shared" si="14"/>
        <v>2.2999999999999998</v>
      </c>
      <c r="AN27" s="68">
        <f t="shared" si="15"/>
        <v>-1</v>
      </c>
      <c r="AO27" s="68">
        <f t="shared" si="16"/>
        <v>-1</v>
      </c>
      <c r="AP27" s="68">
        <f t="shared" si="17"/>
        <v>0</v>
      </c>
      <c r="AQ27" s="68">
        <f t="shared" si="18"/>
        <v>0</v>
      </c>
      <c r="AR27" s="68" t="e">
        <f t="shared" si="18"/>
        <v>#DIV/0!</v>
      </c>
    </row>
    <row r="28" spans="1:44" ht="12" customHeight="1">
      <c r="A28" s="57" t="s">
        <v>17</v>
      </c>
      <c r="B28" s="525" t="s">
        <v>59</v>
      </c>
      <c r="C28" s="511">
        <f t="shared" si="19"/>
        <v>0</v>
      </c>
      <c r="D28" s="512">
        <f t="shared" si="19"/>
        <v>23.1</v>
      </c>
      <c r="E28" s="512">
        <f t="shared" si="19"/>
        <v>23.3</v>
      </c>
      <c r="F28" s="512">
        <f t="shared" si="19"/>
        <v>22.8</v>
      </c>
      <c r="G28" s="512">
        <f t="shared" si="19"/>
        <v>22.9</v>
      </c>
      <c r="H28" s="512">
        <f t="shared" si="19"/>
        <v>23.3</v>
      </c>
      <c r="I28" s="512">
        <f t="shared" si="19"/>
        <v>23.6</v>
      </c>
      <c r="J28" s="512">
        <f t="shared" si="19"/>
        <v>23.099999999999998</v>
      </c>
      <c r="K28" s="499">
        <f t="shared" si="20"/>
        <v>-1</v>
      </c>
      <c r="L28" s="589">
        <f t="shared" si="20"/>
        <v>-1</v>
      </c>
      <c r="M28" s="511">
        <f t="shared" si="20"/>
        <v>0</v>
      </c>
      <c r="N28" s="512">
        <f t="shared" si="20"/>
        <v>0</v>
      </c>
      <c r="O28" s="637" t="e">
        <f t="shared" si="21"/>
        <v>#DIV/0!</v>
      </c>
      <c r="Q28" s="3"/>
      <c r="R28" s="353"/>
      <c r="S28" s="354"/>
      <c r="T28" s="354"/>
      <c r="U28" s="354"/>
      <c r="V28" s="354"/>
      <c r="W28" s="354"/>
      <c r="X28" s="354"/>
      <c r="Y28" s="354"/>
      <c r="Z28" s="324"/>
      <c r="AA28" s="325"/>
      <c r="AB28" s="353"/>
      <c r="AC28" s="354"/>
      <c r="AD28" s="319"/>
      <c r="AF28" s="68">
        <f t="shared" si="5"/>
        <v>0</v>
      </c>
      <c r="AG28" s="68">
        <f t="shared" si="8"/>
        <v>23.1</v>
      </c>
      <c r="AH28" s="68">
        <f t="shared" si="9"/>
        <v>23.3</v>
      </c>
      <c r="AI28" s="68">
        <f t="shared" si="10"/>
        <v>22.8</v>
      </c>
      <c r="AJ28" s="68">
        <f t="shared" si="11"/>
        <v>22.9</v>
      </c>
      <c r="AK28" s="68">
        <f t="shared" si="12"/>
        <v>23.3</v>
      </c>
      <c r="AL28" s="68">
        <f t="shared" si="13"/>
        <v>23.6</v>
      </c>
      <c r="AM28" s="68">
        <f t="shared" si="14"/>
        <v>23.099999999999998</v>
      </c>
      <c r="AN28" s="68">
        <f t="shared" si="15"/>
        <v>-1</v>
      </c>
      <c r="AO28" s="68">
        <f t="shared" si="16"/>
        <v>-1</v>
      </c>
      <c r="AP28" s="68">
        <f t="shared" si="17"/>
        <v>0</v>
      </c>
      <c r="AQ28" s="68">
        <f t="shared" si="18"/>
        <v>0</v>
      </c>
      <c r="AR28" s="68" t="e">
        <f t="shared" si="18"/>
        <v>#DIV/0!</v>
      </c>
    </row>
    <row r="29" spans="1:44" ht="12" customHeight="1">
      <c r="A29" s="63" t="s">
        <v>16</v>
      </c>
      <c r="B29" s="527" t="s">
        <v>60</v>
      </c>
      <c r="C29" s="522">
        <f t="shared" si="19"/>
        <v>0</v>
      </c>
      <c r="D29" s="523">
        <f t="shared" si="19"/>
        <v>24.8</v>
      </c>
      <c r="E29" s="523">
        <f t="shared" si="19"/>
        <v>25</v>
      </c>
      <c r="F29" s="523">
        <f t="shared" si="19"/>
        <v>24.5</v>
      </c>
      <c r="G29" s="523">
        <f t="shared" si="19"/>
        <v>24.5</v>
      </c>
      <c r="H29" s="523">
        <f t="shared" si="19"/>
        <v>25</v>
      </c>
      <c r="I29" s="523">
        <f t="shared" si="19"/>
        <v>25.8</v>
      </c>
      <c r="J29" s="523">
        <f t="shared" si="19"/>
        <v>25.4</v>
      </c>
      <c r="K29" s="623">
        <f t="shared" si="20"/>
        <v>-1</v>
      </c>
      <c r="L29" s="507">
        <f t="shared" si="20"/>
        <v>-1</v>
      </c>
      <c r="M29" s="633">
        <f t="shared" si="20"/>
        <v>0</v>
      </c>
      <c r="N29" s="634">
        <f t="shared" si="20"/>
        <v>0</v>
      </c>
      <c r="O29" s="645" t="e">
        <f t="shared" si="21"/>
        <v>#DIV/0!</v>
      </c>
      <c r="Q29" s="3"/>
      <c r="R29" s="357"/>
      <c r="S29" s="358"/>
      <c r="T29" s="358"/>
      <c r="U29" s="358"/>
      <c r="V29" s="358"/>
      <c r="W29" s="358"/>
      <c r="X29" s="358"/>
      <c r="Y29" s="358"/>
      <c r="Z29" s="339"/>
      <c r="AA29" s="740"/>
      <c r="AB29" s="357"/>
      <c r="AC29" s="358"/>
      <c r="AD29" s="342"/>
      <c r="AF29" s="68">
        <f t="shared" si="5"/>
        <v>0</v>
      </c>
      <c r="AG29" s="68">
        <f t="shared" si="8"/>
        <v>24.8</v>
      </c>
      <c r="AH29" s="68">
        <f t="shared" si="9"/>
        <v>25</v>
      </c>
      <c r="AI29" s="68">
        <f t="shared" si="10"/>
        <v>24.5</v>
      </c>
      <c r="AJ29" s="68">
        <f t="shared" si="11"/>
        <v>24.5</v>
      </c>
      <c r="AK29" s="68">
        <f t="shared" si="12"/>
        <v>25</v>
      </c>
      <c r="AL29" s="68">
        <f t="shared" si="13"/>
        <v>25.8</v>
      </c>
      <c r="AM29" s="68">
        <f t="shared" si="14"/>
        <v>25.4</v>
      </c>
      <c r="AN29" s="68">
        <f t="shared" si="15"/>
        <v>-1</v>
      </c>
      <c r="AO29" s="68">
        <f t="shared" si="16"/>
        <v>-1</v>
      </c>
      <c r="AP29" s="68">
        <f t="shared" si="17"/>
        <v>0</v>
      </c>
      <c r="AQ29" s="68">
        <f t="shared" si="18"/>
        <v>0</v>
      </c>
      <c r="AR29" s="68" t="e">
        <f t="shared" si="18"/>
        <v>#DIV/0!</v>
      </c>
    </row>
    <row r="30" spans="1:44" ht="12" customHeight="1">
      <c r="A30" s="78"/>
      <c r="B30" s="1362" t="s">
        <v>147</v>
      </c>
      <c r="C30" s="1362"/>
      <c r="D30" s="1362"/>
      <c r="E30" s="1362"/>
      <c r="F30" s="1362"/>
      <c r="G30" s="1362"/>
      <c r="H30" s="1362"/>
      <c r="I30" s="1362"/>
      <c r="J30" s="1362"/>
      <c r="K30" s="1362"/>
      <c r="L30" s="1362"/>
      <c r="M30" s="1362"/>
      <c r="N30" s="1362"/>
      <c r="O30" s="1362"/>
      <c r="P30" s="1362"/>
      <c r="Q30" s="1362"/>
      <c r="R30" s="1362"/>
    </row>
    <row r="31" spans="1:44">
      <c r="A31" s="78"/>
      <c r="B31" s="398"/>
      <c r="C31" s="386"/>
      <c r="D31" s="386"/>
      <c r="E31" s="386"/>
      <c r="F31" s="386"/>
      <c r="G31" s="386"/>
      <c r="H31" s="386"/>
      <c r="I31" s="386"/>
      <c r="J31" s="386"/>
      <c r="K31" s="322"/>
      <c r="L31" s="419"/>
      <c r="M31" s="367"/>
      <c r="N31" s="367"/>
      <c r="O31" s="367"/>
    </row>
    <row r="32" spans="1:44">
      <c r="B32" s="401"/>
      <c r="C32" s="376"/>
      <c r="D32" s="376"/>
      <c r="E32" s="401"/>
      <c r="F32" s="395"/>
      <c r="G32" s="395"/>
      <c r="H32" s="395"/>
      <c r="I32" s="395"/>
      <c r="J32" s="395"/>
      <c r="K32" s="420"/>
      <c r="L32" s="420"/>
      <c r="M32" s="421"/>
      <c r="N32" s="401"/>
      <c r="O32" s="394"/>
    </row>
    <row r="33" spans="1:15">
      <c r="B33" s="9"/>
      <c r="C33" s="19"/>
      <c r="D33" s="19"/>
      <c r="E33" s="9"/>
      <c r="F33" s="15"/>
      <c r="G33" s="15"/>
      <c r="H33" s="9"/>
      <c r="I33" s="9"/>
      <c r="J33" s="9"/>
      <c r="K33" s="142"/>
      <c r="L33" s="142"/>
      <c r="M33" s="127"/>
      <c r="N33" s="13"/>
      <c r="O33" s="13"/>
    </row>
    <row r="34" spans="1:15">
      <c r="A34" s="130"/>
      <c r="B34" s="9"/>
      <c r="C34" s="19"/>
      <c r="D34" s="19"/>
      <c r="E34" s="9"/>
      <c r="F34" s="15"/>
      <c r="G34" s="15"/>
      <c r="H34" s="15"/>
      <c r="I34" s="15"/>
      <c r="J34" s="15"/>
      <c r="K34" s="142"/>
      <c r="L34" s="142"/>
      <c r="M34" s="127"/>
      <c r="N34" s="13"/>
      <c r="O34" s="13"/>
    </row>
    <row r="35" spans="1:15">
      <c r="B35" s="9"/>
      <c r="C35" s="19"/>
      <c r="D35" s="19"/>
      <c r="E35" s="9"/>
      <c r="F35" s="15"/>
      <c r="G35" s="15"/>
      <c r="H35" s="9"/>
      <c r="I35" s="9"/>
      <c r="J35" s="9"/>
      <c r="K35" s="142"/>
      <c r="L35" s="142"/>
      <c r="M35" s="127"/>
      <c r="N35" s="13"/>
      <c r="O35" s="13"/>
    </row>
    <row r="36" spans="1:15">
      <c r="B36" s="9"/>
      <c r="C36" s="19"/>
      <c r="D36" s="19"/>
      <c r="E36" s="9"/>
      <c r="F36" s="15"/>
      <c r="G36" s="15"/>
      <c r="H36" s="9"/>
      <c r="I36" s="9"/>
      <c r="J36" s="9"/>
      <c r="K36" s="142"/>
      <c r="L36" s="142"/>
      <c r="M36" s="127"/>
      <c r="N36" s="13"/>
      <c r="O36" s="13"/>
    </row>
    <row r="37" spans="1:15">
      <c r="B37" s="9"/>
      <c r="C37" s="19"/>
      <c r="D37" s="19"/>
      <c r="E37" s="9"/>
      <c r="F37" s="15"/>
      <c r="G37" s="15"/>
      <c r="H37" s="9"/>
      <c r="I37" s="9"/>
      <c r="J37" s="9"/>
      <c r="K37" s="142"/>
      <c r="L37" s="142"/>
      <c r="M37" s="127"/>
      <c r="N37" s="13"/>
      <c r="O37" s="13"/>
    </row>
    <row r="38" spans="1:15">
      <c r="B38" s="9"/>
      <c r="C38" s="24"/>
      <c r="D38" s="24"/>
      <c r="E38" s="12"/>
      <c r="F38" s="123"/>
      <c r="G38" s="123"/>
      <c r="H38" s="12"/>
      <c r="I38" s="12"/>
      <c r="J38" s="12"/>
      <c r="K38" s="142"/>
      <c r="L38" s="142"/>
      <c r="M38" s="127"/>
      <c r="N38" s="13"/>
      <c r="O38" s="13"/>
    </row>
    <row r="39" spans="1:15">
      <c r="B39" s="9"/>
      <c r="C39" s="19"/>
      <c r="D39" s="19"/>
      <c r="E39" s="9"/>
      <c r="F39" s="15"/>
      <c r="G39" s="15"/>
      <c r="H39" s="9"/>
      <c r="I39" s="9"/>
      <c r="J39" s="9"/>
      <c r="K39" s="142"/>
      <c r="L39" s="142"/>
      <c r="M39" s="127"/>
      <c r="N39" s="13"/>
      <c r="O39" s="13"/>
    </row>
    <row r="40" spans="1:15">
      <c r="B40" s="9"/>
      <c r="C40" s="24"/>
      <c r="D40" s="24"/>
      <c r="E40" s="12"/>
      <c r="F40" s="123"/>
      <c r="G40" s="123"/>
      <c r="H40" s="12"/>
      <c r="I40" s="12"/>
      <c r="J40" s="12"/>
      <c r="K40" s="142"/>
      <c r="L40" s="142"/>
      <c r="M40" s="127"/>
      <c r="N40" s="13"/>
      <c r="O40" s="13"/>
    </row>
    <row r="41" spans="1:15">
      <c r="B41" s="9"/>
      <c r="C41" s="24"/>
      <c r="D41" s="24"/>
      <c r="E41" s="12"/>
      <c r="F41" s="12"/>
      <c r="G41" s="12"/>
      <c r="H41" s="12"/>
      <c r="I41" s="12"/>
      <c r="J41" s="12"/>
      <c r="K41" s="142"/>
      <c r="L41" s="142"/>
      <c r="M41" s="127"/>
      <c r="N41" s="13"/>
      <c r="O41" s="13"/>
    </row>
    <row r="42" spans="1:15">
      <c r="B42" s="9"/>
      <c r="C42" s="44"/>
      <c r="D42" s="44"/>
      <c r="E42" s="15"/>
      <c r="F42" s="124"/>
      <c r="G42" s="124"/>
      <c r="H42" s="9"/>
      <c r="I42" s="9"/>
      <c r="J42" s="9"/>
      <c r="K42" s="142"/>
      <c r="L42" s="142"/>
      <c r="M42" s="127"/>
      <c r="N42" s="13"/>
      <c r="O42" s="13"/>
    </row>
    <row r="43" spans="1:15">
      <c r="B43" s="9"/>
      <c r="C43" s="24"/>
      <c r="D43" s="24"/>
      <c r="E43" s="12"/>
      <c r="F43" s="123"/>
      <c r="G43" s="123"/>
      <c r="H43" s="12"/>
      <c r="I43" s="12"/>
      <c r="J43" s="12"/>
      <c r="K43" s="142"/>
      <c r="L43" s="142"/>
      <c r="M43" s="127"/>
      <c r="N43" s="13"/>
      <c r="O43" s="13"/>
    </row>
    <row r="44" spans="1:15">
      <c r="B44" s="9"/>
      <c r="C44" s="15"/>
      <c r="D44" s="15"/>
      <c r="E44" s="15"/>
      <c r="F44" s="15"/>
      <c r="G44" s="15"/>
      <c r="H44" s="15"/>
      <c r="I44" s="15"/>
      <c r="J44" s="15"/>
      <c r="K44" s="142"/>
      <c r="L44" s="142"/>
      <c r="M44" s="127"/>
      <c r="N44" s="13"/>
      <c r="O44" s="13"/>
    </row>
    <row r="45" spans="1:15">
      <c r="B45" s="9"/>
      <c r="C45" s="15"/>
      <c r="D45" s="15"/>
      <c r="E45" s="15"/>
      <c r="F45" s="15"/>
      <c r="G45" s="15"/>
      <c r="H45" s="15"/>
      <c r="I45" s="15"/>
      <c r="J45" s="15"/>
      <c r="K45" s="142"/>
      <c r="L45" s="142"/>
      <c r="M45" s="127"/>
      <c r="N45" s="13"/>
      <c r="O45" s="13"/>
    </row>
    <row r="46" spans="1:15">
      <c r="B46" s="9"/>
      <c r="C46" s="124"/>
      <c r="D46" s="124"/>
      <c r="E46" s="124"/>
      <c r="F46" s="124"/>
      <c r="G46" s="124"/>
      <c r="H46" s="124"/>
      <c r="I46" s="124"/>
      <c r="J46" s="124"/>
      <c r="K46" s="142"/>
      <c r="L46" s="142"/>
      <c r="M46" s="127"/>
      <c r="N46" s="13"/>
      <c r="O46" s="13"/>
    </row>
    <row r="47" spans="1:15">
      <c r="B47" s="9"/>
      <c r="C47" s="131"/>
      <c r="D47" s="131"/>
      <c r="E47" s="9"/>
      <c r="F47" s="9"/>
      <c r="G47" s="9"/>
      <c r="H47" s="9"/>
      <c r="I47" s="9"/>
      <c r="J47" s="9"/>
      <c r="K47" s="142"/>
      <c r="L47" s="142"/>
      <c r="M47" s="127"/>
      <c r="N47" s="13"/>
      <c r="O47" s="13"/>
    </row>
    <row r="48" spans="1:15">
      <c r="B48" s="9"/>
      <c r="C48" s="9"/>
      <c r="D48" s="9"/>
      <c r="E48" s="9"/>
      <c r="F48" s="9"/>
      <c r="G48" s="9"/>
      <c r="H48" s="9"/>
      <c r="I48" s="9"/>
      <c r="J48" s="9"/>
      <c r="K48" s="142"/>
      <c r="L48" s="142"/>
      <c r="M48" s="127"/>
      <c r="N48" s="13"/>
      <c r="O48" s="13"/>
    </row>
    <row r="49" spans="2:15">
      <c r="B49" s="9"/>
      <c r="C49" s="9"/>
      <c r="D49" s="9"/>
      <c r="E49" s="125"/>
      <c r="F49" s="125"/>
      <c r="G49" s="125"/>
      <c r="H49" s="125"/>
      <c r="I49" s="125"/>
      <c r="J49" s="125"/>
      <c r="K49" s="142"/>
      <c r="L49" s="142"/>
      <c r="M49" s="127"/>
      <c r="N49" s="13"/>
      <c r="O49" s="13"/>
    </row>
    <row r="50" spans="2:15">
      <c r="B50" s="9"/>
      <c r="C50" s="12"/>
      <c r="D50" s="12"/>
      <c r="E50" s="12"/>
      <c r="F50" s="126"/>
      <c r="G50" s="126"/>
      <c r="H50" s="126"/>
      <c r="I50" s="126"/>
      <c r="J50" s="126"/>
      <c r="K50" s="142"/>
      <c r="L50" s="142"/>
      <c r="M50" s="127"/>
      <c r="N50" s="13"/>
      <c r="O50" s="13"/>
    </row>
    <row r="51" spans="2:15">
      <c r="B51" s="9"/>
      <c r="C51" s="9"/>
      <c r="D51" s="9"/>
      <c r="E51" s="9"/>
      <c r="F51" s="9"/>
      <c r="G51" s="9"/>
      <c r="H51" s="9"/>
      <c r="I51" s="9"/>
      <c r="J51" s="9"/>
      <c r="K51" s="142"/>
      <c r="L51" s="142"/>
      <c r="M51" s="127"/>
      <c r="N51" s="13"/>
      <c r="O51" s="13"/>
    </row>
    <row r="52" spans="2:15">
      <c r="B52" s="9"/>
      <c r="C52" s="9"/>
      <c r="D52" s="9"/>
      <c r="E52" s="125"/>
      <c r="F52" s="125"/>
      <c r="G52" s="125"/>
      <c r="H52" s="125"/>
      <c r="I52" s="125"/>
      <c r="J52" s="125"/>
      <c r="K52" s="142"/>
      <c r="L52" s="142"/>
      <c r="M52" s="127"/>
      <c r="N52" s="13"/>
      <c r="O52" s="13"/>
    </row>
    <row r="53" spans="2:15">
      <c r="B53" s="9"/>
      <c r="C53" s="12"/>
      <c r="D53" s="12"/>
      <c r="E53" s="12"/>
      <c r="F53" s="12"/>
      <c r="G53" s="12"/>
      <c r="H53" s="12"/>
      <c r="I53" s="12"/>
      <c r="J53" s="12"/>
      <c r="K53" s="142"/>
      <c r="L53" s="142"/>
      <c r="M53" s="127"/>
      <c r="N53" s="13"/>
      <c r="O53" s="13"/>
    </row>
    <row r="54" spans="2:15">
      <c r="B54" s="9"/>
      <c r="C54" s="9"/>
      <c r="D54" s="9"/>
      <c r="E54" s="9"/>
      <c r="F54" s="9"/>
      <c r="G54" s="9"/>
      <c r="H54" s="12"/>
      <c r="I54" s="12"/>
      <c r="J54" s="12"/>
      <c r="K54" s="142"/>
      <c r="L54" s="142"/>
      <c r="M54" s="127"/>
      <c r="N54" s="13"/>
      <c r="O54" s="13"/>
    </row>
    <row r="55" spans="2:15">
      <c r="B55" s="9"/>
      <c r="C55" s="127"/>
      <c r="D55" s="127"/>
      <c r="E55" s="127"/>
      <c r="F55" s="127"/>
      <c r="G55" s="127"/>
      <c r="H55" s="127"/>
      <c r="I55" s="127"/>
      <c r="J55" s="127"/>
      <c r="K55" s="142"/>
      <c r="L55" s="142"/>
      <c r="M55" s="127"/>
      <c r="N55" s="13"/>
      <c r="O55" s="13"/>
    </row>
    <row r="56" spans="2:15">
      <c r="B56" s="9"/>
      <c r="C56" s="127"/>
      <c r="D56" s="127"/>
      <c r="E56" s="127"/>
      <c r="F56" s="127"/>
      <c r="G56" s="127"/>
      <c r="H56" s="127"/>
      <c r="I56" s="127"/>
      <c r="J56" s="127"/>
      <c r="K56" s="142"/>
      <c r="L56" s="142"/>
      <c r="M56" s="127"/>
      <c r="N56" s="13"/>
      <c r="O56" s="13"/>
    </row>
    <row r="57" spans="2:15">
      <c r="B57" s="9"/>
      <c r="C57" s="127"/>
      <c r="D57" s="127"/>
      <c r="E57" s="127"/>
      <c r="F57" s="127"/>
      <c r="G57" s="127"/>
      <c r="H57" s="127"/>
      <c r="I57" s="127"/>
      <c r="J57" s="127"/>
      <c r="K57" s="142"/>
      <c r="L57" s="142"/>
      <c r="M57" s="127"/>
      <c r="N57" s="13"/>
      <c r="O57" s="13"/>
    </row>
    <row r="58" spans="2:15">
      <c r="B58" s="9"/>
      <c r="C58" s="128"/>
      <c r="D58" s="128"/>
      <c r="E58" s="128"/>
      <c r="F58" s="128"/>
      <c r="G58" s="128"/>
      <c r="H58" s="128"/>
      <c r="I58" s="128"/>
      <c r="J58" s="128"/>
      <c r="K58" s="142"/>
      <c r="L58" s="142"/>
      <c r="M58" s="127"/>
      <c r="N58" s="13"/>
      <c r="O58" s="13"/>
    </row>
    <row r="59" spans="2:15">
      <c r="B59" s="9"/>
      <c r="C59" s="127"/>
      <c r="D59" s="127"/>
      <c r="E59" s="127"/>
      <c r="F59" s="127"/>
      <c r="G59" s="127"/>
      <c r="H59" s="127"/>
      <c r="I59" s="127"/>
      <c r="J59" s="127"/>
      <c r="K59" s="142"/>
      <c r="L59" s="142"/>
      <c r="M59" s="127"/>
      <c r="N59" s="13"/>
      <c r="O59" s="13"/>
    </row>
    <row r="60" spans="2:15">
      <c r="B60" s="9"/>
      <c r="C60" s="127"/>
      <c r="D60" s="127"/>
      <c r="E60" s="127"/>
      <c r="F60" s="127"/>
      <c r="G60" s="127"/>
      <c r="H60" s="127"/>
      <c r="I60" s="127"/>
      <c r="J60" s="127"/>
      <c r="K60" s="142"/>
      <c r="L60" s="142"/>
      <c r="M60" s="127"/>
      <c r="N60" s="13"/>
      <c r="O60" s="13"/>
    </row>
    <row r="61" spans="2:15">
      <c r="B61" s="9"/>
      <c r="C61" s="128"/>
      <c r="D61" s="128"/>
      <c r="E61" s="128"/>
      <c r="F61" s="128"/>
      <c r="G61" s="128"/>
      <c r="H61" s="128"/>
      <c r="I61" s="128"/>
      <c r="J61" s="128"/>
      <c r="K61" s="142"/>
      <c r="L61" s="142"/>
      <c r="M61" s="127"/>
      <c r="N61" s="13"/>
      <c r="O61" s="13"/>
    </row>
    <row r="62" spans="2:15">
      <c r="B62" s="9"/>
      <c r="C62" s="9"/>
      <c r="D62" s="9"/>
      <c r="E62" s="9"/>
      <c r="F62" s="9"/>
      <c r="G62" s="9"/>
      <c r="H62" s="9"/>
      <c r="I62" s="9"/>
      <c r="J62" s="9"/>
      <c r="K62" s="142"/>
      <c r="L62" s="142"/>
      <c r="M62" s="127"/>
      <c r="N62" s="13"/>
      <c r="O62" s="13"/>
    </row>
    <row r="63" spans="2:15">
      <c r="B63" s="9"/>
      <c r="C63" s="9"/>
      <c r="D63" s="9"/>
      <c r="E63" s="9"/>
      <c r="F63" s="9"/>
      <c r="G63" s="9"/>
      <c r="H63" s="9"/>
      <c r="I63" s="9"/>
      <c r="J63" s="9"/>
      <c r="K63" s="19"/>
      <c r="L63" s="195"/>
      <c r="M63" s="13"/>
      <c r="N63" s="13"/>
      <c r="O63" s="13"/>
    </row>
    <row r="64" spans="2:15">
      <c r="B64" s="9"/>
      <c r="C64" s="9"/>
      <c r="D64" s="9"/>
      <c r="E64" s="9"/>
      <c r="F64" s="9"/>
      <c r="G64" s="9"/>
      <c r="H64" s="9"/>
      <c r="I64" s="9"/>
      <c r="J64" s="9"/>
      <c r="K64" s="19"/>
      <c r="L64" s="195"/>
      <c r="M64" s="13"/>
      <c r="N64" s="13"/>
      <c r="O64" s="13"/>
    </row>
    <row r="65" spans="2:11">
      <c r="B65" s="1"/>
      <c r="C65" s="1"/>
      <c r="D65" s="1"/>
      <c r="E65" s="1"/>
      <c r="F65" s="1"/>
      <c r="G65" s="1"/>
      <c r="H65" s="1"/>
      <c r="I65" s="1"/>
      <c r="J65" s="1"/>
      <c r="K65" s="80"/>
    </row>
    <row r="66" spans="2:11">
      <c r="B66" s="1"/>
      <c r="C66" s="1"/>
      <c r="D66" s="1"/>
      <c r="E66" s="1"/>
      <c r="F66" s="1"/>
      <c r="G66" s="1"/>
      <c r="H66" s="1"/>
      <c r="I66" s="1"/>
      <c r="J66" s="1"/>
      <c r="K66" s="80"/>
    </row>
    <row r="67" spans="2:11">
      <c r="B67" s="1"/>
      <c r="C67" s="1"/>
      <c r="D67" s="1"/>
      <c r="E67" s="1"/>
      <c r="F67" s="1"/>
      <c r="G67" s="1"/>
      <c r="H67" s="1"/>
      <c r="I67" s="1"/>
      <c r="J67" s="1"/>
      <c r="K67" s="80"/>
    </row>
    <row r="68" spans="2:11">
      <c r="B68" s="1"/>
      <c r="C68" s="1"/>
      <c r="D68" s="1"/>
      <c r="E68" s="1"/>
      <c r="F68" s="1"/>
      <c r="G68" s="1"/>
      <c r="H68" s="1"/>
      <c r="I68" s="1"/>
      <c r="J68" s="1"/>
      <c r="K68" s="80"/>
    </row>
    <row r="69" spans="2:11">
      <c r="B69" s="1"/>
      <c r="C69" s="1"/>
      <c r="D69" s="1"/>
      <c r="E69" s="1"/>
      <c r="F69" s="1"/>
      <c r="G69" s="1"/>
      <c r="H69" s="1"/>
      <c r="I69" s="1"/>
      <c r="J69" s="1"/>
      <c r="K69" s="80"/>
    </row>
    <row r="70" spans="2:11">
      <c r="B70" s="1"/>
      <c r="C70" s="1"/>
      <c r="D70" s="1"/>
      <c r="E70" s="1"/>
      <c r="F70" s="1"/>
      <c r="G70" s="1"/>
      <c r="H70" s="1"/>
      <c r="I70" s="1"/>
      <c r="J70" s="1"/>
      <c r="K70" s="80"/>
    </row>
    <row r="71" spans="2:11">
      <c r="B71" s="1"/>
      <c r="C71" s="1"/>
      <c r="D71" s="1"/>
      <c r="E71" s="1"/>
      <c r="F71" s="1"/>
      <c r="G71" s="1"/>
      <c r="H71" s="1"/>
      <c r="I71" s="1"/>
      <c r="J71" s="1"/>
      <c r="K71" s="80"/>
    </row>
    <row r="72" spans="2:11">
      <c r="B72" s="1"/>
      <c r="C72" s="1"/>
      <c r="D72" s="1"/>
      <c r="E72" s="1"/>
      <c r="F72" s="1"/>
      <c r="G72" s="1"/>
      <c r="H72" s="1"/>
      <c r="I72" s="1"/>
      <c r="J72" s="1"/>
      <c r="K72" s="80"/>
    </row>
    <row r="73" spans="2:11">
      <c r="B73" s="1"/>
      <c r="C73" s="1"/>
      <c r="D73" s="1"/>
      <c r="E73" s="1"/>
      <c r="F73" s="1"/>
      <c r="G73" s="1"/>
      <c r="H73" s="1"/>
      <c r="I73" s="1"/>
      <c r="J73" s="1"/>
      <c r="K73" s="80"/>
    </row>
    <row r="74" spans="2:11">
      <c r="B74" s="1"/>
      <c r="C74" s="1"/>
      <c r="D74" s="1"/>
      <c r="E74" s="1"/>
      <c r="F74" s="1"/>
      <c r="G74" s="1"/>
      <c r="H74" s="1"/>
      <c r="I74" s="1"/>
      <c r="J74" s="1"/>
      <c r="K74" s="80"/>
    </row>
    <row r="75" spans="2:11">
      <c r="B75" s="1"/>
      <c r="C75" s="1"/>
      <c r="D75" s="1"/>
      <c r="E75" s="1"/>
      <c r="F75" s="1"/>
      <c r="G75" s="1"/>
      <c r="H75" s="1"/>
      <c r="I75" s="1"/>
      <c r="J75" s="1"/>
      <c r="K75" s="80"/>
    </row>
    <row r="76" spans="2:11">
      <c r="B76" s="1"/>
      <c r="C76" s="1"/>
      <c r="D76" s="1"/>
      <c r="E76" s="1"/>
      <c r="F76" s="1"/>
      <c r="G76" s="1"/>
      <c r="H76" s="1"/>
      <c r="I76" s="1"/>
      <c r="J76" s="1"/>
      <c r="K76" s="80"/>
    </row>
    <row r="77" spans="2:11">
      <c r="B77" s="1"/>
      <c r="C77" s="1"/>
      <c r="D77" s="1"/>
      <c r="E77" s="1"/>
      <c r="F77" s="1"/>
      <c r="G77" s="1"/>
      <c r="H77" s="1"/>
      <c r="I77" s="1"/>
      <c r="J77" s="1"/>
      <c r="K77" s="80"/>
    </row>
    <row r="78" spans="2:11">
      <c r="B78" s="1"/>
      <c r="C78" s="1"/>
      <c r="D78" s="1"/>
      <c r="E78" s="1"/>
      <c r="F78" s="1"/>
      <c r="G78" s="1"/>
      <c r="H78" s="1"/>
      <c r="I78" s="1"/>
      <c r="J78" s="1"/>
      <c r="K78" s="80"/>
    </row>
    <row r="79" spans="2:11">
      <c r="B79" s="1"/>
      <c r="C79" s="1"/>
      <c r="D79" s="1"/>
      <c r="E79" s="1"/>
      <c r="F79" s="1"/>
      <c r="G79" s="1"/>
      <c r="H79" s="1"/>
      <c r="I79" s="1"/>
      <c r="J79" s="1"/>
      <c r="K79" s="80"/>
    </row>
    <row r="80" spans="2:11">
      <c r="B80" s="1"/>
      <c r="C80" s="1"/>
      <c r="D80" s="1"/>
      <c r="E80" s="1"/>
      <c r="F80" s="1"/>
      <c r="G80" s="1"/>
      <c r="H80" s="1"/>
      <c r="I80" s="1"/>
      <c r="J80" s="1"/>
      <c r="K80" s="80"/>
    </row>
    <row r="81" spans="2:11">
      <c r="B81" s="1"/>
      <c r="C81" s="1"/>
      <c r="D81" s="1"/>
      <c r="E81" s="1"/>
      <c r="F81" s="1"/>
      <c r="G81" s="1"/>
      <c r="H81" s="1"/>
      <c r="I81" s="1"/>
      <c r="J81" s="1"/>
      <c r="K81" s="80"/>
    </row>
    <row r="82" spans="2:11">
      <c r="B82" s="1"/>
      <c r="C82" s="1"/>
      <c r="D82" s="1"/>
      <c r="E82" s="1"/>
      <c r="F82" s="1"/>
      <c r="G82" s="1"/>
      <c r="H82" s="1"/>
      <c r="I82" s="1"/>
      <c r="J82" s="1"/>
      <c r="K82" s="80"/>
    </row>
    <row r="83" spans="2:11">
      <c r="B83" s="1"/>
      <c r="C83" s="1"/>
      <c r="D83" s="1"/>
      <c r="E83" s="1"/>
      <c r="F83" s="1"/>
      <c r="G83" s="1"/>
      <c r="H83" s="1"/>
      <c r="I83" s="1"/>
      <c r="J83" s="1"/>
      <c r="K83" s="80"/>
    </row>
    <row r="84" spans="2:11">
      <c r="B84" s="1"/>
      <c r="C84" s="1"/>
      <c r="D84" s="1"/>
      <c r="E84" s="1"/>
      <c r="F84" s="1"/>
      <c r="G84" s="1"/>
      <c r="H84" s="1"/>
      <c r="I84" s="1"/>
      <c r="J84" s="1"/>
      <c r="K84" s="80"/>
    </row>
    <row r="85" spans="2:11">
      <c r="B85" s="1"/>
      <c r="C85" s="1"/>
      <c r="D85" s="1"/>
      <c r="E85" s="1"/>
      <c r="F85" s="1"/>
      <c r="G85" s="1"/>
      <c r="H85" s="1"/>
      <c r="I85" s="1"/>
      <c r="J85" s="1"/>
      <c r="K85" s="80"/>
    </row>
    <row r="86" spans="2:11">
      <c r="B86" s="1"/>
      <c r="C86" s="1"/>
      <c r="D86" s="1"/>
      <c r="E86" s="1"/>
      <c r="F86" s="1"/>
      <c r="G86" s="1"/>
      <c r="H86" s="1"/>
      <c r="I86" s="1"/>
      <c r="J86" s="1"/>
      <c r="K86" s="80"/>
    </row>
    <row r="87" spans="2:11">
      <c r="B87" s="1"/>
      <c r="C87" s="1"/>
      <c r="D87" s="1"/>
      <c r="E87" s="1"/>
      <c r="F87" s="1"/>
      <c r="G87" s="1"/>
      <c r="H87" s="1"/>
      <c r="I87" s="1"/>
      <c r="J87" s="1"/>
      <c r="K87" s="80"/>
    </row>
    <row r="88" spans="2:11">
      <c r="B88" s="1"/>
      <c r="C88" s="1"/>
      <c r="D88" s="1"/>
      <c r="E88" s="1"/>
      <c r="F88" s="1"/>
      <c r="G88" s="1"/>
      <c r="H88" s="1"/>
      <c r="I88" s="1"/>
      <c r="J88" s="1"/>
      <c r="K88" s="80"/>
    </row>
    <row r="89" spans="2:11">
      <c r="B89" s="1"/>
      <c r="C89" s="1"/>
      <c r="D89" s="1"/>
      <c r="E89" s="1"/>
      <c r="F89" s="1"/>
      <c r="G89" s="1"/>
      <c r="H89" s="1"/>
      <c r="I89" s="1"/>
      <c r="J89" s="1"/>
      <c r="K89" s="80"/>
    </row>
    <row r="90" spans="2:11">
      <c r="C90" s="1"/>
      <c r="D90" s="1"/>
      <c r="E90" s="1"/>
      <c r="F90" s="1"/>
      <c r="G90" s="1"/>
      <c r="H90" s="1"/>
      <c r="I90" s="1"/>
      <c r="J90" s="1"/>
    </row>
    <row r="91" spans="2:11">
      <c r="C91" s="1"/>
      <c r="D91" s="1"/>
      <c r="E91" s="1"/>
      <c r="F91" s="1"/>
      <c r="G91" s="1"/>
      <c r="H91" s="1"/>
      <c r="I91" s="1"/>
      <c r="J91" s="1"/>
    </row>
    <row r="92" spans="2:11">
      <c r="C92" s="1"/>
      <c r="D92" s="1"/>
      <c r="E92" s="1"/>
      <c r="F92" s="1"/>
      <c r="G92" s="1"/>
      <c r="H92" s="1"/>
      <c r="I92" s="1"/>
      <c r="J92" s="1"/>
    </row>
    <row r="93" spans="2:11">
      <c r="C93" s="1"/>
      <c r="D93" s="1"/>
      <c r="E93" s="1"/>
      <c r="F93" s="1"/>
      <c r="G93" s="1"/>
      <c r="H93" s="1"/>
      <c r="I93" s="1"/>
      <c r="J93" s="1"/>
    </row>
    <row r="94" spans="2:11">
      <c r="C94" s="1"/>
      <c r="D94" s="1"/>
      <c r="E94" s="1"/>
      <c r="F94" s="1"/>
      <c r="G94" s="1"/>
      <c r="H94" s="1"/>
      <c r="I94" s="1"/>
      <c r="J94" s="1"/>
    </row>
    <row r="95" spans="2:11">
      <c r="C95" s="1"/>
      <c r="D95" s="1"/>
      <c r="E95" s="1"/>
      <c r="F95" s="1"/>
      <c r="G95" s="1"/>
      <c r="H95" s="1"/>
      <c r="I95" s="1"/>
      <c r="J95" s="1"/>
    </row>
    <row r="96" spans="2:11">
      <c r="C96" s="1"/>
      <c r="D96" s="1"/>
      <c r="E96" s="1"/>
      <c r="F96" s="1"/>
      <c r="G96" s="1"/>
      <c r="H96" s="1"/>
      <c r="I96" s="1"/>
      <c r="J96" s="1"/>
    </row>
    <row r="97" spans="3:10">
      <c r="C97" s="1"/>
      <c r="D97" s="1"/>
      <c r="E97" s="1"/>
      <c r="F97" s="1"/>
      <c r="G97" s="1"/>
      <c r="H97" s="1"/>
      <c r="I97" s="1"/>
      <c r="J97" s="1"/>
    </row>
    <row r="98" spans="3:10">
      <c r="C98" s="1"/>
      <c r="D98" s="1"/>
      <c r="E98" s="1"/>
      <c r="F98" s="1"/>
      <c r="G98" s="1"/>
      <c r="H98" s="1"/>
      <c r="I98" s="1"/>
      <c r="J98" s="1"/>
    </row>
    <row r="99" spans="3:10">
      <c r="C99" s="1"/>
      <c r="D99" s="1"/>
      <c r="E99" s="1"/>
      <c r="F99" s="1"/>
      <c r="G99" s="1"/>
      <c r="H99" s="1"/>
      <c r="I99" s="1"/>
      <c r="J99" s="1"/>
    </row>
    <row r="100" spans="3:10">
      <c r="C100" s="1"/>
      <c r="D100" s="1"/>
      <c r="E100" s="1"/>
      <c r="F100" s="1"/>
      <c r="G100" s="1"/>
      <c r="H100" s="1"/>
      <c r="I100" s="1"/>
      <c r="J100" s="1"/>
    </row>
    <row r="101" spans="3:10">
      <c r="C101" s="1"/>
      <c r="D101" s="1"/>
      <c r="E101" s="1"/>
      <c r="F101" s="1"/>
      <c r="G101" s="1"/>
      <c r="H101" s="1"/>
      <c r="I101" s="1"/>
      <c r="J101" s="1"/>
    </row>
    <row r="102" spans="3:10">
      <c r="C102" s="1"/>
      <c r="D102" s="1"/>
      <c r="E102" s="1"/>
      <c r="F102" s="1"/>
      <c r="G102" s="1"/>
      <c r="H102" s="1"/>
      <c r="I102" s="1"/>
      <c r="J102" s="1"/>
    </row>
    <row r="103" spans="3:10">
      <c r="C103" s="1"/>
      <c r="D103" s="1"/>
      <c r="E103" s="1"/>
      <c r="F103" s="1"/>
      <c r="G103" s="1"/>
      <c r="H103" s="1"/>
      <c r="I103" s="1"/>
      <c r="J103" s="1"/>
    </row>
    <row r="104" spans="3:10">
      <c r="C104" s="1"/>
      <c r="D104" s="1"/>
      <c r="E104" s="1"/>
      <c r="F104" s="1"/>
      <c r="G104" s="1"/>
      <c r="H104" s="1"/>
      <c r="I104" s="1"/>
      <c r="J104" s="1"/>
    </row>
    <row r="105" spans="3:10">
      <c r="C105" s="1"/>
      <c r="D105" s="1"/>
      <c r="E105" s="1"/>
      <c r="F105" s="1"/>
      <c r="G105" s="1"/>
      <c r="H105" s="1"/>
      <c r="I105" s="1"/>
      <c r="J105" s="1"/>
    </row>
    <row r="106" spans="3:10">
      <c r="C106" s="1"/>
      <c r="D106" s="1"/>
      <c r="E106" s="1"/>
      <c r="F106" s="1"/>
      <c r="G106" s="1"/>
      <c r="H106" s="1"/>
      <c r="I106" s="1"/>
      <c r="J106" s="1"/>
    </row>
    <row r="107" spans="3:10">
      <c r="C107" s="1"/>
      <c r="D107" s="1"/>
      <c r="E107" s="1"/>
      <c r="F107" s="1"/>
      <c r="G107" s="1"/>
      <c r="H107" s="1"/>
      <c r="I107" s="1"/>
      <c r="J107" s="1"/>
    </row>
    <row r="108" spans="3:10">
      <c r="C108" s="1"/>
      <c r="D108" s="1"/>
      <c r="E108" s="1"/>
      <c r="F108" s="1"/>
      <c r="G108" s="1"/>
      <c r="H108" s="1"/>
      <c r="I108" s="1"/>
      <c r="J108" s="1"/>
    </row>
    <row r="109" spans="3:10">
      <c r="C109" s="1"/>
      <c r="D109" s="1"/>
      <c r="E109" s="1"/>
      <c r="F109" s="1"/>
      <c r="G109" s="1"/>
      <c r="H109" s="1"/>
      <c r="I109" s="1"/>
      <c r="J109" s="1"/>
    </row>
    <row r="110" spans="3:10">
      <c r="C110" s="1"/>
      <c r="D110" s="1"/>
      <c r="E110" s="1"/>
      <c r="F110" s="1"/>
      <c r="G110" s="1"/>
      <c r="H110" s="1"/>
      <c r="I110" s="1"/>
      <c r="J110" s="1"/>
    </row>
    <row r="111" spans="3:10">
      <c r="E111" s="1"/>
      <c r="F111" s="1"/>
      <c r="G111" s="1"/>
      <c r="H111" s="1"/>
      <c r="I111" s="1"/>
      <c r="J111" s="1"/>
    </row>
    <row r="112" spans="3:10">
      <c r="E112" s="1"/>
      <c r="F112" s="1"/>
      <c r="G112" s="1"/>
      <c r="H112" s="1"/>
      <c r="I112" s="1"/>
      <c r="J112" s="1"/>
    </row>
    <row r="113" spans="5:10">
      <c r="E113" s="1"/>
      <c r="F113" s="1"/>
      <c r="G113" s="1"/>
      <c r="H113" s="1"/>
      <c r="I113" s="1"/>
      <c r="J113" s="1"/>
    </row>
    <row r="114" spans="5:10">
      <c r="E114" s="1"/>
      <c r="F114" s="1"/>
      <c r="G114" s="1"/>
      <c r="H114" s="1"/>
      <c r="I114" s="1"/>
      <c r="J114" s="1"/>
    </row>
    <row r="115" spans="5:10">
      <c r="E115" s="1"/>
      <c r="F115" s="1"/>
      <c r="G115" s="1"/>
      <c r="H115" s="1"/>
      <c r="I115" s="1"/>
      <c r="J115" s="1"/>
    </row>
  </sheetData>
  <mergeCells count="1">
    <mergeCell ref="B30:R30"/>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18:H21 K19:L20 C16:H16" unlockedFormula="1"/>
  </ignoredError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55">
    <tabColor rgb="FF92D050"/>
    <pageSetUpPr fitToPage="1"/>
  </sheetPr>
  <dimension ref="A1:AU63"/>
  <sheetViews>
    <sheetView zoomScaleNormal="100" workbookViewId="0">
      <selection activeCell="O3" sqref="O3:P3"/>
    </sheetView>
  </sheetViews>
  <sheetFormatPr defaultColWidth="9.33203125" defaultRowHeight="12" outlineLevelRow="1"/>
  <cols>
    <col min="1" max="1" width="23.33203125" style="53" customWidth="1"/>
    <col min="2" max="2" width="40" style="53" customWidth="1"/>
    <col min="3" max="7" width="7.44140625" style="53" bestFit="1" customWidth="1"/>
    <col min="8" max="10" width="6.6640625" style="53" customWidth="1"/>
    <col min="11" max="12" width="7.44140625" style="194" customWidth="1"/>
    <col min="13" max="15" width="8.44140625" style="53" customWidth="1"/>
    <col min="16" max="19" width="9.33203125" style="53"/>
    <col min="20" max="20" width="8.77734375" style="53" customWidth="1"/>
    <col min="21" max="22" width="7" style="194" customWidth="1"/>
    <col min="23" max="16384" width="9.33203125" style="53"/>
  </cols>
  <sheetData>
    <row r="1" spans="1:47">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52">
        <v>18</v>
      </c>
      <c r="Q1" s="52">
        <v>19</v>
      </c>
    </row>
    <row r="2" spans="1:47">
      <c r="A2" s="129"/>
      <c r="B2" s="400" t="s">
        <v>35</v>
      </c>
      <c r="C2" s="386"/>
      <c r="D2" s="386"/>
      <c r="E2" s="386"/>
      <c r="F2" s="386"/>
      <c r="G2" s="386"/>
      <c r="H2" s="386"/>
      <c r="I2" s="386"/>
      <c r="J2" s="386"/>
      <c r="K2" s="322"/>
      <c r="L2" s="322"/>
      <c r="M2" s="367"/>
      <c r="N2" s="367"/>
      <c r="O2" s="367"/>
      <c r="R2" s="285" t="s">
        <v>96</v>
      </c>
    </row>
    <row r="3" spans="1:47"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'PeB DK Swe'!M3</f>
        <v>#REF!</v>
      </c>
      <c r="N3" s="839" t="e">
        <f>'PeB DK Swe'!N3</f>
        <v>#REF!</v>
      </c>
      <c r="O3" s="781" t="e">
        <f>'PeB DK Swe'!O3</f>
        <v>#REF!</v>
      </c>
      <c r="P3" s="3"/>
      <c r="Q3" s="3"/>
      <c r="R3" s="456" t="e">
        <f>C3</f>
        <v>#REF!</v>
      </c>
      <c r="S3" s="457" t="e">
        <f t="shared" ref="S3:AD3" si="1">D3</f>
        <v>#REF!</v>
      </c>
      <c r="T3" s="457" t="e">
        <f t="shared" si="1"/>
        <v>#REF!</v>
      </c>
      <c r="U3" s="457" t="e">
        <f t="shared" si="1"/>
        <v>#REF!</v>
      </c>
      <c r="V3" s="457" t="e">
        <f t="shared" si="1"/>
        <v>#REF!</v>
      </c>
      <c r="W3" s="457" t="e">
        <f t="shared" si="1"/>
        <v>#REF!</v>
      </c>
      <c r="X3" s="457" t="e">
        <f t="shared" si="1"/>
        <v>#REF!</v>
      </c>
      <c r="Y3" s="457" t="e">
        <f t="shared" si="1"/>
        <v>#REF!</v>
      </c>
      <c r="Z3" s="458" t="e">
        <f t="shared" si="1"/>
        <v>#REF!</v>
      </c>
      <c r="AA3" s="459" t="e">
        <f t="shared" si="1"/>
        <v>#REF!</v>
      </c>
      <c r="AB3" s="458" t="e">
        <f t="shared" si="1"/>
        <v>#REF!</v>
      </c>
      <c r="AC3" s="459" t="e">
        <f t="shared" si="1"/>
        <v>#REF!</v>
      </c>
      <c r="AD3" s="452" t="e">
        <f t="shared" si="1"/>
        <v>#REF!</v>
      </c>
    </row>
    <row r="4" spans="1:47" ht="12" customHeight="1">
      <c r="A4" s="57" t="s">
        <v>8</v>
      </c>
      <c r="B4" s="483" t="s">
        <v>65</v>
      </c>
      <c r="C4" s="608">
        <f t="shared" ref="C4:J21" si="2">VLOOKUP($A4,PeB_FI,C$1,FALSE)</f>
        <v>0</v>
      </c>
      <c r="D4" s="491">
        <f t="shared" si="2"/>
        <v>103</v>
      </c>
      <c r="E4" s="491">
        <f t="shared" si="2"/>
        <v>102</v>
      </c>
      <c r="F4" s="486">
        <f t="shared" si="2"/>
        <v>102</v>
      </c>
      <c r="G4" s="486">
        <f t="shared" si="2"/>
        <v>103</v>
      </c>
      <c r="H4" s="486">
        <f t="shared" si="2"/>
        <v>104</v>
      </c>
      <c r="I4" s="486">
        <f t="shared" si="2"/>
        <v>107</v>
      </c>
      <c r="J4" s="486">
        <f t="shared" si="2"/>
        <v>105</v>
      </c>
      <c r="K4" s="655">
        <f t="shared" ref="K4:K21" si="3">VLOOKUP($A4,PeB_FI,K$1,FALSE)</f>
        <v>-1</v>
      </c>
      <c r="L4" s="656">
        <f t="shared" ref="L4:O21" si="4">VLOOKUP($A4,PeB_FI,L$1,FALSE)</f>
        <v>-1</v>
      </c>
      <c r="M4" s="486">
        <f t="shared" si="4"/>
        <v>0</v>
      </c>
      <c r="N4" s="657">
        <f t="shared" si="4"/>
        <v>0</v>
      </c>
      <c r="O4" s="636" t="e">
        <f t="shared" si="4"/>
        <v>#DIV/0!</v>
      </c>
      <c r="P4" s="4"/>
      <c r="Q4" s="4"/>
      <c r="R4" s="749"/>
      <c r="S4" s="936"/>
      <c r="T4" s="937"/>
      <c r="U4" s="937"/>
      <c r="V4" s="937"/>
      <c r="W4" s="938"/>
      <c r="X4" s="938"/>
      <c r="Y4" s="938"/>
      <c r="Z4" s="712"/>
      <c r="AA4" s="728"/>
      <c r="AB4" s="749"/>
      <c r="AC4" s="936"/>
      <c r="AD4" s="786"/>
      <c r="AF4" s="68">
        <f>C4-R4</f>
        <v>0</v>
      </c>
      <c r="AG4" s="68">
        <f t="shared" ref="AG4:AR21" si="5">D4-S4</f>
        <v>103</v>
      </c>
      <c r="AH4" s="68">
        <f t="shared" si="5"/>
        <v>102</v>
      </c>
      <c r="AI4" s="68">
        <f t="shared" si="5"/>
        <v>102</v>
      </c>
      <c r="AJ4" s="68">
        <f t="shared" si="5"/>
        <v>103</v>
      </c>
      <c r="AK4" s="68">
        <f t="shared" si="5"/>
        <v>104</v>
      </c>
      <c r="AL4" s="68">
        <f t="shared" si="5"/>
        <v>107</v>
      </c>
      <c r="AM4" s="68">
        <f t="shared" si="5"/>
        <v>105</v>
      </c>
      <c r="AN4" s="68">
        <f t="shared" si="5"/>
        <v>-1</v>
      </c>
      <c r="AO4" s="68">
        <f t="shared" si="5"/>
        <v>-1</v>
      </c>
      <c r="AP4" s="68">
        <f t="shared" si="5"/>
        <v>0</v>
      </c>
      <c r="AQ4" s="68">
        <f>N4-AC4</f>
        <v>0</v>
      </c>
      <c r="AR4" s="68" t="e">
        <f t="shared" si="5"/>
        <v>#DIV/0!</v>
      </c>
      <c r="AS4" s="68"/>
      <c r="AT4" s="68"/>
      <c r="AU4" s="68"/>
    </row>
    <row r="5" spans="1:47" ht="12" customHeight="1">
      <c r="A5" s="57" t="s">
        <v>3</v>
      </c>
      <c r="B5" s="483" t="s">
        <v>50</v>
      </c>
      <c r="C5" s="621">
        <f t="shared" si="2"/>
        <v>0</v>
      </c>
      <c r="D5" s="490">
        <f t="shared" si="2"/>
        <v>42</v>
      </c>
      <c r="E5" s="491">
        <f t="shared" si="2"/>
        <v>45</v>
      </c>
      <c r="F5" s="486">
        <f t="shared" si="2"/>
        <v>40</v>
      </c>
      <c r="G5" s="486">
        <f t="shared" si="2"/>
        <v>42</v>
      </c>
      <c r="H5" s="491">
        <f t="shared" si="2"/>
        <v>44</v>
      </c>
      <c r="I5" s="491">
        <f t="shared" si="2"/>
        <v>47</v>
      </c>
      <c r="J5" s="491">
        <f t="shared" si="2"/>
        <v>46</v>
      </c>
      <c r="K5" s="655">
        <f t="shared" si="3"/>
        <v>-1</v>
      </c>
      <c r="L5" s="656">
        <f t="shared" si="4"/>
        <v>-1</v>
      </c>
      <c r="M5" s="483">
        <f t="shared" si="4"/>
        <v>0</v>
      </c>
      <c r="N5" s="510">
        <f t="shared" si="4"/>
        <v>0</v>
      </c>
      <c r="O5" s="637" t="e">
        <f t="shared" si="4"/>
        <v>#DIV/0!</v>
      </c>
      <c r="P5" s="4"/>
      <c r="Q5" s="4"/>
      <c r="R5" s="321"/>
      <c r="S5" s="322"/>
      <c r="T5" s="323"/>
      <c r="U5" s="317"/>
      <c r="V5" s="317"/>
      <c r="W5" s="323"/>
      <c r="X5" s="323"/>
      <c r="Y5" s="323"/>
      <c r="Z5" s="324"/>
      <c r="AA5" s="325"/>
      <c r="AB5" s="321"/>
      <c r="AC5" s="322"/>
      <c r="AD5" s="751"/>
      <c r="AF5" s="68">
        <f t="shared" ref="AF5:AF29" si="6">C5-R5</f>
        <v>0</v>
      </c>
      <c r="AG5" s="68">
        <f t="shared" si="5"/>
        <v>42</v>
      </c>
      <c r="AH5" s="68">
        <f t="shared" si="5"/>
        <v>45</v>
      </c>
      <c r="AI5" s="68">
        <f t="shared" si="5"/>
        <v>40</v>
      </c>
      <c r="AJ5" s="68">
        <f t="shared" si="5"/>
        <v>42</v>
      </c>
      <c r="AK5" s="68">
        <f t="shared" si="5"/>
        <v>44</v>
      </c>
      <c r="AL5" s="68">
        <f t="shared" si="5"/>
        <v>47</v>
      </c>
      <c r="AM5" s="68">
        <f t="shared" si="5"/>
        <v>46</v>
      </c>
      <c r="AN5" s="68">
        <f t="shared" si="5"/>
        <v>-1</v>
      </c>
      <c r="AO5" s="68">
        <f t="shared" si="5"/>
        <v>-1</v>
      </c>
      <c r="AP5" s="68">
        <f t="shared" si="5"/>
        <v>0</v>
      </c>
      <c r="AQ5" s="68">
        <f t="shared" si="5"/>
        <v>0</v>
      </c>
      <c r="AR5" s="68" t="e">
        <f t="shared" si="5"/>
        <v>#DIV/0!</v>
      </c>
      <c r="AS5" s="68"/>
      <c r="AT5" s="68"/>
      <c r="AU5" s="68"/>
    </row>
    <row r="6" spans="1:47" ht="12" customHeight="1">
      <c r="A6" s="57" t="s">
        <v>0</v>
      </c>
      <c r="B6" s="483" t="s">
        <v>51</v>
      </c>
      <c r="C6" s="621">
        <f t="shared" si="2"/>
        <v>0</v>
      </c>
      <c r="D6" s="490">
        <f t="shared" si="2"/>
        <v>11</v>
      </c>
      <c r="E6" s="491">
        <f t="shared" si="2"/>
        <v>7</v>
      </c>
      <c r="F6" s="486">
        <f t="shared" si="2"/>
        <v>4</v>
      </c>
      <c r="G6" s="486">
        <f t="shared" si="2"/>
        <v>7</v>
      </c>
      <c r="H6" s="491">
        <f t="shared" si="2"/>
        <v>5</v>
      </c>
      <c r="I6" s="491">
        <f t="shared" si="2"/>
        <v>3</v>
      </c>
      <c r="J6" s="491">
        <f t="shared" si="2"/>
        <v>3</v>
      </c>
      <c r="K6" s="655">
        <f t="shared" si="3"/>
        <v>0</v>
      </c>
      <c r="L6" s="656">
        <f t="shared" si="4"/>
        <v>0</v>
      </c>
      <c r="M6" s="483">
        <f t="shared" si="4"/>
        <v>0</v>
      </c>
      <c r="N6" s="510">
        <f t="shared" si="4"/>
        <v>0</v>
      </c>
      <c r="O6" s="639">
        <f t="shared" si="4"/>
        <v>0</v>
      </c>
      <c r="P6" s="4"/>
      <c r="Q6" s="4"/>
      <c r="R6" s="321"/>
      <c r="S6" s="322"/>
      <c r="T6" s="323"/>
      <c r="U6" s="317"/>
      <c r="V6" s="317"/>
      <c r="W6" s="323"/>
      <c r="X6" s="323"/>
      <c r="Y6" s="323"/>
      <c r="Z6" s="324"/>
      <c r="AA6" s="325"/>
      <c r="AB6" s="321"/>
      <c r="AC6" s="322"/>
      <c r="AD6" s="751"/>
      <c r="AF6" s="68">
        <f t="shared" si="6"/>
        <v>0</v>
      </c>
      <c r="AG6" s="68">
        <f t="shared" si="5"/>
        <v>11</v>
      </c>
      <c r="AH6" s="68">
        <f t="shared" si="5"/>
        <v>7</v>
      </c>
      <c r="AI6" s="68">
        <f t="shared" si="5"/>
        <v>4</v>
      </c>
      <c r="AJ6" s="68">
        <f t="shared" si="5"/>
        <v>7</v>
      </c>
      <c r="AK6" s="68">
        <f t="shared" si="5"/>
        <v>5</v>
      </c>
      <c r="AL6" s="68">
        <f t="shared" si="5"/>
        <v>3</v>
      </c>
      <c r="AM6" s="68">
        <f t="shared" si="5"/>
        <v>3</v>
      </c>
      <c r="AN6" s="68">
        <f t="shared" si="5"/>
        <v>0</v>
      </c>
      <c r="AO6" s="68">
        <f t="shared" si="5"/>
        <v>0</v>
      </c>
      <c r="AP6" s="68">
        <f t="shared" si="5"/>
        <v>0</v>
      </c>
      <c r="AQ6" s="68">
        <f t="shared" si="5"/>
        <v>0</v>
      </c>
      <c r="AR6" s="68">
        <f t="shared" si="5"/>
        <v>0</v>
      </c>
      <c r="AS6" s="68"/>
      <c r="AT6" s="68"/>
      <c r="AU6" s="68"/>
    </row>
    <row r="7" spans="1:47" ht="12" customHeight="1">
      <c r="A7" s="57" t="s">
        <v>19</v>
      </c>
      <c r="B7" s="483" t="s">
        <v>80</v>
      </c>
      <c r="C7" s="621">
        <f>VLOOKUP($A7,PeB_FI,C$1,FALSE)</f>
        <v>0</v>
      </c>
      <c r="D7" s="490">
        <f t="shared" si="2"/>
        <v>0</v>
      </c>
      <c r="E7" s="491">
        <f t="shared" si="2"/>
        <v>0</v>
      </c>
      <c r="F7" s="486">
        <f t="shared" si="2"/>
        <v>0</v>
      </c>
      <c r="G7" s="486">
        <f t="shared" si="2"/>
        <v>0</v>
      </c>
      <c r="H7" s="491">
        <f t="shared" si="2"/>
        <v>0</v>
      </c>
      <c r="I7" s="491">
        <f t="shared" si="2"/>
        <v>0</v>
      </c>
      <c r="J7" s="491">
        <f t="shared" si="2"/>
        <v>1</v>
      </c>
      <c r="K7" s="658">
        <f t="shared" si="3"/>
        <v>0</v>
      </c>
      <c r="L7" s="656">
        <f t="shared" si="4"/>
        <v>0</v>
      </c>
      <c r="M7" s="483">
        <f t="shared" si="4"/>
        <v>0</v>
      </c>
      <c r="N7" s="510">
        <f t="shared" si="4"/>
        <v>0</v>
      </c>
      <c r="O7" s="637">
        <f t="shared" si="4"/>
        <v>0</v>
      </c>
      <c r="P7" s="4"/>
      <c r="Q7" s="4"/>
      <c r="R7" s="321"/>
      <c r="S7" s="322"/>
      <c r="T7" s="323"/>
      <c r="U7" s="317"/>
      <c r="V7" s="317"/>
      <c r="W7" s="323"/>
      <c r="X7" s="323"/>
      <c r="Y7" s="323"/>
      <c r="Z7" s="324"/>
      <c r="AA7" s="325"/>
      <c r="AB7" s="321"/>
      <c r="AC7" s="322"/>
      <c r="AD7" s="751"/>
      <c r="AF7" s="68">
        <f t="shared" si="6"/>
        <v>0</v>
      </c>
      <c r="AG7" s="68">
        <f t="shared" si="5"/>
        <v>0</v>
      </c>
      <c r="AH7" s="68">
        <f t="shared" si="5"/>
        <v>0</v>
      </c>
      <c r="AI7" s="68">
        <f t="shared" si="5"/>
        <v>0</v>
      </c>
      <c r="AJ7" s="68">
        <f t="shared" si="5"/>
        <v>0</v>
      </c>
      <c r="AK7" s="68">
        <f t="shared" si="5"/>
        <v>0</v>
      </c>
      <c r="AL7" s="68">
        <f t="shared" si="5"/>
        <v>0</v>
      </c>
      <c r="AM7" s="68">
        <f t="shared" si="5"/>
        <v>1</v>
      </c>
      <c r="AN7" s="68">
        <f t="shared" si="5"/>
        <v>0</v>
      </c>
      <c r="AO7" s="68">
        <f t="shared" si="5"/>
        <v>0</v>
      </c>
      <c r="AP7" s="68">
        <f t="shared" si="5"/>
        <v>0</v>
      </c>
      <c r="AQ7" s="68">
        <f t="shared" si="5"/>
        <v>0</v>
      </c>
      <c r="AR7" s="68">
        <f t="shared" si="5"/>
        <v>0</v>
      </c>
      <c r="AS7" s="68"/>
      <c r="AT7" s="68"/>
      <c r="AU7" s="68"/>
    </row>
    <row r="8" spans="1:47" ht="12" customHeight="1">
      <c r="A8" s="63" t="s">
        <v>9</v>
      </c>
      <c r="B8" s="493" t="s">
        <v>66</v>
      </c>
      <c r="C8" s="659">
        <f t="shared" si="2"/>
        <v>0</v>
      </c>
      <c r="D8" s="497">
        <f t="shared" si="2"/>
        <v>156</v>
      </c>
      <c r="E8" s="498">
        <f t="shared" si="2"/>
        <v>154</v>
      </c>
      <c r="F8" s="482">
        <f t="shared" si="2"/>
        <v>146</v>
      </c>
      <c r="G8" s="482">
        <f t="shared" si="2"/>
        <v>152</v>
      </c>
      <c r="H8" s="498">
        <f t="shared" si="2"/>
        <v>153</v>
      </c>
      <c r="I8" s="498">
        <f t="shared" si="2"/>
        <v>157</v>
      </c>
      <c r="J8" s="498">
        <f t="shared" si="2"/>
        <v>155</v>
      </c>
      <c r="K8" s="660">
        <f t="shared" si="3"/>
        <v>-1</v>
      </c>
      <c r="L8" s="661">
        <f t="shared" si="4"/>
        <v>-1</v>
      </c>
      <c r="M8" s="618">
        <f t="shared" si="4"/>
        <v>0</v>
      </c>
      <c r="N8" s="619">
        <f t="shared" si="4"/>
        <v>0</v>
      </c>
      <c r="O8" s="641" t="e">
        <f t="shared" si="4"/>
        <v>#DIV/0!</v>
      </c>
      <c r="P8" s="4"/>
      <c r="Q8" s="4"/>
      <c r="R8" s="332"/>
      <c r="S8" s="333"/>
      <c r="T8" s="334"/>
      <c r="U8" s="326"/>
      <c r="V8" s="326"/>
      <c r="W8" s="334"/>
      <c r="X8" s="334"/>
      <c r="Y8" s="334"/>
      <c r="Z8" s="327"/>
      <c r="AA8" s="328"/>
      <c r="AB8" s="332"/>
      <c r="AC8" s="333"/>
      <c r="AD8" s="752"/>
      <c r="AF8" s="68">
        <f t="shared" si="6"/>
        <v>0</v>
      </c>
      <c r="AG8" s="68">
        <f t="shared" si="5"/>
        <v>156</v>
      </c>
      <c r="AH8" s="68">
        <f t="shared" si="5"/>
        <v>154</v>
      </c>
      <c r="AI8" s="68">
        <f t="shared" si="5"/>
        <v>146</v>
      </c>
      <c r="AJ8" s="68">
        <f t="shared" si="5"/>
        <v>152</v>
      </c>
      <c r="AK8" s="68">
        <f t="shared" si="5"/>
        <v>153</v>
      </c>
      <c r="AL8" s="68">
        <f t="shared" si="5"/>
        <v>157</v>
      </c>
      <c r="AM8" s="68">
        <f t="shared" si="5"/>
        <v>155</v>
      </c>
      <c r="AN8" s="68">
        <f t="shared" si="5"/>
        <v>-1</v>
      </c>
      <c r="AO8" s="68">
        <f t="shared" si="5"/>
        <v>-1</v>
      </c>
      <c r="AP8" s="68">
        <f t="shared" si="5"/>
        <v>0</v>
      </c>
      <c r="AQ8" s="68">
        <f t="shared" si="5"/>
        <v>0</v>
      </c>
      <c r="AR8" s="68" t="e">
        <f t="shared" si="5"/>
        <v>#DIV/0!</v>
      </c>
      <c r="AS8" s="68"/>
      <c r="AT8" s="68"/>
      <c r="AU8" s="68"/>
    </row>
    <row r="9" spans="1:47" ht="12" customHeight="1">
      <c r="A9" s="57" t="s">
        <v>4</v>
      </c>
      <c r="B9" s="483" t="s">
        <v>36</v>
      </c>
      <c r="C9" s="621">
        <f t="shared" si="2"/>
        <v>0</v>
      </c>
      <c r="D9" s="490">
        <f t="shared" si="2"/>
        <v>0</v>
      </c>
      <c r="E9" s="491">
        <f t="shared" si="2"/>
        <v>0</v>
      </c>
      <c r="F9" s="486">
        <f t="shared" si="2"/>
        <v>0</v>
      </c>
      <c r="G9" s="486">
        <f t="shared" si="2"/>
        <v>0</v>
      </c>
      <c r="H9" s="491">
        <f t="shared" si="2"/>
        <v>0</v>
      </c>
      <c r="I9" s="491">
        <f t="shared" si="2"/>
        <v>0</v>
      </c>
      <c r="J9" s="491">
        <f t="shared" si="2"/>
        <v>0</v>
      </c>
      <c r="K9" s="655">
        <f t="shared" si="3"/>
        <v>0</v>
      </c>
      <c r="L9" s="656">
        <f t="shared" si="4"/>
        <v>0</v>
      </c>
      <c r="M9" s="483">
        <f t="shared" si="4"/>
        <v>0</v>
      </c>
      <c r="N9" s="510">
        <f t="shared" si="4"/>
        <v>0</v>
      </c>
      <c r="O9" s="637">
        <f t="shared" si="4"/>
        <v>0</v>
      </c>
      <c r="P9" s="4"/>
      <c r="Q9" s="4"/>
      <c r="R9" s="321"/>
      <c r="S9" s="322"/>
      <c r="T9" s="323"/>
      <c r="U9" s="317"/>
      <c r="V9" s="317"/>
      <c r="W9" s="323"/>
      <c r="X9" s="323"/>
      <c r="Y9" s="323"/>
      <c r="Z9" s="324"/>
      <c r="AA9" s="325"/>
      <c r="AB9" s="321"/>
      <c r="AC9" s="322"/>
      <c r="AD9" s="751"/>
      <c r="AF9" s="68">
        <f t="shared" si="6"/>
        <v>0</v>
      </c>
      <c r="AG9" s="68">
        <f t="shared" si="5"/>
        <v>0</v>
      </c>
      <c r="AH9" s="68">
        <f t="shared" si="5"/>
        <v>0</v>
      </c>
      <c r="AI9" s="68">
        <f t="shared" si="5"/>
        <v>0</v>
      </c>
      <c r="AJ9" s="68">
        <f t="shared" si="5"/>
        <v>0</v>
      </c>
      <c r="AK9" s="68">
        <f t="shared" si="5"/>
        <v>0</v>
      </c>
      <c r="AL9" s="68">
        <f t="shared" si="5"/>
        <v>0</v>
      </c>
      <c r="AM9" s="68">
        <f t="shared" si="5"/>
        <v>0</v>
      </c>
      <c r="AN9" s="68">
        <f t="shared" si="5"/>
        <v>0</v>
      </c>
      <c r="AO9" s="68">
        <f t="shared" si="5"/>
        <v>0</v>
      </c>
      <c r="AP9" s="68">
        <f t="shared" si="5"/>
        <v>0</v>
      </c>
      <c r="AQ9" s="68">
        <f t="shared" si="5"/>
        <v>0</v>
      </c>
      <c r="AR9" s="68">
        <f t="shared" si="5"/>
        <v>0</v>
      </c>
      <c r="AS9" s="68"/>
      <c r="AT9" s="68"/>
      <c r="AU9" s="68"/>
    </row>
    <row r="10" spans="1:47" ht="12" customHeight="1">
      <c r="A10" s="191" t="s">
        <v>86</v>
      </c>
      <c r="B10" s="620" t="s">
        <v>87</v>
      </c>
      <c r="C10" s="621">
        <f t="shared" si="2"/>
        <v>0</v>
      </c>
      <c r="D10" s="490">
        <f t="shared" si="2"/>
        <v>0</v>
      </c>
      <c r="E10" s="491">
        <f t="shared" si="2"/>
        <v>0</v>
      </c>
      <c r="F10" s="486">
        <f t="shared" si="2"/>
        <v>0</v>
      </c>
      <c r="G10" s="486">
        <f t="shared" si="2"/>
        <v>0</v>
      </c>
      <c r="H10" s="491">
        <f t="shared" si="2"/>
        <v>0</v>
      </c>
      <c r="I10" s="491">
        <f t="shared" si="2"/>
        <v>0</v>
      </c>
      <c r="J10" s="491">
        <f t="shared" si="2"/>
        <v>0</v>
      </c>
      <c r="K10" s="655">
        <f t="shared" si="3"/>
        <v>0</v>
      </c>
      <c r="L10" s="656">
        <f t="shared" si="4"/>
        <v>0</v>
      </c>
      <c r="M10" s="483">
        <f t="shared" si="4"/>
        <v>0</v>
      </c>
      <c r="N10" s="510">
        <f t="shared" si="4"/>
        <v>0</v>
      </c>
      <c r="O10" s="637">
        <f t="shared" si="4"/>
        <v>0</v>
      </c>
      <c r="P10" s="4"/>
      <c r="Q10" s="4"/>
      <c r="R10" s="321"/>
      <c r="S10" s="322"/>
      <c r="T10" s="323"/>
      <c r="U10" s="317"/>
      <c r="V10" s="317"/>
      <c r="W10" s="323"/>
      <c r="X10" s="323"/>
      <c r="Y10" s="323"/>
      <c r="Z10" s="324"/>
      <c r="AA10" s="325"/>
      <c r="AB10" s="321"/>
      <c r="AC10" s="322"/>
      <c r="AD10" s="751"/>
      <c r="AF10" s="68">
        <f t="shared" si="6"/>
        <v>0</v>
      </c>
      <c r="AG10" s="68">
        <f t="shared" si="5"/>
        <v>0</v>
      </c>
      <c r="AH10" s="68">
        <f t="shared" si="5"/>
        <v>0</v>
      </c>
      <c r="AI10" s="68">
        <f t="shared" si="5"/>
        <v>0</v>
      </c>
      <c r="AJ10" s="68">
        <f t="shared" si="5"/>
        <v>0</v>
      </c>
      <c r="AK10" s="68">
        <f t="shared" si="5"/>
        <v>0</v>
      </c>
      <c r="AL10" s="68">
        <f t="shared" si="5"/>
        <v>0</v>
      </c>
      <c r="AM10" s="68">
        <f t="shared" si="5"/>
        <v>0</v>
      </c>
      <c r="AN10" s="68">
        <f t="shared" si="5"/>
        <v>0</v>
      </c>
      <c r="AO10" s="68">
        <f t="shared" si="5"/>
        <v>0</v>
      </c>
      <c r="AP10" s="68">
        <f t="shared" si="5"/>
        <v>0</v>
      </c>
      <c r="AQ10" s="68">
        <f t="shared" si="5"/>
        <v>0</v>
      </c>
      <c r="AR10" s="68">
        <f t="shared" si="5"/>
        <v>0</v>
      </c>
      <c r="AS10" s="68"/>
      <c r="AT10" s="68"/>
      <c r="AU10" s="68"/>
    </row>
    <row r="11" spans="1:47" ht="12" customHeight="1">
      <c r="A11" s="63" t="s">
        <v>25</v>
      </c>
      <c r="B11" s="493" t="s">
        <v>67</v>
      </c>
      <c r="C11" s="659">
        <f t="shared" si="2"/>
        <v>0</v>
      </c>
      <c r="D11" s="497">
        <f t="shared" si="2"/>
        <v>-111</v>
      </c>
      <c r="E11" s="498">
        <f t="shared" si="2"/>
        <v>-116</v>
      </c>
      <c r="F11" s="482">
        <f t="shared" si="2"/>
        <v>-123</v>
      </c>
      <c r="G11" s="482">
        <f t="shared" si="2"/>
        <v>-109</v>
      </c>
      <c r="H11" s="498">
        <f t="shared" si="2"/>
        <v>-106</v>
      </c>
      <c r="I11" s="498">
        <f t="shared" si="2"/>
        <v>-114</v>
      </c>
      <c r="J11" s="498">
        <f t="shared" si="2"/>
        <v>-118</v>
      </c>
      <c r="K11" s="660">
        <f t="shared" si="3"/>
        <v>-1</v>
      </c>
      <c r="L11" s="661">
        <f t="shared" si="4"/>
        <v>-1</v>
      </c>
      <c r="M11" s="493">
        <f t="shared" si="4"/>
        <v>0</v>
      </c>
      <c r="N11" s="662">
        <f t="shared" si="4"/>
        <v>0</v>
      </c>
      <c r="O11" s="641" t="e">
        <f t="shared" si="4"/>
        <v>#DIV/0!</v>
      </c>
      <c r="P11" s="4"/>
      <c r="Q11" s="4"/>
      <c r="R11" s="332"/>
      <c r="S11" s="333"/>
      <c r="T11" s="334"/>
      <c r="U11" s="326"/>
      <c r="V11" s="326"/>
      <c r="W11" s="334"/>
      <c r="X11" s="334"/>
      <c r="Y11" s="334"/>
      <c r="Z11" s="327"/>
      <c r="AA11" s="328"/>
      <c r="AB11" s="332"/>
      <c r="AC11" s="333"/>
      <c r="AD11" s="752"/>
      <c r="AF11" s="68">
        <f t="shared" si="6"/>
        <v>0</v>
      </c>
      <c r="AG11" s="68">
        <f t="shared" si="5"/>
        <v>-111</v>
      </c>
      <c r="AH11" s="68">
        <f t="shared" si="5"/>
        <v>-116</v>
      </c>
      <c r="AI11" s="68">
        <f t="shared" si="5"/>
        <v>-123</v>
      </c>
      <c r="AJ11" s="68">
        <f t="shared" si="5"/>
        <v>-109</v>
      </c>
      <c r="AK11" s="68">
        <f t="shared" si="5"/>
        <v>-106</v>
      </c>
      <c r="AL11" s="68">
        <f t="shared" si="5"/>
        <v>-114</v>
      </c>
      <c r="AM11" s="68">
        <f t="shared" si="5"/>
        <v>-118</v>
      </c>
      <c r="AN11" s="68">
        <f t="shared" si="5"/>
        <v>-1</v>
      </c>
      <c r="AO11" s="68">
        <f t="shared" si="5"/>
        <v>-1</v>
      </c>
      <c r="AP11" s="68">
        <f t="shared" si="5"/>
        <v>0</v>
      </c>
      <c r="AQ11" s="68">
        <f t="shared" si="5"/>
        <v>0</v>
      </c>
      <c r="AR11" s="68" t="e">
        <f t="shared" si="5"/>
        <v>#DIV/0!</v>
      </c>
      <c r="AS11" s="68"/>
      <c r="AT11" s="68"/>
      <c r="AU11" s="68"/>
    </row>
    <row r="12" spans="1:47" ht="12" customHeight="1">
      <c r="A12" s="63" t="s">
        <v>14</v>
      </c>
      <c r="B12" s="493" t="s">
        <v>68</v>
      </c>
      <c r="C12" s="659">
        <f t="shared" si="2"/>
        <v>0</v>
      </c>
      <c r="D12" s="497">
        <f t="shared" si="2"/>
        <v>45</v>
      </c>
      <c r="E12" s="498">
        <f t="shared" si="2"/>
        <v>38</v>
      </c>
      <c r="F12" s="498">
        <f t="shared" si="2"/>
        <v>23</v>
      </c>
      <c r="G12" s="498">
        <f t="shared" si="2"/>
        <v>43</v>
      </c>
      <c r="H12" s="498">
        <f t="shared" si="2"/>
        <v>47</v>
      </c>
      <c r="I12" s="498">
        <f t="shared" si="2"/>
        <v>43</v>
      </c>
      <c r="J12" s="498">
        <f t="shared" si="2"/>
        <v>37</v>
      </c>
      <c r="K12" s="660">
        <f t="shared" si="3"/>
        <v>-1</v>
      </c>
      <c r="L12" s="661">
        <f t="shared" si="4"/>
        <v>-1</v>
      </c>
      <c r="M12" s="493">
        <f t="shared" si="4"/>
        <v>0</v>
      </c>
      <c r="N12" s="662">
        <f t="shared" si="4"/>
        <v>0</v>
      </c>
      <c r="O12" s="641" t="e">
        <f t="shared" si="4"/>
        <v>#DIV/0!</v>
      </c>
      <c r="P12" s="4"/>
      <c r="Q12" s="4"/>
      <c r="R12" s="332"/>
      <c r="S12" s="333"/>
      <c r="T12" s="334"/>
      <c r="U12" s="334"/>
      <c r="V12" s="334"/>
      <c r="W12" s="334"/>
      <c r="X12" s="334"/>
      <c r="Y12" s="334"/>
      <c r="Z12" s="327"/>
      <c r="AA12" s="328"/>
      <c r="AB12" s="332"/>
      <c r="AC12" s="333"/>
      <c r="AD12" s="752"/>
      <c r="AF12" s="68">
        <f t="shared" si="6"/>
        <v>0</v>
      </c>
      <c r="AG12" s="68">
        <f t="shared" si="5"/>
        <v>45</v>
      </c>
      <c r="AH12" s="68">
        <f t="shared" si="5"/>
        <v>38</v>
      </c>
      <c r="AI12" s="68">
        <f t="shared" si="5"/>
        <v>23</v>
      </c>
      <c r="AJ12" s="68">
        <f t="shared" si="5"/>
        <v>43</v>
      </c>
      <c r="AK12" s="68">
        <f t="shared" si="5"/>
        <v>47</v>
      </c>
      <c r="AL12" s="68">
        <f t="shared" si="5"/>
        <v>43</v>
      </c>
      <c r="AM12" s="68">
        <f t="shared" si="5"/>
        <v>37</v>
      </c>
      <c r="AN12" s="68">
        <f t="shared" si="5"/>
        <v>-1</v>
      </c>
      <c r="AO12" s="68">
        <f t="shared" si="5"/>
        <v>-1</v>
      </c>
      <c r="AP12" s="68">
        <f t="shared" si="5"/>
        <v>0</v>
      </c>
      <c r="AQ12" s="68">
        <f t="shared" si="5"/>
        <v>0</v>
      </c>
      <c r="AR12" s="68" t="e">
        <f t="shared" si="5"/>
        <v>#DIV/0!</v>
      </c>
      <c r="AS12" s="68"/>
      <c r="AT12" s="68"/>
      <c r="AU12" s="68"/>
    </row>
    <row r="13" spans="1:47" ht="12" customHeight="1">
      <c r="A13" s="57" t="s">
        <v>24</v>
      </c>
      <c r="B13" s="483" t="s">
        <v>52</v>
      </c>
      <c r="C13" s="621">
        <f t="shared" si="2"/>
        <v>0</v>
      </c>
      <c r="D13" s="490">
        <f t="shared" si="2"/>
        <v>46</v>
      </c>
      <c r="E13" s="491">
        <f t="shared" si="2"/>
        <v>-9</v>
      </c>
      <c r="F13" s="485">
        <f t="shared" si="2"/>
        <v>-31</v>
      </c>
      <c r="G13" s="485">
        <f t="shared" si="2"/>
        <v>-7</v>
      </c>
      <c r="H13" s="491">
        <f t="shared" si="2"/>
        <v>2</v>
      </c>
      <c r="I13" s="491">
        <f t="shared" si="2"/>
        <v>-18</v>
      </c>
      <c r="J13" s="491">
        <f t="shared" si="2"/>
        <v>-11</v>
      </c>
      <c r="K13" s="499">
        <f t="shared" si="3"/>
        <v>0</v>
      </c>
      <c r="L13" s="589">
        <f t="shared" si="4"/>
        <v>0</v>
      </c>
      <c r="M13" s="483">
        <f t="shared" si="4"/>
        <v>0</v>
      </c>
      <c r="N13" s="510">
        <f t="shared" si="4"/>
        <v>0</v>
      </c>
      <c r="O13" s="637">
        <f t="shared" si="4"/>
        <v>0</v>
      </c>
      <c r="P13" s="4"/>
      <c r="Q13" s="4"/>
      <c r="R13" s="321"/>
      <c r="S13" s="322"/>
      <c r="T13" s="323"/>
      <c r="U13" s="316"/>
      <c r="V13" s="316"/>
      <c r="W13" s="323"/>
      <c r="X13" s="323"/>
      <c r="Y13" s="323"/>
      <c r="Z13" s="324"/>
      <c r="AA13" s="325"/>
      <c r="AB13" s="321"/>
      <c r="AC13" s="322"/>
      <c r="AD13" s="751"/>
      <c r="AF13" s="68">
        <f t="shared" si="6"/>
        <v>0</v>
      </c>
      <c r="AG13" s="68">
        <f t="shared" si="5"/>
        <v>46</v>
      </c>
      <c r="AH13" s="68">
        <f t="shared" si="5"/>
        <v>-9</v>
      </c>
      <c r="AI13" s="68">
        <f t="shared" si="5"/>
        <v>-31</v>
      </c>
      <c r="AJ13" s="68">
        <f t="shared" si="5"/>
        <v>-7</v>
      </c>
      <c r="AK13" s="68">
        <f t="shared" si="5"/>
        <v>2</v>
      </c>
      <c r="AL13" s="68">
        <f t="shared" si="5"/>
        <v>-18</v>
      </c>
      <c r="AM13" s="68">
        <f t="shared" si="5"/>
        <v>-11</v>
      </c>
      <c r="AN13" s="68">
        <f t="shared" si="5"/>
        <v>0</v>
      </c>
      <c r="AO13" s="68">
        <f t="shared" si="5"/>
        <v>0</v>
      </c>
      <c r="AP13" s="68">
        <f t="shared" si="5"/>
        <v>0</v>
      </c>
      <c r="AQ13" s="68">
        <f t="shared" si="5"/>
        <v>0</v>
      </c>
      <c r="AR13" s="68">
        <f t="shared" si="5"/>
        <v>0</v>
      </c>
      <c r="AS13" s="68"/>
      <c r="AT13" s="68"/>
      <c r="AU13" s="68"/>
    </row>
    <row r="14" spans="1:47" ht="12" hidden="1" customHeight="1" outlineLevel="1">
      <c r="A14" s="57" t="s">
        <v>128</v>
      </c>
      <c r="B14" s="483" t="s">
        <v>129</v>
      </c>
      <c r="C14" s="621">
        <f t="shared" si="2"/>
        <v>0</v>
      </c>
      <c r="D14" s="490">
        <f t="shared" si="2"/>
        <v>0</v>
      </c>
      <c r="E14" s="491">
        <f t="shared" si="2"/>
        <v>0</v>
      </c>
      <c r="F14" s="485">
        <f t="shared" si="2"/>
        <v>0</v>
      </c>
      <c r="G14" s="485">
        <f t="shared" si="2"/>
        <v>0</v>
      </c>
      <c r="H14" s="491">
        <f t="shared" si="2"/>
        <v>0</v>
      </c>
      <c r="I14" s="491">
        <f t="shared" si="2"/>
        <v>0</v>
      </c>
      <c r="J14" s="491">
        <f t="shared" si="2"/>
        <v>0</v>
      </c>
      <c r="K14" s="499" t="e">
        <f t="shared" si="3"/>
        <v>#N/A</v>
      </c>
      <c r="L14" s="589" t="e">
        <f t="shared" si="4"/>
        <v>#DIV/0!</v>
      </c>
      <c r="M14" s="483">
        <f t="shared" si="4"/>
        <v>0</v>
      </c>
      <c r="N14" s="510">
        <f t="shared" si="4"/>
        <v>0</v>
      </c>
      <c r="O14" s="637" t="e">
        <f t="shared" si="4"/>
        <v>#DIV/0!</v>
      </c>
      <c r="P14" s="4"/>
      <c r="Q14" s="4"/>
      <c r="R14" s="321"/>
      <c r="S14" s="322"/>
      <c r="T14" s="323"/>
      <c r="U14" s="316"/>
      <c r="V14" s="316"/>
      <c r="W14" s="323"/>
      <c r="X14" s="323"/>
      <c r="Y14" s="323"/>
      <c r="Z14" s="324"/>
      <c r="AA14" s="325"/>
      <c r="AB14" s="321"/>
      <c r="AC14" s="322"/>
      <c r="AD14" s="751"/>
      <c r="AF14" s="68">
        <f t="shared" ref="AF14:AR14" si="7">C14-R14</f>
        <v>0</v>
      </c>
      <c r="AG14" s="68">
        <f t="shared" si="7"/>
        <v>0</v>
      </c>
      <c r="AH14" s="68">
        <f t="shared" si="7"/>
        <v>0</v>
      </c>
      <c r="AI14" s="68">
        <f t="shared" si="7"/>
        <v>0</v>
      </c>
      <c r="AJ14" s="68">
        <f t="shared" si="7"/>
        <v>0</v>
      </c>
      <c r="AK14" s="68">
        <f t="shared" si="7"/>
        <v>0</v>
      </c>
      <c r="AL14" s="68">
        <f t="shared" si="7"/>
        <v>0</v>
      </c>
      <c r="AM14" s="68">
        <f t="shared" si="7"/>
        <v>0</v>
      </c>
      <c r="AN14" s="68" t="e">
        <f t="shared" si="7"/>
        <v>#N/A</v>
      </c>
      <c r="AO14" s="68" t="e">
        <f t="shared" si="7"/>
        <v>#DIV/0!</v>
      </c>
      <c r="AP14" s="68">
        <f t="shared" si="7"/>
        <v>0</v>
      </c>
      <c r="AQ14" s="68">
        <f t="shared" si="7"/>
        <v>0</v>
      </c>
      <c r="AR14" s="68" t="e">
        <f t="shared" si="7"/>
        <v>#DIV/0!</v>
      </c>
      <c r="AS14" s="68"/>
      <c r="AT14" s="68"/>
      <c r="AU14" s="68"/>
    </row>
    <row r="15" spans="1:47" ht="12" customHeight="1" collapsed="1">
      <c r="A15" s="63" t="s">
        <v>5</v>
      </c>
      <c r="B15" s="527" t="s">
        <v>48</v>
      </c>
      <c r="C15" s="663">
        <f t="shared" si="2"/>
        <v>0</v>
      </c>
      <c r="D15" s="502">
        <f t="shared" si="2"/>
        <v>91</v>
      </c>
      <c r="E15" s="503">
        <f t="shared" si="2"/>
        <v>29</v>
      </c>
      <c r="F15" s="504">
        <f t="shared" si="2"/>
        <v>-8</v>
      </c>
      <c r="G15" s="504">
        <f t="shared" si="2"/>
        <v>36</v>
      </c>
      <c r="H15" s="503">
        <f t="shared" si="2"/>
        <v>49</v>
      </c>
      <c r="I15" s="503">
        <f t="shared" si="2"/>
        <v>25</v>
      </c>
      <c r="J15" s="503">
        <f t="shared" si="2"/>
        <v>26</v>
      </c>
      <c r="K15" s="664">
        <f t="shared" si="3"/>
        <v>-1</v>
      </c>
      <c r="L15" s="507">
        <f t="shared" si="4"/>
        <v>-1</v>
      </c>
      <c r="M15" s="500">
        <f t="shared" si="4"/>
        <v>0</v>
      </c>
      <c r="N15" s="665">
        <f t="shared" si="4"/>
        <v>0</v>
      </c>
      <c r="O15" s="645" t="e">
        <f t="shared" si="4"/>
        <v>#DIV/0!</v>
      </c>
      <c r="P15" s="4"/>
      <c r="Q15" s="4"/>
      <c r="R15" s="336"/>
      <c r="S15" s="337"/>
      <c r="T15" s="305"/>
      <c r="U15" s="338"/>
      <c r="V15" s="338"/>
      <c r="W15" s="305"/>
      <c r="X15" s="305"/>
      <c r="Y15" s="305"/>
      <c r="Z15" s="339"/>
      <c r="AA15" s="740"/>
      <c r="AB15" s="336"/>
      <c r="AC15" s="337"/>
      <c r="AD15" s="753"/>
      <c r="AF15" s="68">
        <f t="shared" si="6"/>
        <v>0</v>
      </c>
      <c r="AG15" s="68">
        <f t="shared" si="5"/>
        <v>91</v>
      </c>
      <c r="AH15" s="68">
        <f t="shared" si="5"/>
        <v>29</v>
      </c>
      <c r="AI15" s="68">
        <f t="shared" si="5"/>
        <v>-8</v>
      </c>
      <c r="AJ15" s="68">
        <f t="shared" si="5"/>
        <v>36</v>
      </c>
      <c r="AK15" s="68">
        <f t="shared" si="5"/>
        <v>49</v>
      </c>
      <c r="AL15" s="68">
        <f t="shared" si="5"/>
        <v>25</v>
      </c>
      <c r="AM15" s="68">
        <f t="shared" si="5"/>
        <v>26</v>
      </c>
      <c r="AN15" s="68">
        <f t="shared" si="5"/>
        <v>-1</v>
      </c>
      <c r="AO15" s="68">
        <f t="shared" si="5"/>
        <v>-1</v>
      </c>
      <c r="AP15" s="68">
        <f t="shared" si="5"/>
        <v>0</v>
      </c>
      <c r="AQ15" s="68">
        <f t="shared" si="5"/>
        <v>0</v>
      </c>
      <c r="AR15" s="68" t="e">
        <f t="shared" si="5"/>
        <v>#DIV/0!</v>
      </c>
      <c r="AS15" s="68"/>
      <c r="AT15" s="68"/>
      <c r="AU15" s="68"/>
    </row>
    <row r="16" spans="1:47" ht="12" customHeight="1">
      <c r="A16" s="57" t="s">
        <v>10</v>
      </c>
      <c r="B16" s="483" t="s">
        <v>46</v>
      </c>
      <c r="C16" s="608">
        <f t="shared" si="2"/>
        <v>0</v>
      </c>
      <c r="D16" s="486">
        <f t="shared" si="2"/>
        <v>71.2</v>
      </c>
      <c r="E16" s="486">
        <f t="shared" si="2"/>
        <v>75.3</v>
      </c>
      <c r="F16" s="486">
        <f t="shared" si="2"/>
        <v>84.2</v>
      </c>
      <c r="G16" s="486">
        <f t="shared" si="2"/>
        <v>71.7</v>
      </c>
      <c r="H16" s="486">
        <f t="shared" si="2"/>
        <v>69.3</v>
      </c>
      <c r="I16" s="486">
        <f t="shared" si="2"/>
        <v>72.599999999999994</v>
      </c>
      <c r="J16" s="486">
        <f t="shared" si="2"/>
        <v>76.099999999999994</v>
      </c>
      <c r="K16" s="655"/>
      <c r="L16" s="656"/>
      <c r="M16" s="608">
        <f t="shared" si="4"/>
        <v>0</v>
      </c>
      <c r="N16" s="648">
        <f t="shared" si="4"/>
        <v>0</v>
      </c>
      <c r="O16" s="637"/>
      <c r="P16" s="4"/>
      <c r="Q16" s="4"/>
      <c r="R16" s="343"/>
      <c r="S16" s="317"/>
      <c r="T16" s="317"/>
      <c r="U16" s="317"/>
      <c r="V16" s="317"/>
      <c r="W16" s="317"/>
      <c r="X16" s="317"/>
      <c r="Y16" s="317"/>
      <c r="Z16" s="318"/>
      <c r="AA16" s="320"/>
      <c r="AB16" s="343"/>
      <c r="AC16" s="317"/>
      <c r="AD16" s="319"/>
      <c r="AF16" s="68">
        <f t="shared" si="6"/>
        <v>0</v>
      </c>
      <c r="AG16" s="68">
        <f t="shared" si="5"/>
        <v>71.2</v>
      </c>
      <c r="AH16" s="68">
        <f t="shared" si="5"/>
        <v>75.3</v>
      </c>
      <c r="AI16" s="68">
        <f t="shared" si="5"/>
        <v>84.2</v>
      </c>
      <c r="AJ16" s="68">
        <f t="shared" si="5"/>
        <v>71.7</v>
      </c>
      <c r="AK16" s="68">
        <f t="shared" si="5"/>
        <v>69.3</v>
      </c>
      <c r="AL16" s="68">
        <f t="shared" si="5"/>
        <v>72.599999999999994</v>
      </c>
      <c r="AM16" s="68">
        <f t="shared" si="5"/>
        <v>76.099999999999994</v>
      </c>
      <c r="AN16" s="68">
        <f t="shared" si="5"/>
        <v>0</v>
      </c>
      <c r="AO16" s="68">
        <f t="shared" si="5"/>
        <v>0</v>
      </c>
      <c r="AP16" s="68">
        <f t="shared" si="5"/>
        <v>0</v>
      </c>
      <c r="AQ16" s="68">
        <f t="shared" si="5"/>
        <v>0</v>
      </c>
      <c r="AR16" s="68">
        <f t="shared" si="5"/>
        <v>0</v>
      </c>
      <c r="AS16" s="68"/>
      <c r="AT16" s="68"/>
      <c r="AU16" s="68"/>
    </row>
    <row r="17" spans="1:47" ht="12" customHeight="1">
      <c r="A17" s="57" t="s">
        <v>6</v>
      </c>
      <c r="B17" s="483" t="s">
        <v>108</v>
      </c>
      <c r="C17" s="608">
        <f t="shared" si="2"/>
        <v>0</v>
      </c>
      <c r="D17" s="486">
        <f t="shared" si="2"/>
        <v>18.127820088827619</v>
      </c>
      <c r="E17" s="486">
        <f t="shared" si="2"/>
        <v>5.7240909548290464</v>
      </c>
      <c r="F17" s="486">
        <f t="shared" si="2"/>
        <v>-1.5871530000813241</v>
      </c>
      <c r="G17" s="486">
        <f t="shared" si="2"/>
        <v>6.8549747774549559</v>
      </c>
      <c r="H17" s="486">
        <f t="shared" si="2"/>
        <v>9.1540693266282531</v>
      </c>
      <c r="I17" s="486">
        <f t="shared" si="2"/>
        <v>4.6748272949046976</v>
      </c>
      <c r="J17" s="486">
        <f t="shared" si="2"/>
        <v>5.143103721151042</v>
      </c>
      <c r="K17" s="655"/>
      <c r="L17" s="656"/>
      <c r="M17" s="608">
        <f t="shared" si="4"/>
        <v>0</v>
      </c>
      <c r="N17" s="648">
        <f t="shared" si="4"/>
        <v>0</v>
      </c>
      <c r="O17" s="637"/>
      <c r="P17" s="4"/>
      <c r="Q17" s="4"/>
      <c r="R17" s="343"/>
      <c r="S17" s="317"/>
      <c r="T17" s="317"/>
      <c r="U17" s="317"/>
      <c r="V17" s="317"/>
      <c r="W17" s="317"/>
      <c r="X17" s="317"/>
      <c r="Y17" s="317"/>
      <c r="Z17" s="318"/>
      <c r="AA17" s="320"/>
      <c r="AB17" s="343"/>
      <c r="AC17" s="317"/>
      <c r="AD17" s="319"/>
      <c r="AF17" s="68">
        <f t="shared" ref="AF17:AR17" si="8">C17-R17</f>
        <v>0</v>
      </c>
      <c r="AG17" s="68">
        <f t="shared" si="8"/>
        <v>18.127820088827619</v>
      </c>
      <c r="AH17" s="68">
        <f t="shared" si="8"/>
        <v>5.7240909548290464</v>
      </c>
      <c r="AI17" s="68">
        <f t="shared" si="8"/>
        <v>-1.5871530000813241</v>
      </c>
      <c r="AJ17" s="68">
        <f t="shared" si="8"/>
        <v>6.8549747774549559</v>
      </c>
      <c r="AK17" s="68">
        <f t="shared" si="8"/>
        <v>9.1540693266282531</v>
      </c>
      <c r="AL17" s="68">
        <f t="shared" si="8"/>
        <v>4.6748272949046976</v>
      </c>
      <c r="AM17" s="68">
        <f t="shared" si="8"/>
        <v>5.143103721151042</v>
      </c>
      <c r="AN17" s="68">
        <f t="shared" si="8"/>
        <v>0</v>
      </c>
      <c r="AO17" s="68">
        <f t="shared" si="8"/>
        <v>0</v>
      </c>
      <c r="AP17" s="68">
        <f t="shared" si="8"/>
        <v>0</v>
      </c>
      <c r="AQ17" s="68">
        <f t="shared" si="8"/>
        <v>0</v>
      </c>
      <c r="AR17" s="68">
        <f t="shared" si="8"/>
        <v>0</v>
      </c>
      <c r="AS17" s="68"/>
      <c r="AT17" s="68"/>
      <c r="AU17" s="68"/>
    </row>
    <row r="18" spans="1:47" ht="12" hidden="1" customHeight="1" outlineLevel="1">
      <c r="A18" s="57" t="s">
        <v>6</v>
      </c>
      <c r="B18" s="483" t="s">
        <v>6</v>
      </c>
      <c r="C18" s="608">
        <f t="shared" si="2"/>
        <v>0</v>
      </c>
      <c r="D18" s="486">
        <f t="shared" si="2"/>
        <v>18.127820088827619</v>
      </c>
      <c r="E18" s="486">
        <f t="shared" si="2"/>
        <v>5.7240909548290464</v>
      </c>
      <c r="F18" s="486">
        <f t="shared" si="2"/>
        <v>-1.5871530000813241</v>
      </c>
      <c r="G18" s="486">
        <f t="shared" si="2"/>
        <v>6.8549747774549559</v>
      </c>
      <c r="H18" s="486">
        <f t="shared" si="2"/>
        <v>9.1540693266282531</v>
      </c>
      <c r="I18" s="486">
        <f t="shared" si="2"/>
        <v>4.6748272949046976</v>
      </c>
      <c r="J18" s="486">
        <f t="shared" si="2"/>
        <v>5.143103721151042</v>
      </c>
      <c r="K18" s="655"/>
      <c r="L18" s="656"/>
      <c r="M18" s="608">
        <f t="shared" si="4"/>
        <v>0</v>
      </c>
      <c r="N18" s="648">
        <f t="shared" si="4"/>
        <v>0</v>
      </c>
      <c r="O18" s="637"/>
      <c r="P18" s="4"/>
      <c r="Q18" s="4"/>
      <c r="R18" s="343"/>
      <c r="S18" s="317"/>
      <c r="T18" s="317"/>
      <c r="U18" s="317"/>
      <c r="V18" s="317"/>
      <c r="W18" s="317"/>
      <c r="X18" s="317"/>
      <c r="Y18" s="317"/>
      <c r="Z18" s="318"/>
      <c r="AA18" s="320"/>
      <c r="AB18" s="343"/>
      <c r="AC18" s="317"/>
      <c r="AD18" s="319"/>
      <c r="AF18" s="68">
        <f t="shared" si="6"/>
        <v>0</v>
      </c>
      <c r="AG18" s="68">
        <f t="shared" si="5"/>
        <v>18.127820088827619</v>
      </c>
      <c r="AH18" s="68">
        <f t="shared" si="5"/>
        <v>5.7240909548290464</v>
      </c>
      <c r="AI18" s="68">
        <f t="shared" si="5"/>
        <v>-1.5871530000813241</v>
      </c>
      <c r="AJ18" s="68">
        <f t="shared" si="5"/>
        <v>6.8549747774549559</v>
      </c>
      <c r="AK18" s="68">
        <f t="shared" si="5"/>
        <v>9.1540693266282531</v>
      </c>
      <c r="AL18" s="68">
        <f t="shared" si="5"/>
        <v>4.6748272949046976</v>
      </c>
      <c r="AM18" s="68">
        <f t="shared" si="5"/>
        <v>5.143103721151042</v>
      </c>
      <c r="AN18" s="68">
        <f t="shared" si="5"/>
        <v>0</v>
      </c>
      <c r="AO18" s="68">
        <f t="shared" si="5"/>
        <v>0</v>
      </c>
      <c r="AP18" s="68">
        <f t="shared" si="5"/>
        <v>0</v>
      </c>
      <c r="AQ18" s="68">
        <f t="shared" si="5"/>
        <v>0</v>
      </c>
      <c r="AR18" s="68">
        <f t="shared" si="5"/>
        <v>0</v>
      </c>
      <c r="AS18" s="68"/>
      <c r="AT18" s="68"/>
      <c r="AU18" s="68"/>
    </row>
    <row r="19" spans="1:47" ht="12" customHeight="1" collapsed="1">
      <c r="A19" s="57" t="s">
        <v>29</v>
      </c>
      <c r="B19" s="483" t="s">
        <v>168</v>
      </c>
      <c r="C19" s="609">
        <f t="shared" si="2"/>
        <v>0</v>
      </c>
      <c r="D19" s="485">
        <f t="shared" si="2"/>
        <v>1418</v>
      </c>
      <c r="E19" s="485">
        <f t="shared" si="2"/>
        <v>1473</v>
      </c>
      <c r="F19" s="485">
        <f t="shared" si="2"/>
        <v>1456</v>
      </c>
      <c r="G19" s="485">
        <f t="shared" si="2"/>
        <v>1577</v>
      </c>
      <c r="H19" s="485">
        <f t="shared" si="2"/>
        <v>1626</v>
      </c>
      <c r="I19" s="485">
        <f t="shared" si="2"/>
        <v>1612</v>
      </c>
      <c r="J19" s="485">
        <f t="shared" si="2"/>
        <v>1609</v>
      </c>
      <c r="K19" s="655">
        <f t="shared" si="3"/>
        <v>-1</v>
      </c>
      <c r="L19" s="656">
        <f>VLOOKUP($A19,PeB_FI,L$1,FALSE)</f>
        <v>-1</v>
      </c>
      <c r="M19" s="609">
        <f t="shared" si="4"/>
        <v>0</v>
      </c>
      <c r="N19" s="615">
        <f t="shared" si="4"/>
        <v>0</v>
      </c>
      <c r="O19" s="637" t="e">
        <f t="shared" si="4"/>
        <v>#DIV/0!</v>
      </c>
      <c r="P19" s="4"/>
      <c r="Q19" s="4"/>
      <c r="R19" s="345"/>
      <c r="S19" s="316"/>
      <c r="T19" s="316"/>
      <c r="U19" s="316"/>
      <c r="V19" s="316"/>
      <c r="W19" s="316"/>
      <c r="X19" s="316"/>
      <c r="Y19" s="316"/>
      <c r="Z19" s="324"/>
      <c r="AA19" s="325"/>
      <c r="AB19" s="345"/>
      <c r="AC19" s="316"/>
      <c r="AD19" s="319"/>
      <c r="AF19" s="68">
        <f t="shared" si="6"/>
        <v>0</v>
      </c>
      <c r="AG19" s="68">
        <f t="shared" si="5"/>
        <v>1418</v>
      </c>
      <c r="AH19" s="68">
        <f t="shared" si="5"/>
        <v>1473</v>
      </c>
      <c r="AI19" s="68">
        <f t="shared" si="5"/>
        <v>1456</v>
      </c>
      <c r="AJ19" s="68">
        <f t="shared" si="5"/>
        <v>1577</v>
      </c>
      <c r="AK19" s="68">
        <f t="shared" si="5"/>
        <v>1626</v>
      </c>
      <c r="AL19" s="68">
        <f t="shared" si="5"/>
        <v>1612</v>
      </c>
      <c r="AM19" s="68">
        <f t="shared" si="5"/>
        <v>1609</v>
      </c>
      <c r="AN19" s="68">
        <f t="shared" si="5"/>
        <v>-1</v>
      </c>
      <c r="AO19" s="68">
        <f t="shared" si="5"/>
        <v>-1</v>
      </c>
      <c r="AP19" s="68">
        <f t="shared" si="5"/>
        <v>0</v>
      </c>
      <c r="AQ19" s="68">
        <f t="shared" si="5"/>
        <v>0</v>
      </c>
      <c r="AR19" s="68" t="e">
        <f t="shared" si="5"/>
        <v>#DIV/0!</v>
      </c>
      <c r="AS19" s="68"/>
      <c r="AT19" s="68"/>
      <c r="AU19" s="68"/>
    </row>
    <row r="20" spans="1:47" ht="12" customHeight="1">
      <c r="A20" s="57" t="s">
        <v>28</v>
      </c>
      <c r="B20" s="483" t="s">
        <v>93</v>
      </c>
      <c r="C20" s="609">
        <f t="shared" si="2"/>
        <v>0</v>
      </c>
      <c r="D20" s="485">
        <f>VLOOKUP($A20,PeB_FI,D$1,FALSE)</f>
        <v>8006</v>
      </c>
      <c r="E20" s="485">
        <f t="shared" si="2"/>
        <v>8017</v>
      </c>
      <c r="F20" s="485">
        <f t="shared" si="2"/>
        <v>7948</v>
      </c>
      <c r="G20" s="485">
        <f t="shared" si="2"/>
        <v>7762</v>
      </c>
      <c r="H20" s="485">
        <f t="shared" si="2"/>
        <v>8085</v>
      </c>
      <c r="I20" s="485">
        <f t="shared" si="2"/>
        <v>8084</v>
      </c>
      <c r="J20" s="485">
        <f t="shared" si="2"/>
        <v>8006</v>
      </c>
      <c r="K20" s="655">
        <f t="shared" si="3"/>
        <v>-1</v>
      </c>
      <c r="L20" s="656">
        <f>VLOOKUP($A20,PeB_FI,L$1,FALSE)</f>
        <v>-1</v>
      </c>
      <c r="M20" s="609">
        <f t="shared" si="4"/>
        <v>0</v>
      </c>
      <c r="N20" s="615">
        <f t="shared" si="4"/>
        <v>0</v>
      </c>
      <c r="O20" s="637" t="e">
        <f t="shared" si="4"/>
        <v>#DIV/0!</v>
      </c>
      <c r="P20" s="4"/>
      <c r="Q20" s="4"/>
      <c r="R20" s="345"/>
      <c r="S20" s="316"/>
      <c r="T20" s="316"/>
      <c r="U20" s="316"/>
      <c r="V20" s="316"/>
      <c r="W20" s="316"/>
      <c r="X20" s="316"/>
      <c r="Y20" s="316"/>
      <c r="Z20" s="324"/>
      <c r="AA20" s="325"/>
      <c r="AB20" s="345"/>
      <c r="AC20" s="316"/>
      <c r="AD20" s="319"/>
      <c r="AF20" s="68">
        <f t="shared" si="6"/>
        <v>0</v>
      </c>
      <c r="AG20" s="68">
        <f t="shared" si="5"/>
        <v>8006</v>
      </c>
      <c r="AH20" s="68">
        <f t="shared" si="5"/>
        <v>8017</v>
      </c>
      <c r="AI20" s="68">
        <f t="shared" si="5"/>
        <v>7948</v>
      </c>
      <c r="AJ20" s="68">
        <f t="shared" si="5"/>
        <v>7762</v>
      </c>
      <c r="AK20" s="68">
        <f t="shared" si="5"/>
        <v>8085</v>
      </c>
      <c r="AL20" s="68">
        <f t="shared" si="5"/>
        <v>8084</v>
      </c>
      <c r="AM20" s="68">
        <f t="shared" si="5"/>
        <v>8006</v>
      </c>
      <c r="AN20" s="68">
        <f t="shared" si="5"/>
        <v>-1</v>
      </c>
      <c r="AO20" s="68">
        <f t="shared" si="5"/>
        <v>-1</v>
      </c>
      <c r="AP20" s="68">
        <f t="shared" si="5"/>
        <v>0</v>
      </c>
      <c r="AQ20" s="68">
        <f t="shared" si="5"/>
        <v>0</v>
      </c>
      <c r="AR20" s="68" t="e">
        <f t="shared" si="5"/>
        <v>#DIV/0!</v>
      </c>
      <c r="AS20" s="68"/>
      <c r="AT20" s="68"/>
      <c r="AU20" s="68"/>
    </row>
    <row r="21" spans="1:47" ht="12" customHeight="1">
      <c r="A21" s="57" t="s">
        <v>15</v>
      </c>
      <c r="B21" s="513" t="s">
        <v>39</v>
      </c>
      <c r="C21" s="610">
        <f t="shared" si="2"/>
        <v>0</v>
      </c>
      <c r="D21" s="515">
        <f t="shared" si="2"/>
        <v>2124</v>
      </c>
      <c r="E21" s="515">
        <f t="shared" si="2"/>
        <v>2263</v>
      </c>
      <c r="F21" s="515">
        <f t="shared" si="2"/>
        <v>2181</v>
      </c>
      <c r="G21" s="515">
        <f t="shared" si="2"/>
        <v>2106</v>
      </c>
      <c r="H21" s="515">
        <f t="shared" si="2"/>
        <v>2039</v>
      </c>
      <c r="I21" s="515">
        <f t="shared" si="2"/>
        <v>2157</v>
      </c>
      <c r="J21" s="515">
        <f t="shared" si="2"/>
        <v>2232</v>
      </c>
      <c r="K21" s="666">
        <f t="shared" si="3"/>
        <v>-1</v>
      </c>
      <c r="L21" s="667">
        <f>VLOOKUP($A21,PeB_FI,L$1,FALSE)</f>
        <v>-1</v>
      </c>
      <c r="M21" s="609">
        <f t="shared" si="4"/>
        <v>0</v>
      </c>
      <c r="N21" s="615">
        <f t="shared" si="4"/>
        <v>0</v>
      </c>
      <c r="O21" s="637" t="e">
        <f t="shared" si="4"/>
        <v>#DIV/0!</v>
      </c>
      <c r="P21" s="4"/>
      <c r="Q21" s="4"/>
      <c r="R21" s="348"/>
      <c r="S21" s="349"/>
      <c r="T21" s="349"/>
      <c r="U21" s="349"/>
      <c r="V21" s="349"/>
      <c r="W21" s="349"/>
      <c r="X21" s="349"/>
      <c r="Y21" s="349"/>
      <c r="Z21" s="736"/>
      <c r="AA21" s="737"/>
      <c r="AB21" s="348"/>
      <c r="AC21" s="349"/>
      <c r="AD21" s="455"/>
      <c r="AF21" s="68">
        <f t="shared" si="6"/>
        <v>0</v>
      </c>
      <c r="AG21" s="68">
        <f t="shared" si="5"/>
        <v>2124</v>
      </c>
      <c r="AH21" s="68">
        <f t="shared" si="5"/>
        <v>2263</v>
      </c>
      <c r="AI21" s="68">
        <f t="shared" si="5"/>
        <v>2181</v>
      </c>
      <c r="AJ21" s="68">
        <f t="shared" si="5"/>
        <v>2106</v>
      </c>
      <c r="AK21" s="68">
        <f t="shared" si="5"/>
        <v>2039</v>
      </c>
      <c r="AL21" s="68">
        <f t="shared" si="5"/>
        <v>2157</v>
      </c>
      <c r="AM21" s="68">
        <f t="shared" si="5"/>
        <v>2232</v>
      </c>
      <c r="AN21" s="68">
        <f t="shared" si="5"/>
        <v>-1</v>
      </c>
      <c r="AO21" s="68">
        <f t="shared" si="5"/>
        <v>-1</v>
      </c>
      <c r="AP21" s="68">
        <f t="shared" si="5"/>
        <v>0</v>
      </c>
      <c r="AQ21" s="68">
        <f t="shared" si="5"/>
        <v>0</v>
      </c>
      <c r="AR21" s="68" t="e">
        <f t="shared" si="5"/>
        <v>#DIV/0!</v>
      </c>
      <c r="AS21" s="68"/>
      <c r="AT21" s="68"/>
      <c r="AU21" s="68"/>
    </row>
    <row r="22" spans="1:47" ht="12" customHeight="1">
      <c r="A22" s="63" t="s">
        <v>23</v>
      </c>
      <c r="B22" s="493" t="s">
        <v>53</v>
      </c>
      <c r="C22" s="631"/>
      <c r="D22" s="491"/>
      <c r="E22" s="491"/>
      <c r="F22" s="491"/>
      <c r="G22" s="491"/>
      <c r="H22" s="491"/>
      <c r="I22" s="491"/>
      <c r="J22" s="491"/>
      <c r="K22" s="655"/>
      <c r="L22" s="656"/>
      <c r="M22" s="668"/>
      <c r="N22" s="669"/>
      <c r="O22" s="670"/>
      <c r="P22" s="4"/>
      <c r="Q22" s="4"/>
      <c r="R22" s="445"/>
      <c r="S22" s="323"/>
      <c r="T22" s="323"/>
      <c r="U22" s="323"/>
      <c r="V22" s="323"/>
      <c r="W22" s="323"/>
      <c r="X22" s="323"/>
      <c r="Y22" s="323"/>
      <c r="Z22" s="318"/>
      <c r="AA22" s="320"/>
      <c r="AB22" s="445"/>
      <c r="AC22" s="323"/>
      <c r="AD22" s="344"/>
      <c r="AF22" s="68">
        <f t="shared" si="6"/>
        <v>0</v>
      </c>
      <c r="AG22" s="68">
        <f t="shared" ref="AG22:AG29" si="9">D22-S22</f>
        <v>0</v>
      </c>
      <c r="AH22" s="68">
        <f t="shared" ref="AH22:AH29" si="10">E22-T22</f>
        <v>0</v>
      </c>
      <c r="AI22" s="68">
        <f t="shared" ref="AI22:AI29" si="11">F22-U22</f>
        <v>0</v>
      </c>
      <c r="AJ22" s="68">
        <f t="shared" ref="AJ22:AJ29" si="12">G22-V22</f>
        <v>0</v>
      </c>
      <c r="AK22" s="68">
        <f t="shared" ref="AK22:AK29" si="13">H22-W22</f>
        <v>0</v>
      </c>
      <c r="AL22" s="68">
        <f t="shared" ref="AL22:AL29" si="14">I22-X22</f>
        <v>0</v>
      </c>
      <c r="AM22" s="68">
        <f t="shared" ref="AM22:AM29" si="15">J22-Y22</f>
        <v>0</v>
      </c>
      <c r="AN22" s="68">
        <f t="shared" ref="AN22:AN29" si="16">K22-Z22</f>
        <v>0</v>
      </c>
      <c r="AO22" s="68">
        <f t="shared" ref="AO22:AO29" si="17">L22-AA22</f>
        <v>0</v>
      </c>
      <c r="AP22" s="68">
        <f t="shared" ref="AP22:AP29" si="18">M22-AB22</f>
        <v>0</v>
      </c>
      <c r="AQ22" s="68">
        <f t="shared" ref="AQ22:AQ29" si="19">N22-AC22</f>
        <v>0</v>
      </c>
      <c r="AR22" s="68">
        <f t="shared" ref="AR22:AR29" si="20">O22-AD22</f>
        <v>0</v>
      </c>
      <c r="AS22" s="68"/>
      <c r="AT22" s="68"/>
      <c r="AU22" s="68"/>
    </row>
    <row r="23" spans="1:47" ht="12" customHeight="1">
      <c r="A23" s="57" t="s">
        <v>20</v>
      </c>
      <c r="B23" s="483" t="s">
        <v>54</v>
      </c>
      <c r="C23" s="545">
        <f t="shared" ref="C23:J29" si="21">VLOOKUP($A23,PeB_FI,C$1,FALSE)</f>
        <v>0</v>
      </c>
      <c r="D23" s="512">
        <f t="shared" si="21"/>
        <v>0</v>
      </c>
      <c r="E23" s="512">
        <f t="shared" si="21"/>
        <v>0</v>
      </c>
      <c r="F23" s="512">
        <f t="shared" si="21"/>
        <v>0</v>
      </c>
      <c r="G23" s="512">
        <f t="shared" si="21"/>
        <v>0</v>
      </c>
      <c r="H23" s="512">
        <f t="shared" si="21"/>
        <v>0</v>
      </c>
      <c r="I23" s="512">
        <f t="shared" si="21"/>
        <v>0</v>
      </c>
      <c r="J23" s="512">
        <f t="shared" si="21"/>
        <v>0</v>
      </c>
      <c r="K23" s="655">
        <f t="shared" ref="K23:K29" si="22">VLOOKUP($A23,PeB_FI,K$1,FALSE)</f>
        <v>0</v>
      </c>
      <c r="L23" s="656">
        <f t="shared" ref="L23:N29" si="23">VLOOKUP($A23,PeB_FI,L$1,FALSE)</f>
        <v>0</v>
      </c>
      <c r="M23" s="511">
        <f t="shared" si="23"/>
        <v>0</v>
      </c>
      <c r="N23" s="512">
        <f t="shared" si="23"/>
        <v>0</v>
      </c>
      <c r="O23" s="637">
        <f t="shared" ref="O23:O29" si="24">VLOOKUP($A23,PeB_FI,O$1,FALSE)</f>
        <v>0</v>
      </c>
      <c r="P23" s="4"/>
      <c r="Q23" s="4"/>
      <c r="R23" s="353"/>
      <c r="S23" s="354"/>
      <c r="T23" s="354"/>
      <c r="U23" s="354"/>
      <c r="V23" s="354"/>
      <c r="W23" s="354"/>
      <c r="X23" s="354"/>
      <c r="Y23" s="354"/>
      <c r="Z23" s="324"/>
      <c r="AA23" s="325"/>
      <c r="AB23" s="353"/>
      <c r="AC23" s="354"/>
      <c r="AD23" s="319"/>
      <c r="AF23" s="68">
        <f t="shared" si="6"/>
        <v>0</v>
      </c>
      <c r="AG23" s="68">
        <f t="shared" si="9"/>
        <v>0</v>
      </c>
      <c r="AH23" s="68">
        <f t="shared" si="10"/>
        <v>0</v>
      </c>
      <c r="AI23" s="68">
        <f t="shared" si="11"/>
        <v>0</v>
      </c>
      <c r="AJ23" s="68">
        <f t="shared" si="12"/>
        <v>0</v>
      </c>
      <c r="AK23" s="68">
        <f t="shared" si="13"/>
        <v>0</v>
      </c>
      <c r="AL23" s="68">
        <f t="shared" si="14"/>
        <v>0</v>
      </c>
      <c r="AM23" s="68">
        <f t="shared" si="15"/>
        <v>0</v>
      </c>
      <c r="AN23" s="68">
        <f t="shared" si="16"/>
        <v>0</v>
      </c>
      <c r="AO23" s="68">
        <f t="shared" si="17"/>
        <v>0</v>
      </c>
      <c r="AP23" s="68">
        <f t="shared" si="18"/>
        <v>0</v>
      </c>
      <c r="AQ23" s="68">
        <f t="shared" si="19"/>
        <v>0</v>
      </c>
      <c r="AR23" s="68">
        <f t="shared" si="20"/>
        <v>0</v>
      </c>
      <c r="AS23" s="68"/>
      <c r="AT23" s="68"/>
      <c r="AU23" s="68"/>
    </row>
    <row r="24" spans="1:47" ht="12" customHeight="1">
      <c r="A24" s="57" t="s">
        <v>21</v>
      </c>
      <c r="B24" s="483" t="s">
        <v>55</v>
      </c>
      <c r="C24" s="545">
        <f t="shared" si="21"/>
        <v>0</v>
      </c>
      <c r="D24" s="512">
        <f t="shared" si="21"/>
        <v>26.8</v>
      </c>
      <c r="E24" s="512">
        <f t="shared" si="21"/>
        <v>26.599999999999998</v>
      </c>
      <c r="F24" s="512">
        <f t="shared" si="21"/>
        <v>26.400000000000002</v>
      </c>
      <c r="G24" s="512">
        <f t="shared" si="21"/>
        <v>26.3</v>
      </c>
      <c r="H24" s="512">
        <f t="shared" si="21"/>
        <v>26.400000000000002</v>
      </c>
      <c r="I24" s="512">
        <f t="shared" si="21"/>
        <v>26.599999999999998</v>
      </c>
      <c r="J24" s="512">
        <f t="shared" si="21"/>
        <v>26.599999999999998</v>
      </c>
      <c r="K24" s="655">
        <f t="shared" si="22"/>
        <v>-1</v>
      </c>
      <c r="L24" s="656">
        <f t="shared" si="23"/>
        <v>-1</v>
      </c>
      <c r="M24" s="511">
        <f t="shared" si="23"/>
        <v>0</v>
      </c>
      <c r="N24" s="512">
        <f t="shared" si="23"/>
        <v>0</v>
      </c>
      <c r="O24" s="637" t="e">
        <f t="shared" si="24"/>
        <v>#DIV/0!</v>
      </c>
      <c r="P24" s="4"/>
      <c r="Q24" s="4"/>
      <c r="R24" s="353"/>
      <c r="S24" s="354"/>
      <c r="T24" s="354"/>
      <c r="U24" s="354"/>
      <c r="V24" s="354"/>
      <c r="W24" s="354"/>
      <c r="X24" s="354"/>
      <c r="Y24" s="354"/>
      <c r="Z24" s="324"/>
      <c r="AA24" s="325"/>
      <c r="AB24" s="353"/>
      <c r="AC24" s="354"/>
      <c r="AD24" s="319"/>
      <c r="AF24" s="68">
        <f t="shared" si="6"/>
        <v>0</v>
      </c>
      <c r="AG24" s="68">
        <f t="shared" si="9"/>
        <v>26.8</v>
      </c>
      <c r="AH24" s="68">
        <f t="shared" si="10"/>
        <v>26.599999999999998</v>
      </c>
      <c r="AI24" s="68">
        <f t="shared" si="11"/>
        <v>26.400000000000002</v>
      </c>
      <c r="AJ24" s="68">
        <f t="shared" si="12"/>
        <v>26.3</v>
      </c>
      <c r="AK24" s="68">
        <f t="shared" si="13"/>
        <v>26.400000000000002</v>
      </c>
      <c r="AL24" s="68">
        <f t="shared" si="14"/>
        <v>26.599999999999998</v>
      </c>
      <c r="AM24" s="68">
        <f t="shared" si="15"/>
        <v>26.599999999999998</v>
      </c>
      <c r="AN24" s="68">
        <f t="shared" si="16"/>
        <v>-1</v>
      </c>
      <c r="AO24" s="68">
        <f t="shared" si="17"/>
        <v>-1</v>
      </c>
      <c r="AP24" s="68">
        <f t="shared" si="18"/>
        <v>0</v>
      </c>
      <c r="AQ24" s="68">
        <f t="shared" si="19"/>
        <v>0</v>
      </c>
      <c r="AR24" s="68" t="e">
        <f t="shared" si="20"/>
        <v>#DIV/0!</v>
      </c>
      <c r="AS24" s="68"/>
      <c r="AT24" s="68"/>
      <c r="AU24" s="68"/>
    </row>
    <row r="25" spans="1:47" ht="12" customHeight="1">
      <c r="A25" s="57" t="s">
        <v>22</v>
      </c>
      <c r="B25" s="483" t="s">
        <v>56</v>
      </c>
      <c r="C25" s="545">
        <f t="shared" si="21"/>
        <v>0</v>
      </c>
      <c r="D25" s="512">
        <f t="shared" si="21"/>
        <v>6.2</v>
      </c>
      <c r="E25" s="512">
        <f t="shared" si="21"/>
        <v>6.2</v>
      </c>
      <c r="F25" s="512">
        <f t="shared" si="21"/>
        <v>6.2</v>
      </c>
      <c r="G25" s="512">
        <f t="shared" si="21"/>
        <v>6.3</v>
      </c>
      <c r="H25" s="512">
        <f t="shared" si="21"/>
        <v>6.3</v>
      </c>
      <c r="I25" s="512">
        <f t="shared" si="21"/>
        <v>6.3</v>
      </c>
      <c r="J25" s="512">
        <f t="shared" si="21"/>
        <v>6.3</v>
      </c>
      <c r="K25" s="655">
        <f t="shared" si="22"/>
        <v>-1</v>
      </c>
      <c r="L25" s="656">
        <f t="shared" si="23"/>
        <v>-1</v>
      </c>
      <c r="M25" s="511">
        <f t="shared" si="23"/>
        <v>0</v>
      </c>
      <c r="N25" s="512">
        <f t="shared" si="23"/>
        <v>0</v>
      </c>
      <c r="O25" s="637" t="e">
        <f t="shared" si="24"/>
        <v>#DIV/0!</v>
      </c>
      <c r="P25" s="4"/>
      <c r="Q25" s="4"/>
      <c r="R25" s="353"/>
      <c r="S25" s="354"/>
      <c r="T25" s="354"/>
      <c r="U25" s="354"/>
      <c r="V25" s="354"/>
      <c r="W25" s="354"/>
      <c r="X25" s="354"/>
      <c r="Y25" s="354"/>
      <c r="Z25" s="324"/>
      <c r="AA25" s="325"/>
      <c r="AB25" s="353"/>
      <c r="AC25" s="354"/>
      <c r="AD25" s="319"/>
      <c r="AF25" s="68">
        <f t="shared" si="6"/>
        <v>0</v>
      </c>
      <c r="AG25" s="68">
        <f t="shared" si="9"/>
        <v>6.2</v>
      </c>
      <c r="AH25" s="68">
        <f t="shared" si="10"/>
        <v>6.2</v>
      </c>
      <c r="AI25" s="68">
        <f t="shared" si="11"/>
        <v>6.2</v>
      </c>
      <c r="AJ25" s="68">
        <f t="shared" si="12"/>
        <v>6.3</v>
      </c>
      <c r="AK25" s="68">
        <f t="shared" si="13"/>
        <v>6.3</v>
      </c>
      <c r="AL25" s="68">
        <f t="shared" si="14"/>
        <v>6.3</v>
      </c>
      <c r="AM25" s="68">
        <f t="shared" si="15"/>
        <v>6.3</v>
      </c>
      <c r="AN25" s="68">
        <f t="shared" si="16"/>
        <v>-1</v>
      </c>
      <c r="AO25" s="68">
        <f t="shared" si="17"/>
        <v>-1</v>
      </c>
      <c r="AP25" s="68">
        <f t="shared" si="18"/>
        <v>0</v>
      </c>
      <c r="AQ25" s="68">
        <f t="shared" si="19"/>
        <v>0</v>
      </c>
      <c r="AR25" s="68" t="e">
        <f t="shared" si="20"/>
        <v>#DIV/0!</v>
      </c>
      <c r="AS25" s="68"/>
      <c r="AT25" s="68"/>
      <c r="AU25" s="68"/>
    </row>
    <row r="26" spans="1:47" ht="12" customHeight="1">
      <c r="A26" s="63" t="s">
        <v>26</v>
      </c>
      <c r="B26" s="493" t="s">
        <v>57</v>
      </c>
      <c r="C26" s="671">
        <f t="shared" si="21"/>
        <v>0</v>
      </c>
      <c r="D26" s="521">
        <f t="shared" si="21"/>
        <v>33</v>
      </c>
      <c r="E26" s="521">
        <f t="shared" si="21"/>
        <v>32.799999999999997</v>
      </c>
      <c r="F26" s="521">
        <f t="shared" si="21"/>
        <v>32.6</v>
      </c>
      <c r="G26" s="521">
        <f t="shared" si="21"/>
        <v>32.6</v>
      </c>
      <c r="H26" s="521">
        <f t="shared" si="21"/>
        <v>32.700000000000003</v>
      </c>
      <c r="I26" s="521">
        <f t="shared" si="21"/>
        <v>32.9</v>
      </c>
      <c r="J26" s="521">
        <f t="shared" si="21"/>
        <v>32.9</v>
      </c>
      <c r="K26" s="660">
        <f t="shared" si="22"/>
        <v>-1</v>
      </c>
      <c r="L26" s="661">
        <f t="shared" si="23"/>
        <v>-1</v>
      </c>
      <c r="M26" s="520">
        <f t="shared" si="23"/>
        <v>0</v>
      </c>
      <c r="N26" s="521">
        <f t="shared" si="23"/>
        <v>0</v>
      </c>
      <c r="O26" s="641" t="e">
        <f t="shared" si="24"/>
        <v>#DIV/0!</v>
      </c>
      <c r="P26" s="4"/>
      <c r="Q26" s="4"/>
      <c r="R26" s="355"/>
      <c r="S26" s="356"/>
      <c r="T26" s="356"/>
      <c r="U26" s="356"/>
      <c r="V26" s="356"/>
      <c r="W26" s="356"/>
      <c r="X26" s="356"/>
      <c r="Y26" s="356"/>
      <c r="Z26" s="327"/>
      <c r="AA26" s="328"/>
      <c r="AB26" s="355"/>
      <c r="AC26" s="356"/>
      <c r="AD26" s="331"/>
      <c r="AF26" s="68">
        <f t="shared" si="6"/>
        <v>0</v>
      </c>
      <c r="AG26" s="68">
        <f t="shared" si="9"/>
        <v>33</v>
      </c>
      <c r="AH26" s="68">
        <f t="shared" si="10"/>
        <v>32.799999999999997</v>
      </c>
      <c r="AI26" s="68">
        <f t="shared" si="11"/>
        <v>32.6</v>
      </c>
      <c r="AJ26" s="68">
        <f t="shared" si="12"/>
        <v>32.6</v>
      </c>
      <c r="AK26" s="68">
        <f t="shared" si="13"/>
        <v>32.700000000000003</v>
      </c>
      <c r="AL26" s="68">
        <f t="shared" si="14"/>
        <v>32.9</v>
      </c>
      <c r="AM26" s="68">
        <f t="shared" si="15"/>
        <v>32.9</v>
      </c>
      <c r="AN26" s="68">
        <f t="shared" si="16"/>
        <v>-1</v>
      </c>
      <c r="AO26" s="68">
        <f t="shared" si="17"/>
        <v>-1</v>
      </c>
      <c r="AP26" s="68">
        <f t="shared" si="18"/>
        <v>0</v>
      </c>
      <c r="AQ26" s="68">
        <f t="shared" si="19"/>
        <v>0</v>
      </c>
      <c r="AR26" s="68" t="e">
        <f t="shared" si="20"/>
        <v>#DIV/0!</v>
      </c>
      <c r="AS26" s="68"/>
      <c r="AT26" s="68"/>
      <c r="AU26" s="68"/>
    </row>
    <row r="27" spans="1:47" ht="12" customHeight="1">
      <c r="A27" s="57" t="s">
        <v>18</v>
      </c>
      <c r="B27" s="483" t="s">
        <v>58</v>
      </c>
      <c r="C27" s="545">
        <f t="shared" si="21"/>
        <v>0</v>
      </c>
      <c r="D27" s="512">
        <f t="shared" si="21"/>
        <v>0</v>
      </c>
      <c r="E27" s="512">
        <f t="shared" si="21"/>
        <v>0</v>
      </c>
      <c r="F27" s="512">
        <f t="shared" si="21"/>
        <v>0</v>
      </c>
      <c r="G27" s="512">
        <f t="shared" si="21"/>
        <v>0.1</v>
      </c>
      <c r="H27" s="512">
        <f t="shared" si="21"/>
        <v>0.1</v>
      </c>
      <c r="I27" s="512">
        <f t="shared" si="21"/>
        <v>0.1</v>
      </c>
      <c r="J27" s="512">
        <f t="shared" si="21"/>
        <v>0.1</v>
      </c>
      <c r="K27" s="655">
        <f t="shared" si="22"/>
        <v>0</v>
      </c>
      <c r="L27" s="656">
        <f t="shared" si="23"/>
        <v>0</v>
      </c>
      <c r="M27" s="545">
        <f t="shared" si="23"/>
        <v>0</v>
      </c>
      <c r="N27" s="512">
        <f t="shared" si="23"/>
        <v>0</v>
      </c>
      <c r="O27" s="637">
        <f t="shared" si="24"/>
        <v>0</v>
      </c>
      <c r="P27" s="4"/>
      <c r="Q27" s="4"/>
      <c r="R27" s="353"/>
      <c r="S27" s="354"/>
      <c r="T27" s="354"/>
      <c r="U27" s="354"/>
      <c r="V27" s="354"/>
      <c r="W27" s="354"/>
      <c r="X27" s="354"/>
      <c r="Y27" s="354"/>
      <c r="Z27" s="324"/>
      <c r="AA27" s="325"/>
      <c r="AB27" s="353"/>
      <c r="AC27" s="354"/>
      <c r="AD27" s="319"/>
      <c r="AF27" s="68">
        <f t="shared" si="6"/>
        <v>0</v>
      </c>
      <c r="AG27" s="68">
        <f t="shared" si="9"/>
        <v>0</v>
      </c>
      <c r="AH27" s="68">
        <f t="shared" si="10"/>
        <v>0</v>
      </c>
      <c r="AI27" s="68">
        <f t="shared" si="11"/>
        <v>0</v>
      </c>
      <c r="AJ27" s="68">
        <f t="shared" si="12"/>
        <v>0.1</v>
      </c>
      <c r="AK27" s="68">
        <f t="shared" si="13"/>
        <v>0.1</v>
      </c>
      <c r="AL27" s="68">
        <f t="shared" si="14"/>
        <v>0.1</v>
      </c>
      <c r="AM27" s="68">
        <f t="shared" si="15"/>
        <v>0.1</v>
      </c>
      <c r="AN27" s="68">
        <f t="shared" si="16"/>
        <v>0</v>
      </c>
      <c r="AO27" s="68">
        <f t="shared" si="17"/>
        <v>0</v>
      </c>
      <c r="AP27" s="68">
        <f t="shared" si="18"/>
        <v>0</v>
      </c>
      <c r="AQ27" s="68">
        <f t="shared" si="19"/>
        <v>0</v>
      </c>
      <c r="AR27" s="68">
        <f t="shared" si="20"/>
        <v>0</v>
      </c>
      <c r="AS27" s="68"/>
      <c r="AT27" s="68"/>
      <c r="AU27" s="68"/>
    </row>
    <row r="28" spans="1:47" ht="12" customHeight="1">
      <c r="A28" s="57" t="s">
        <v>17</v>
      </c>
      <c r="B28" s="483" t="s">
        <v>59</v>
      </c>
      <c r="C28" s="545">
        <f t="shared" si="21"/>
        <v>0</v>
      </c>
      <c r="D28" s="512">
        <f t="shared" si="21"/>
        <v>22.3</v>
      </c>
      <c r="E28" s="512">
        <f t="shared" si="21"/>
        <v>22.2</v>
      </c>
      <c r="F28" s="512">
        <f t="shared" si="21"/>
        <v>21.6</v>
      </c>
      <c r="G28" s="512">
        <f t="shared" si="21"/>
        <v>21.099999999999998</v>
      </c>
      <c r="H28" s="512">
        <f t="shared" si="21"/>
        <v>21</v>
      </c>
      <c r="I28" s="512">
        <f t="shared" si="21"/>
        <v>21.099999999999998</v>
      </c>
      <c r="J28" s="512">
        <f t="shared" si="21"/>
        <v>20.799999999999997</v>
      </c>
      <c r="K28" s="655">
        <f t="shared" si="22"/>
        <v>-1</v>
      </c>
      <c r="L28" s="656">
        <f t="shared" si="23"/>
        <v>-1</v>
      </c>
      <c r="M28" s="511">
        <f t="shared" si="23"/>
        <v>0</v>
      </c>
      <c r="N28" s="512">
        <f t="shared" si="23"/>
        <v>0</v>
      </c>
      <c r="O28" s="637" t="e">
        <f t="shared" si="24"/>
        <v>#DIV/0!</v>
      </c>
      <c r="P28" s="4"/>
      <c r="Q28" s="4"/>
      <c r="R28" s="353"/>
      <c r="S28" s="354"/>
      <c r="T28" s="354"/>
      <c r="U28" s="354"/>
      <c r="V28" s="354"/>
      <c r="W28" s="354"/>
      <c r="X28" s="354"/>
      <c r="Y28" s="354"/>
      <c r="Z28" s="324"/>
      <c r="AA28" s="325"/>
      <c r="AB28" s="353"/>
      <c r="AC28" s="354"/>
      <c r="AD28" s="319"/>
      <c r="AF28" s="68">
        <f t="shared" si="6"/>
        <v>0</v>
      </c>
      <c r="AG28" s="68">
        <f t="shared" si="9"/>
        <v>22.3</v>
      </c>
      <c r="AH28" s="68">
        <f t="shared" si="10"/>
        <v>22.2</v>
      </c>
      <c r="AI28" s="68">
        <f t="shared" si="11"/>
        <v>21.6</v>
      </c>
      <c r="AJ28" s="68">
        <f t="shared" si="12"/>
        <v>21.099999999999998</v>
      </c>
      <c r="AK28" s="68">
        <f t="shared" si="13"/>
        <v>21</v>
      </c>
      <c r="AL28" s="68">
        <f t="shared" si="14"/>
        <v>21.099999999999998</v>
      </c>
      <c r="AM28" s="68">
        <f t="shared" si="15"/>
        <v>20.799999999999997</v>
      </c>
      <c r="AN28" s="68">
        <f t="shared" si="16"/>
        <v>-1</v>
      </c>
      <c r="AO28" s="68">
        <f t="shared" si="17"/>
        <v>-1</v>
      </c>
      <c r="AP28" s="68">
        <f t="shared" si="18"/>
        <v>0</v>
      </c>
      <c r="AQ28" s="68">
        <f t="shared" si="19"/>
        <v>0</v>
      </c>
      <c r="AR28" s="68" t="e">
        <f t="shared" si="20"/>
        <v>#DIV/0!</v>
      </c>
      <c r="AS28" s="68"/>
      <c r="AT28" s="68"/>
      <c r="AU28" s="68"/>
    </row>
    <row r="29" spans="1:47" ht="12" customHeight="1">
      <c r="A29" s="63" t="s">
        <v>16</v>
      </c>
      <c r="B29" s="500" t="s">
        <v>60</v>
      </c>
      <c r="C29" s="672">
        <f t="shared" si="21"/>
        <v>0</v>
      </c>
      <c r="D29" s="523">
        <f t="shared" si="21"/>
        <v>22.3</v>
      </c>
      <c r="E29" s="523">
        <f t="shared" si="21"/>
        <v>22.2</v>
      </c>
      <c r="F29" s="523">
        <f t="shared" si="21"/>
        <v>21.6</v>
      </c>
      <c r="G29" s="523">
        <f t="shared" si="21"/>
        <v>21.2</v>
      </c>
      <c r="H29" s="523">
        <f t="shared" si="21"/>
        <v>21.1</v>
      </c>
      <c r="I29" s="523">
        <f t="shared" si="21"/>
        <v>21.2</v>
      </c>
      <c r="J29" s="523">
        <f t="shared" si="21"/>
        <v>20.9</v>
      </c>
      <c r="K29" s="664">
        <f t="shared" si="22"/>
        <v>-1</v>
      </c>
      <c r="L29" s="673">
        <f t="shared" si="23"/>
        <v>-1</v>
      </c>
      <c r="M29" s="633">
        <f t="shared" si="23"/>
        <v>0</v>
      </c>
      <c r="N29" s="634">
        <f t="shared" si="23"/>
        <v>0</v>
      </c>
      <c r="O29" s="645" t="e">
        <f t="shared" si="24"/>
        <v>#DIV/0!</v>
      </c>
      <c r="P29" s="4"/>
      <c r="Q29" s="4"/>
      <c r="R29" s="357"/>
      <c r="S29" s="358"/>
      <c r="T29" s="358"/>
      <c r="U29" s="358"/>
      <c r="V29" s="358"/>
      <c r="W29" s="358"/>
      <c r="X29" s="358"/>
      <c r="Y29" s="358"/>
      <c r="Z29" s="339"/>
      <c r="AA29" s="740"/>
      <c r="AB29" s="357"/>
      <c r="AC29" s="358"/>
      <c r="AD29" s="342"/>
      <c r="AF29" s="68">
        <f t="shared" si="6"/>
        <v>0</v>
      </c>
      <c r="AG29" s="68">
        <f t="shared" si="9"/>
        <v>22.3</v>
      </c>
      <c r="AH29" s="68">
        <f t="shared" si="10"/>
        <v>22.2</v>
      </c>
      <c r="AI29" s="68">
        <f t="shared" si="11"/>
        <v>21.6</v>
      </c>
      <c r="AJ29" s="68">
        <f t="shared" si="12"/>
        <v>21.2</v>
      </c>
      <c r="AK29" s="68">
        <f t="shared" si="13"/>
        <v>21.1</v>
      </c>
      <c r="AL29" s="68">
        <f t="shared" si="14"/>
        <v>21.2</v>
      </c>
      <c r="AM29" s="68">
        <f t="shared" si="15"/>
        <v>20.9</v>
      </c>
      <c r="AN29" s="68">
        <f t="shared" si="16"/>
        <v>-1</v>
      </c>
      <c r="AO29" s="68">
        <f t="shared" si="17"/>
        <v>-1</v>
      </c>
      <c r="AP29" s="68">
        <f t="shared" si="18"/>
        <v>0</v>
      </c>
      <c r="AQ29" s="68">
        <f t="shared" si="19"/>
        <v>0</v>
      </c>
      <c r="AR29" s="68" t="e">
        <f t="shared" si="20"/>
        <v>#DIV/0!</v>
      </c>
      <c r="AS29" s="68"/>
      <c r="AT29" s="68"/>
      <c r="AU29" s="68"/>
    </row>
    <row r="30" spans="1:47" ht="12" customHeight="1">
      <c r="A30" s="78"/>
      <c r="B30" s="1362" t="s">
        <v>147</v>
      </c>
      <c r="C30" s="1362"/>
      <c r="D30" s="1362"/>
      <c r="E30" s="1362"/>
      <c r="F30" s="1362"/>
      <c r="G30" s="1362"/>
      <c r="H30" s="1362"/>
      <c r="I30" s="1362"/>
      <c r="J30" s="1362"/>
      <c r="K30" s="1362"/>
      <c r="L30" s="1362"/>
      <c r="M30" s="1362"/>
      <c r="N30" s="1362"/>
      <c r="O30" s="1362"/>
      <c r="P30" s="1362"/>
      <c r="Q30" s="1362"/>
      <c r="R30" s="1362"/>
    </row>
    <row r="31" spans="1:47" ht="12" customHeight="1">
      <c r="A31" s="78"/>
      <c r="B31" s="709"/>
      <c r="C31" s="709"/>
      <c r="D31" s="709"/>
      <c r="E31" s="709"/>
      <c r="F31" s="709"/>
      <c r="G31" s="709"/>
      <c r="H31" s="709"/>
      <c r="I31" s="709"/>
      <c r="J31" s="709"/>
      <c r="K31" s="709"/>
      <c r="L31" s="709"/>
      <c r="M31" s="709"/>
      <c r="N31" s="709"/>
      <c r="O31" s="709"/>
      <c r="P31" s="709"/>
    </row>
    <row r="32" spans="1:47">
      <c r="A32" s="13"/>
      <c r="B32" s="13"/>
      <c r="C32" s="13"/>
      <c r="D32" s="13"/>
      <c r="E32" s="13"/>
      <c r="F32" s="13"/>
      <c r="G32" s="13"/>
      <c r="H32" s="13"/>
      <c r="I32" s="13"/>
      <c r="J32" s="13"/>
      <c r="K32" s="195"/>
      <c r="L32" s="195"/>
      <c r="M32" s="13"/>
      <c r="N32" s="13"/>
      <c r="O32" s="13"/>
    </row>
    <row r="33" spans="1:15">
      <c r="A33" s="13"/>
      <c r="B33" s="13"/>
      <c r="C33" s="19"/>
      <c r="D33" s="19"/>
      <c r="E33" s="9"/>
      <c r="F33" s="15"/>
      <c r="G33" s="15"/>
      <c r="H33" s="15"/>
      <c r="I33" s="15"/>
      <c r="J33" s="15"/>
      <c r="K33" s="195"/>
      <c r="L33" s="195"/>
      <c r="M33" s="13"/>
      <c r="N33" s="13"/>
      <c r="O33" s="13"/>
    </row>
    <row r="34" spans="1:15">
      <c r="A34" s="13"/>
      <c r="B34" s="13"/>
      <c r="C34" s="19"/>
      <c r="D34" s="19"/>
      <c r="E34" s="9"/>
      <c r="F34" s="15"/>
      <c r="G34" s="15"/>
      <c r="H34" s="9"/>
      <c r="I34" s="9"/>
      <c r="J34" s="9"/>
      <c r="K34" s="195"/>
      <c r="L34" s="195"/>
      <c r="M34" s="13"/>
      <c r="N34" s="13"/>
      <c r="O34" s="13"/>
    </row>
    <row r="35" spans="1:15">
      <c r="A35" s="13"/>
      <c r="B35" s="13"/>
      <c r="C35" s="19"/>
      <c r="D35" s="19"/>
      <c r="E35" s="9"/>
      <c r="F35" s="15"/>
      <c r="G35" s="15"/>
      <c r="H35" s="9"/>
      <c r="I35" s="9"/>
      <c r="J35" s="9"/>
      <c r="K35" s="195"/>
      <c r="L35" s="195"/>
      <c r="M35" s="13"/>
      <c r="N35" s="13"/>
      <c r="O35" s="13"/>
    </row>
    <row r="36" spans="1:15">
      <c r="A36" s="13"/>
      <c r="B36" s="13"/>
      <c r="C36" s="19"/>
      <c r="D36" s="19"/>
      <c r="E36" s="9"/>
      <c r="F36" s="15"/>
      <c r="G36" s="15"/>
      <c r="H36" s="9"/>
      <c r="I36" s="9"/>
      <c r="J36" s="9"/>
      <c r="K36" s="195"/>
      <c r="L36" s="195"/>
      <c r="M36" s="13"/>
      <c r="N36" s="13"/>
      <c r="O36" s="13"/>
    </row>
    <row r="37" spans="1:15">
      <c r="A37" s="13"/>
      <c r="B37" s="13"/>
      <c r="C37" s="24"/>
      <c r="D37" s="24"/>
      <c r="E37" s="12"/>
      <c r="F37" s="123"/>
      <c r="G37" s="123"/>
      <c r="H37" s="12"/>
      <c r="I37" s="12"/>
      <c r="J37" s="12"/>
      <c r="K37" s="195"/>
      <c r="L37" s="195"/>
      <c r="M37" s="13"/>
      <c r="N37" s="13"/>
      <c r="O37" s="13"/>
    </row>
    <row r="38" spans="1:15">
      <c r="A38" s="13"/>
      <c r="B38" s="13"/>
      <c r="C38" s="19"/>
      <c r="D38" s="19"/>
      <c r="E38" s="9"/>
      <c r="F38" s="15"/>
      <c r="G38" s="15"/>
      <c r="H38" s="9"/>
      <c r="I38" s="9"/>
      <c r="J38" s="9"/>
      <c r="K38" s="195"/>
      <c r="L38" s="195"/>
      <c r="M38" s="13"/>
      <c r="N38" s="13"/>
      <c r="O38" s="13"/>
    </row>
    <row r="39" spans="1:15">
      <c r="A39" s="13"/>
      <c r="B39" s="13"/>
      <c r="C39" s="24"/>
      <c r="D39" s="24"/>
      <c r="E39" s="12"/>
      <c r="F39" s="123"/>
      <c r="G39" s="123"/>
      <c r="H39" s="12"/>
      <c r="I39" s="12"/>
      <c r="J39" s="12"/>
      <c r="K39" s="195"/>
      <c r="L39" s="195"/>
      <c r="M39" s="13"/>
      <c r="N39" s="13"/>
      <c r="O39" s="13"/>
    </row>
    <row r="40" spans="1:15">
      <c r="A40" s="13"/>
      <c r="B40" s="13"/>
      <c r="C40" s="24"/>
      <c r="D40" s="24"/>
      <c r="E40" s="12"/>
      <c r="F40" s="12"/>
      <c r="G40" s="12"/>
      <c r="H40" s="12"/>
      <c r="I40" s="12"/>
      <c r="J40" s="12"/>
      <c r="K40" s="195"/>
      <c r="L40" s="195"/>
      <c r="M40" s="13"/>
      <c r="N40" s="13"/>
      <c r="O40" s="13"/>
    </row>
    <row r="41" spans="1:15">
      <c r="A41" s="13"/>
      <c r="B41" s="13"/>
      <c r="C41" s="19"/>
      <c r="D41" s="19"/>
      <c r="E41" s="9"/>
      <c r="F41" s="124"/>
      <c r="G41" s="124"/>
      <c r="H41" s="9"/>
      <c r="I41" s="9"/>
      <c r="J41" s="9"/>
      <c r="K41" s="195"/>
      <c r="L41" s="195"/>
      <c r="M41" s="13"/>
      <c r="N41" s="13"/>
      <c r="O41" s="13"/>
    </row>
    <row r="42" spans="1:15">
      <c r="A42" s="13"/>
      <c r="B42" s="13"/>
      <c r="C42" s="24"/>
      <c r="D42" s="24"/>
      <c r="E42" s="12"/>
      <c r="F42" s="123"/>
      <c r="G42" s="123"/>
      <c r="H42" s="12"/>
      <c r="I42" s="12"/>
      <c r="J42" s="12"/>
      <c r="K42" s="195"/>
      <c r="L42" s="195"/>
      <c r="M42" s="13"/>
      <c r="N42" s="13"/>
      <c r="O42" s="13"/>
    </row>
    <row r="43" spans="1:15">
      <c r="A43" s="13"/>
      <c r="B43" s="13"/>
      <c r="C43" s="15"/>
      <c r="D43" s="15"/>
      <c r="E43" s="15"/>
      <c r="F43" s="15"/>
      <c r="G43" s="15"/>
      <c r="H43" s="15"/>
      <c r="I43" s="15"/>
      <c r="J43" s="15"/>
      <c r="K43" s="195"/>
      <c r="L43" s="195"/>
      <c r="M43" s="13"/>
      <c r="N43" s="13"/>
      <c r="O43" s="13"/>
    </row>
    <row r="44" spans="1:15">
      <c r="A44" s="13"/>
      <c r="B44" s="13"/>
      <c r="C44" s="15"/>
      <c r="D44" s="15"/>
      <c r="E44" s="15"/>
      <c r="F44" s="15"/>
      <c r="G44" s="15"/>
      <c r="H44" s="15"/>
      <c r="I44" s="15"/>
      <c r="J44" s="15"/>
      <c r="K44" s="195"/>
      <c r="L44" s="195"/>
      <c r="M44" s="13"/>
      <c r="N44" s="13"/>
      <c r="O44" s="13"/>
    </row>
    <row r="45" spans="1:15">
      <c r="A45" s="13"/>
      <c r="B45" s="13"/>
      <c r="C45" s="124"/>
      <c r="D45" s="124"/>
      <c r="E45" s="124"/>
      <c r="F45" s="124"/>
      <c r="G45" s="124"/>
      <c r="H45" s="124"/>
      <c r="I45" s="124"/>
      <c r="J45" s="124"/>
      <c r="K45" s="195"/>
      <c r="L45" s="195"/>
      <c r="M45" s="13"/>
      <c r="N45" s="13"/>
      <c r="O45" s="13"/>
    </row>
    <row r="46" spans="1:15">
      <c r="A46" s="13"/>
      <c r="B46" s="13"/>
      <c r="C46" s="9"/>
      <c r="D46" s="9"/>
      <c r="E46" s="9"/>
      <c r="F46" s="9"/>
      <c r="G46" s="9"/>
      <c r="H46" s="9"/>
      <c r="I46" s="9"/>
      <c r="J46" s="9"/>
      <c r="K46" s="195"/>
      <c r="L46" s="195"/>
      <c r="M46" s="13"/>
      <c r="N46" s="13"/>
      <c r="O46" s="13"/>
    </row>
    <row r="47" spans="1:15">
      <c r="A47" s="13"/>
      <c r="B47" s="13"/>
      <c r="C47" s="125"/>
      <c r="D47" s="125"/>
      <c r="E47" s="125"/>
      <c r="F47" s="125"/>
      <c r="G47" s="125"/>
      <c r="H47" s="125"/>
      <c r="I47" s="125"/>
      <c r="J47" s="125"/>
      <c r="K47" s="195"/>
      <c r="L47" s="195"/>
      <c r="M47" s="13"/>
      <c r="N47" s="13"/>
      <c r="O47" s="13"/>
    </row>
    <row r="48" spans="1:15">
      <c r="A48" s="13"/>
      <c r="B48" s="13"/>
      <c r="C48" s="125"/>
      <c r="D48" s="125"/>
      <c r="E48" s="125"/>
      <c r="F48" s="125"/>
      <c r="G48" s="125"/>
      <c r="H48" s="125"/>
      <c r="I48" s="125"/>
      <c r="J48" s="125"/>
      <c r="K48" s="195"/>
      <c r="L48" s="195"/>
      <c r="M48" s="13"/>
      <c r="N48" s="13"/>
      <c r="O48" s="13"/>
    </row>
    <row r="49" spans="1:15">
      <c r="A49" s="13"/>
      <c r="B49" s="13"/>
      <c r="C49" s="126"/>
      <c r="D49" s="126"/>
      <c r="E49" s="126"/>
      <c r="F49" s="126"/>
      <c r="G49" s="126"/>
      <c r="H49" s="126"/>
      <c r="I49" s="126"/>
      <c r="J49" s="126"/>
      <c r="K49" s="195"/>
      <c r="L49" s="195"/>
      <c r="M49" s="13"/>
      <c r="N49" s="13"/>
      <c r="O49" s="13"/>
    </row>
    <row r="50" spans="1:15">
      <c r="A50" s="13"/>
      <c r="B50" s="13"/>
      <c r="C50" s="125"/>
      <c r="D50" s="125"/>
      <c r="E50" s="125"/>
      <c r="F50" s="125"/>
      <c r="G50" s="125"/>
      <c r="H50" s="125"/>
      <c r="I50" s="125"/>
      <c r="J50" s="125"/>
      <c r="K50" s="195"/>
      <c r="L50" s="195"/>
      <c r="M50" s="13"/>
      <c r="N50" s="13"/>
      <c r="O50" s="13"/>
    </row>
    <row r="51" spans="1:15">
      <c r="A51" s="13"/>
      <c r="B51" s="13"/>
      <c r="C51" s="125"/>
      <c r="D51" s="125"/>
      <c r="E51" s="125"/>
      <c r="F51" s="125"/>
      <c r="G51" s="125"/>
      <c r="H51" s="125"/>
      <c r="I51" s="125"/>
      <c r="J51" s="125"/>
      <c r="K51" s="195"/>
      <c r="L51" s="195"/>
      <c r="M51" s="13"/>
      <c r="N51" s="13"/>
      <c r="O51" s="13"/>
    </row>
    <row r="52" spans="1:15">
      <c r="A52" s="13"/>
      <c r="B52" s="13"/>
      <c r="C52" s="126"/>
      <c r="D52" s="126"/>
      <c r="E52" s="126"/>
      <c r="F52" s="126"/>
      <c r="G52" s="126"/>
      <c r="H52" s="126"/>
      <c r="I52" s="126"/>
      <c r="J52" s="126"/>
      <c r="K52" s="195"/>
      <c r="L52" s="195"/>
      <c r="M52" s="13"/>
      <c r="N52" s="13"/>
      <c r="O52" s="13"/>
    </row>
    <row r="53" spans="1:15">
      <c r="A53" s="13"/>
      <c r="B53" s="13"/>
      <c r="C53" s="9"/>
      <c r="D53" s="9"/>
      <c r="E53" s="9"/>
      <c r="F53" s="9"/>
      <c r="G53" s="9"/>
      <c r="H53" s="12"/>
      <c r="I53" s="12"/>
      <c r="J53" s="12"/>
      <c r="K53" s="195"/>
      <c r="L53" s="195"/>
      <c r="M53" s="13"/>
      <c r="N53" s="13"/>
      <c r="O53" s="13"/>
    </row>
    <row r="54" spans="1:15">
      <c r="A54" s="13"/>
      <c r="B54" s="13"/>
      <c r="C54" s="127"/>
      <c r="D54" s="127"/>
      <c r="E54" s="127"/>
      <c r="F54" s="127"/>
      <c r="G54" s="127"/>
      <c r="H54" s="127"/>
      <c r="I54" s="127"/>
      <c r="J54" s="127"/>
      <c r="K54" s="195"/>
      <c r="L54" s="195"/>
      <c r="M54" s="13"/>
      <c r="N54" s="13"/>
      <c r="O54" s="13"/>
    </row>
    <row r="55" spans="1:15">
      <c r="A55" s="13"/>
      <c r="B55" s="13"/>
      <c r="C55" s="127"/>
      <c r="D55" s="127"/>
      <c r="E55" s="127"/>
      <c r="F55" s="127"/>
      <c r="G55" s="127"/>
      <c r="H55" s="127"/>
      <c r="I55" s="127"/>
      <c r="J55" s="127"/>
      <c r="K55" s="195"/>
      <c r="L55" s="195"/>
      <c r="M55" s="13"/>
      <c r="N55" s="13"/>
      <c r="O55" s="13"/>
    </row>
    <row r="56" spans="1:15">
      <c r="A56" s="13"/>
      <c r="B56" s="13"/>
      <c r="C56" s="127"/>
      <c r="D56" s="127"/>
      <c r="E56" s="127"/>
      <c r="F56" s="127"/>
      <c r="G56" s="127"/>
      <c r="H56" s="127"/>
      <c r="I56" s="127"/>
      <c r="J56" s="127"/>
      <c r="K56" s="195"/>
      <c r="L56" s="195"/>
      <c r="M56" s="13"/>
      <c r="N56" s="13"/>
      <c r="O56" s="13"/>
    </row>
    <row r="57" spans="1:15">
      <c r="A57" s="13"/>
      <c r="B57" s="13"/>
      <c r="C57" s="128"/>
      <c r="D57" s="128"/>
      <c r="E57" s="128"/>
      <c r="F57" s="128"/>
      <c r="G57" s="128"/>
      <c r="H57" s="128"/>
      <c r="I57" s="128"/>
      <c r="J57" s="128"/>
      <c r="K57" s="195"/>
      <c r="L57" s="195"/>
      <c r="M57" s="13"/>
      <c r="N57" s="13"/>
      <c r="O57" s="13"/>
    </row>
    <row r="58" spans="1:15">
      <c r="A58" s="13"/>
      <c r="B58" s="13"/>
      <c r="C58" s="127"/>
      <c r="D58" s="127"/>
      <c r="E58" s="127"/>
      <c r="F58" s="127"/>
      <c r="G58" s="127"/>
      <c r="H58" s="127"/>
      <c r="I58" s="127"/>
      <c r="J58" s="127"/>
      <c r="K58" s="195"/>
      <c r="L58" s="195"/>
      <c r="M58" s="13"/>
      <c r="N58" s="13"/>
      <c r="O58" s="13"/>
    </row>
    <row r="59" spans="1:15">
      <c r="A59" s="13"/>
      <c r="B59" s="13"/>
      <c r="C59" s="127"/>
      <c r="D59" s="127"/>
      <c r="E59" s="127"/>
      <c r="F59" s="127"/>
      <c r="G59" s="127"/>
      <c r="H59" s="127"/>
      <c r="I59" s="127"/>
      <c r="J59" s="127"/>
      <c r="K59" s="195"/>
      <c r="L59" s="195"/>
      <c r="M59" s="13"/>
      <c r="N59" s="13"/>
      <c r="O59" s="13"/>
    </row>
    <row r="60" spans="1:15">
      <c r="A60" s="13"/>
      <c r="B60" s="13"/>
      <c r="C60" s="128"/>
      <c r="D60" s="128"/>
      <c r="E60" s="128"/>
      <c r="F60" s="128"/>
      <c r="G60" s="128"/>
      <c r="H60" s="128"/>
      <c r="I60" s="128"/>
      <c r="J60" s="128"/>
      <c r="K60" s="195"/>
      <c r="L60" s="195"/>
      <c r="M60" s="13"/>
      <c r="N60" s="13"/>
      <c r="O60" s="13"/>
    </row>
    <row r="61" spans="1:15">
      <c r="A61" s="13"/>
      <c r="B61" s="13"/>
      <c r="C61" s="9"/>
      <c r="D61" s="9"/>
      <c r="E61" s="9"/>
      <c r="F61" s="9"/>
      <c r="G61" s="9"/>
      <c r="H61" s="9"/>
      <c r="I61" s="9"/>
      <c r="J61" s="9"/>
      <c r="K61" s="195"/>
      <c r="L61" s="195"/>
      <c r="M61" s="13"/>
      <c r="N61" s="13"/>
      <c r="O61" s="13"/>
    </row>
    <row r="62" spans="1:15">
      <c r="A62" s="13"/>
      <c r="B62" s="13"/>
      <c r="C62" s="9"/>
      <c r="D62" s="9"/>
      <c r="E62" s="9"/>
      <c r="F62" s="9"/>
      <c r="G62" s="9"/>
      <c r="H62" s="9"/>
      <c r="I62" s="9"/>
      <c r="J62" s="9"/>
      <c r="K62" s="195"/>
      <c r="L62" s="195"/>
      <c r="M62" s="13"/>
      <c r="N62" s="13"/>
      <c r="O62" s="13"/>
    </row>
    <row r="63" spans="1:15">
      <c r="A63" s="13"/>
      <c r="B63" s="13"/>
      <c r="C63" s="13"/>
      <c r="D63" s="13"/>
      <c r="E63" s="13"/>
      <c r="F63" s="13"/>
      <c r="G63" s="13"/>
      <c r="H63" s="13"/>
      <c r="I63" s="13"/>
      <c r="J63" s="13"/>
      <c r="K63" s="195"/>
      <c r="L63" s="195"/>
      <c r="M63" s="13"/>
      <c r="N63" s="13"/>
      <c r="O63" s="13"/>
    </row>
  </sheetData>
  <mergeCells count="1">
    <mergeCell ref="B30:R30"/>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18:H19 C21:H21 C20 E20:H20 C16:H16" unlockedFormula="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56">
    <tabColor rgb="FF92D050"/>
    <pageSetUpPr fitToPage="1"/>
  </sheetPr>
  <dimension ref="A1:BA95"/>
  <sheetViews>
    <sheetView zoomScaleNormal="100" workbookViewId="0">
      <selection activeCell="O3" sqref="O3:P3"/>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6" width="8.44140625" style="53" customWidth="1"/>
    <col min="17" max="18" width="7.44140625" style="53" customWidth="1"/>
    <col min="19" max="19" width="9.33203125" style="53"/>
    <col min="20" max="20" width="22" style="53" bestFit="1" customWidth="1"/>
    <col min="21" max="22" width="7" style="194" customWidth="1"/>
    <col min="23" max="16384" width="9.33203125" style="53"/>
  </cols>
  <sheetData>
    <row r="1" spans="1:53">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193">
        <f>+N1+1</f>
        <v>15</v>
      </c>
      <c r="P1" s="193">
        <f>+O1+1</f>
        <v>16</v>
      </c>
      <c r="Q1" s="193">
        <f>+P1+1</f>
        <v>17</v>
      </c>
      <c r="R1" s="193">
        <f>+Q1+1</f>
        <v>18</v>
      </c>
    </row>
    <row r="2" spans="1:53">
      <c r="B2" s="400" t="s">
        <v>40</v>
      </c>
      <c r="C2" s="386"/>
      <c r="D2" s="386"/>
      <c r="E2" s="386"/>
      <c r="F2" s="386"/>
      <c r="G2" s="386"/>
      <c r="H2" s="386"/>
      <c r="I2" s="386"/>
      <c r="J2" s="386"/>
      <c r="K2" s="322"/>
      <c r="L2" s="322"/>
      <c r="M2" s="308"/>
      <c r="N2" s="367"/>
      <c r="O2" s="367"/>
      <c r="P2" s="309"/>
      <c r="Q2" s="367"/>
      <c r="R2" s="367"/>
    </row>
    <row r="3" spans="1:53" ht="12" customHeight="1">
      <c r="B3" s="447"/>
      <c r="C3" s="448"/>
      <c r="D3" s="444"/>
      <c r="E3" s="444"/>
      <c r="F3" s="444"/>
      <c r="G3" s="446"/>
      <c r="H3" s="444"/>
      <c r="I3" s="444"/>
      <c r="J3" s="444"/>
      <c r="K3" s="462"/>
      <c r="L3" s="464"/>
      <c r="M3" s="1333" t="s">
        <v>111</v>
      </c>
      <c r="N3" s="1334"/>
      <c r="O3" s="1368"/>
      <c r="P3" s="1369"/>
      <c r="Q3" s="1365" t="e">
        <f>#REF!</f>
        <v>#REF!</v>
      </c>
      <c r="R3" s="1366" t="e">
        <f>#REF!</f>
        <v>#REF!</v>
      </c>
      <c r="U3" s="285" t="s">
        <v>96</v>
      </c>
    </row>
    <row r="4" spans="1:53" ht="24.75" customHeight="1">
      <c r="A4" s="182" t="str">
        <f>+"topheading"&amp;$A$1</f>
        <v>topheadingSWE</v>
      </c>
      <c r="B4" s="453" t="e">
        <f>+VLOOKUP($A4,#REF!,B$1+1,FALSE)</f>
        <v>#REF!</v>
      </c>
      <c r="C4" s="449" t="e">
        <f>+VLOOKUP($A4,#REF!,C$1+1,FALSE)</f>
        <v>#REF!</v>
      </c>
      <c r="D4" s="450" t="e">
        <f>+VLOOKUP($A4,#REF!,D$1+1,FALSE)</f>
        <v>#REF!</v>
      </c>
      <c r="E4" s="450" t="e">
        <f>+VLOOKUP($A4,#REF!,E$1+1,FALSE)</f>
        <v>#REF!</v>
      </c>
      <c r="F4" s="450" t="e">
        <f>+VLOOKUP($A4,#REF!,F$1+1,FALSE)</f>
        <v>#REF!</v>
      </c>
      <c r="G4" s="451" t="e">
        <f>+VLOOKUP($A4,#REF!,G$1+1,FALSE)</f>
        <v>#REF!</v>
      </c>
      <c r="H4" s="450" t="e">
        <f>+VLOOKUP($A4,#REF!,H$1+1,FALSE)</f>
        <v>#REF!</v>
      </c>
      <c r="I4" s="450" t="e">
        <f>+VLOOKUP($A4,#REF!,I$1+1,FALSE)</f>
        <v>#REF!</v>
      </c>
      <c r="J4" s="450" t="e">
        <f>+VLOOKUP($A4,#REF!,J$1+1,FALSE)</f>
        <v>#REF!</v>
      </c>
      <c r="K4" s="442" t="e">
        <f>+VLOOKUP($A4,#REF!,K$1+1,FALSE)</f>
        <v>#REF!</v>
      </c>
      <c r="L4" s="451" t="e">
        <f>+VLOOKUP($A4,#REF!,L$1+1,FALSE)</f>
        <v>#REF!</v>
      </c>
      <c r="M4" s="463" t="e">
        <f>+K4</f>
        <v>#REF!</v>
      </c>
      <c r="N4" s="451" t="e">
        <f>L4</f>
        <v>#REF!</v>
      </c>
      <c r="O4" s="921" t="e">
        <f>#REF!</f>
        <v>#REF!</v>
      </c>
      <c r="P4" s="922" t="e">
        <f>#REF!</f>
        <v>#REF!</v>
      </c>
      <c r="Q4" s="465" t="s">
        <v>98</v>
      </c>
      <c r="R4" s="877" t="s">
        <v>99</v>
      </c>
      <c r="S4" s="197"/>
      <c r="T4" s="197"/>
      <c r="U4" s="456" t="e">
        <f>C4</f>
        <v>#REF!</v>
      </c>
      <c r="V4" s="885" t="e">
        <f t="shared" ref="V4:AJ4" si="1">D4</f>
        <v>#REF!</v>
      </c>
      <c r="W4" s="885" t="e">
        <f t="shared" si="1"/>
        <v>#REF!</v>
      </c>
      <c r="X4" s="885" t="e">
        <f t="shared" si="1"/>
        <v>#REF!</v>
      </c>
      <c r="Y4" s="885" t="e">
        <f t="shared" si="1"/>
        <v>#REF!</v>
      </c>
      <c r="Z4" s="885" t="e">
        <f t="shared" si="1"/>
        <v>#REF!</v>
      </c>
      <c r="AA4" s="885" t="e">
        <f t="shared" si="1"/>
        <v>#REF!</v>
      </c>
      <c r="AB4" s="885" t="e">
        <f t="shared" si="1"/>
        <v>#REF!</v>
      </c>
      <c r="AC4" s="458" t="e">
        <f t="shared" si="1"/>
        <v>#REF!</v>
      </c>
      <c r="AD4" s="826" t="e">
        <f t="shared" si="1"/>
        <v>#REF!</v>
      </c>
      <c r="AE4" s="458" t="e">
        <f t="shared" si="1"/>
        <v>#REF!</v>
      </c>
      <c r="AF4" s="826" t="e">
        <f t="shared" si="1"/>
        <v>#REF!</v>
      </c>
      <c r="AG4" s="458" t="e">
        <f t="shared" si="1"/>
        <v>#REF!</v>
      </c>
      <c r="AH4" s="826" t="e">
        <f t="shared" si="1"/>
        <v>#REF!</v>
      </c>
      <c r="AI4" s="458" t="str">
        <f t="shared" si="1"/>
        <v>EUR</v>
      </c>
      <c r="AJ4" s="826" t="str">
        <f t="shared" si="1"/>
        <v>Lokal</v>
      </c>
    </row>
    <row r="5" spans="1:53" ht="12" customHeight="1">
      <c r="A5" s="57" t="s">
        <v>8</v>
      </c>
      <c r="B5" s="483" t="s">
        <v>65</v>
      </c>
      <c r="C5" s="509">
        <f t="shared" ref="C5:J22" si="2">VLOOKUP($A5,PeB_NO,C$1,FALSE)</f>
        <v>0</v>
      </c>
      <c r="D5" s="491">
        <f t="shared" si="2"/>
        <v>129</v>
      </c>
      <c r="E5" s="491">
        <f t="shared" si="2"/>
        <v>122</v>
      </c>
      <c r="F5" s="486">
        <f t="shared" si="2"/>
        <v>104</v>
      </c>
      <c r="G5" s="486">
        <f t="shared" si="2"/>
        <v>101</v>
      </c>
      <c r="H5" s="486">
        <f t="shared" si="2"/>
        <v>97</v>
      </c>
      <c r="I5" s="486">
        <f t="shared" si="2"/>
        <v>97</v>
      </c>
      <c r="J5" s="486">
        <f t="shared" si="2"/>
        <v>97</v>
      </c>
      <c r="K5" s="612">
        <f t="shared" ref="K5:N22" si="3">VLOOKUP($A5,PeB_NO,K$1,FALSE)</f>
        <v>-1</v>
      </c>
      <c r="L5" s="589">
        <f t="shared" si="3"/>
        <v>-1</v>
      </c>
      <c r="M5" s="612">
        <f t="shared" ref="M5:R22" si="4">VLOOKUP($A5,PeB_NO,M$1,FALSE)</f>
        <v>0</v>
      </c>
      <c r="N5" s="589">
        <f t="shared" si="4"/>
        <v>0</v>
      </c>
      <c r="O5" s="613">
        <f t="shared" si="4"/>
        <v>0</v>
      </c>
      <c r="P5" s="614">
        <f t="shared" si="4"/>
        <v>0</v>
      </c>
      <c r="Q5" s="488" t="e">
        <f t="shared" si="4"/>
        <v>#DIV/0!</v>
      </c>
      <c r="R5" s="492">
        <f t="shared" si="4"/>
        <v>0</v>
      </c>
      <c r="S5" s="197"/>
      <c r="T5" s="197"/>
      <c r="U5" s="754"/>
      <c r="V5" s="973"/>
      <c r="W5" s="936"/>
      <c r="X5" s="937"/>
      <c r="Y5" s="937"/>
      <c r="Z5" s="938"/>
      <c r="AA5" s="938"/>
      <c r="AB5" s="938"/>
      <c r="AC5" s="755"/>
      <c r="AD5" s="728"/>
      <c r="AE5" s="743"/>
      <c r="AF5" s="713"/>
      <c r="AG5" s="749"/>
      <c r="AH5" s="977"/>
      <c r="AI5" s="743"/>
      <c r="AJ5" s="713"/>
      <c r="AL5" s="68">
        <f>C5-U5</f>
        <v>0</v>
      </c>
      <c r="AM5" s="68">
        <f t="shared" ref="AM5:AY22" si="5">D5-V5</f>
        <v>129</v>
      </c>
      <c r="AN5" s="68">
        <f t="shared" si="5"/>
        <v>122</v>
      </c>
      <c r="AO5" s="68">
        <f t="shared" si="5"/>
        <v>104</v>
      </c>
      <c r="AP5" s="68">
        <f t="shared" si="5"/>
        <v>101</v>
      </c>
      <c r="AQ5" s="68">
        <f t="shared" si="5"/>
        <v>97</v>
      </c>
      <c r="AR5" s="68">
        <f t="shared" si="5"/>
        <v>97</v>
      </c>
      <c r="AS5" s="68">
        <f t="shared" si="5"/>
        <v>97</v>
      </c>
      <c r="AT5" s="68">
        <f t="shared" si="5"/>
        <v>-1</v>
      </c>
      <c r="AU5" s="68">
        <f t="shared" si="5"/>
        <v>-1</v>
      </c>
      <c r="AV5" s="68">
        <f t="shared" si="5"/>
        <v>0</v>
      </c>
      <c r="AW5" s="68">
        <f t="shared" si="5"/>
        <v>0</v>
      </c>
      <c r="AX5" s="68">
        <f t="shared" si="5"/>
        <v>0</v>
      </c>
      <c r="AY5" s="68">
        <f>P5-AH5</f>
        <v>0</v>
      </c>
      <c r="AZ5" s="68" t="e">
        <f t="shared" ref="AZ5:BA22" si="6">Q5-AI5</f>
        <v>#DIV/0!</v>
      </c>
      <c r="BA5" s="68">
        <f t="shared" si="6"/>
        <v>0</v>
      </c>
    </row>
    <row r="6" spans="1:53" ht="12" customHeight="1">
      <c r="A6" s="57" t="s">
        <v>3</v>
      </c>
      <c r="B6" s="483" t="s">
        <v>50</v>
      </c>
      <c r="C6" s="604">
        <f t="shared" si="2"/>
        <v>0</v>
      </c>
      <c r="D6" s="490">
        <f t="shared" si="2"/>
        <v>14</v>
      </c>
      <c r="E6" s="491">
        <f t="shared" si="2"/>
        <v>18</v>
      </c>
      <c r="F6" s="486">
        <f t="shared" si="2"/>
        <v>16</v>
      </c>
      <c r="G6" s="486">
        <f t="shared" si="2"/>
        <v>23</v>
      </c>
      <c r="H6" s="491">
        <f t="shared" si="2"/>
        <v>22</v>
      </c>
      <c r="I6" s="491">
        <f t="shared" si="2"/>
        <v>21</v>
      </c>
      <c r="J6" s="491">
        <f t="shared" si="2"/>
        <v>18</v>
      </c>
      <c r="K6" s="499">
        <f t="shared" si="3"/>
        <v>-1</v>
      </c>
      <c r="L6" s="589">
        <f t="shared" si="3"/>
        <v>-1</v>
      </c>
      <c r="M6" s="499">
        <f t="shared" si="4"/>
        <v>0</v>
      </c>
      <c r="N6" s="589">
        <f t="shared" si="4"/>
        <v>0</v>
      </c>
      <c r="O6" s="609">
        <f t="shared" si="4"/>
        <v>0</v>
      </c>
      <c r="P6" s="615">
        <f t="shared" si="4"/>
        <v>0</v>
      </c>
      <c r="Q6" s="488" t="e">
        <f t="shared" si="4"/>
        <v>#DIV/0!</v>
      </c>
      <c r="R6" s="492">
        <f t="shared" si="4"/>
        <v>0</v>
      </c>
      <c r="S6" s="115"/>
      <c r="T6" s="115"/>
      <c r="U6" s="370"/>
      <c r="V6" s="369"/>
      <c r="W6" s="322"/>
      <c r="X6" s="323"/>
      <c r="Y6" s="317"/>
      <c r="Z6" s="323"/>
      <c r="AA6" s="323"/>
      <c r="AB6" s="323"/>
      <c r="AC6" s="324"/>
      <c r="AD6" s="325"/>
      <c r="AE6" s="318"/>
      <c r="AF6" s="320"/>
      <c r="AG6" s="431"/>
      <c r="AH6" s="756"/>
      <c r="AI6" s="318"/>
      <c r="AJ6" s="320"/>
      <c r="AL6" s="68">
        <f t="shared" ref="AL6:AL30" si="7">C6-U6</f>
        <v>0</v>
      </c>
      <c r="AM6" s="68">
        <f t="shared" si="5"/>
        <v>14</v>
      </c>
      <c r="AN6" s="68">
        <f t="shared" si="5"/>
        <v>18</v>
      </c>
      <c r="AO6" s="68">
        <f t="shared" si="5"/>
        <v>16</v>
      </c>
      <c r="AP6" s="68">
        <f t="shared" si="5"/>
        <v>23</v>
      </c>
      <c r="AQ6" s="68">
        <f t="shared" si="5"/>
        <v>22</v>
      </c>
      <c r="AR6" s="68">
        <f t="shared" si="5"/>
        <v>21</v>
      </c>
      <c r="AS6" s="68">
        <f t="shared" si="5"/>
        <v>18</v>
      </c>
      <c r="AT6" s="68">
        <f t="shared" si="5"/>
        <v>-1</v>
      </c>
      <c r="AU6" s="68">
        <f t="shared" si="5"/>
        <v>-1</v>
      </c>
      <c r="AV6" s="68">
        <f t="shared" si="5"/>
        <v>0</v>
      </c>
      <c r="AW6" s="68">
        <f t="shared" si="5"/>
        <v>0</v>
      </c>
      <c r="AX6" s="68">
        <f t="shared" si="5"/>
        <v>0</v>
      </c>
      <c r="AY6" s="68">
        <f t="shared" si="5"/>
        <v>0</v>
      </c>
      <c r="AZ6" s="68" t="e">
        <f t="shared" si="6"/>
        <v>#DIV/0!</v>
      </c>
      <c r="BA6" s="68">
        <f>R6-AJ6</f>
        <v>0</v>
      </c>
    </row>
    <row r="7" spans="1:53" ht="12" customHeight="1">
      <c r="A7" s="57" t="s">
        <v>0</v>
      </c>
      <c r="B7" s="483" t="s">
        <v>51</v>
      </c>
      <c r="C7" s="604">
        <f t="shared" si="2"/>
        <v>0</v>
      </c>
      <c r="D7" s="490">
        <f t="shared" si="2"/>
        <v>1</v>
      </c>
      <c r="E7" s="491">
        <f t="shared" si="2"/>
        <v>10</v>
      </c>
      <c r="F7" s="486">
        <f t="shared" si="2"/>
        <v>7</v>
      </c>
      <c r="G7" s="486">
        <f t="shared" si="2"/>
        <v>2</v>
      </c>
      <c r="H7" s="491">
        <f t="shared" si="2"/>
        <v>5</v>
      </c>
      <c r="I7" s="491">
        <f t="shared" si="2"/>
        <v>7</v>
      </c>
      <c r="J7" s="491">
        <f t="shared" si="2"/>
        <v>2</v>
      </c>
      <c r="K7" s="499">
        <f t="shared" si="3"/>
        <v>0</v>
      </c>
      <c r="L7" s="589">
        <f t="shared" si="3"/>
        <v>0</v>
      </c>
      <c r="M7" s="499">
        <f t="shared" si="4"/>
        <v>0</v>
      </c>
      <c r="N7" s="589">
        <f t="shared" si="4"/>
        <v>0</v>
      </c>
      <c r="O7" s="609">
        <f t="shared" si="4"/>
        <v>0</v>
      </c>
      <c r="P7" s="615">
        <f t="shared" si="4"/>
        <v>0</v>
      </c>
      <c r="Q7" s="488">
        <f t="shared" si="4"/>
        <v>0</v>
      </c>
      <c r="R7" s="492">
        <f t="shared" si="4"/>
        <v>0</v>
      </c>
      <c r="S7" s="80"/>
      <c r="T7" s="80"/>
      <c r="U7" s="370"/>
      <c r="V7" s="369"/>
      <c r="W7" s="322"/>
      <c r="X7" s="323"/>
      <c r="Y7" s="317"/>
      <c r="Z7" s="323"/>
      <c r="AA7" s="323"/>
      <c r="AB7" s="323"/>
      <c r="AC7" s="324"/>
      <c r="AD7" s="325"/>
      <c r="AE7" s="318"/>
      <c r="AF7" s="320"/>
      <c r="AG7" s="431"/>
      <c r="AH7" s="756"/>
      <c r="AI7" s="318"/>
      <c r="AJ7" s="320"/>
      <c r="AL7" s="68">
        <f t="shared" si="7"/>
        <v>0</v>
      </c>
      <c r="AM7" s="68">
        <f t="shared" si="5"/>
        <v>1</v>
      </c>
      <c r="AN7" s="68">
        <f t="shared" si="5"/>
        <v>10</v>
      </c>
      <c r="AO7" s="68">
        <f t="shared" si="5"/>
        <v>7</v>
      </c>
      <c r="AP7" s="68">
        <f t="shared" si="5"/>
        <v>2</v>
      </c>
      <c r="AQ7" s="68">
        <f t="shared" si="5"/>
        <v>5</v>
      </c>
      <c r="AR7" s="68">
        <f t="shared" si="5"/>
        <v>7</v>
      </c>
      <c r="AS7" s="68">
        <f t="shared" si="5"/>
        <v>2</v>
      </c>
      <c r="AT7" s="68">
        <f t="shared" si="5"/>
        <v>0</v>
      </c>
      <c r="AU7" s="68">
        <f t="shared" si="5"/>
        <v>0</v>
      </c>
      <c r="AV7" s="68">
        <f t="shared" si="5"/>
        <v>0</v>
      </c>
      <c r="AW7" s="68">
        <f t="shared" si="5"/>
        <v>0</v>
      </c>
      <c r="AX7" s="68">
        <f t="shared" si="5"/>
        <v>0</v>
      </c>
      <c r="AY7" s="68">
        <f t="shared" si="5"/>
        <v>0</v>
      </c>
      <c r="AZ7" s="68">
        <f t="shared" si="6"/>
        <v>0</v>
      </c>
      <c r="BA7" s="68">
        <f t="shared" si="6"/>
        <v>0</v>
      </c>
    </row>
    <row r="8" spans="1:53" ht="12" customHeight="1">
      <c r="A8" s="57" t="s">
        <v>19</v>
      </c>
      <c r="B8" s="483" t="s">
        <v>80</v>
      </c>
      <c r="C8" s="604">
        <f t="shared" si="2"/>
        <v>0</v>
      </c>
      <c r="D8" s="490">
        <f t="shared" si="2"/>
        <v>4</v>
      </c>
      <c r="E8" s="491">
        <f t="shared" si="2"/>
        <v>0</v>
      </c>
      <c r="F8" s="486">
        <f t="shared" si="2"/>
        <v>0</v>
      </c>
      <c r="G8" s="486">
        <f t="shared" si="2"/>
        <v>0</v>
      </c>
      <c r="H8" s="491">
        <f t="shared" si="2"/>
        <v>0</v>
      </c>
      <c r="I8" s="491">
        <f t="shared" si="2"/>
        <v>1</v>
      </c>
      <c r="J8" s="491">
        <f t="shared" si="2"/>
        <v>2</v>
      </c>
      <c r="K8" s="499">
        <f t="shared" si="3"/>
        <v>0</v>
      </c>
      <c r="L8" s="589">
        <f t="shared" si="3"/>
        <v>0</v>
      </c>
      <c r="M8" s="499">
        <f t="shared" si="4"/>
        <v>0</v>
      </c>
      <c r="N8" s="589">
        <f t="shared" si="4"/>
        <v>0</v>
      </c>
      <c r="O8" s="609">
        <f t="shared" si="4"/>
        <v>0</v>
      </c>
      <c r="P8" s="615">
        <f t="shared" si="4"/>
        <v>0</v>
      </c>
      <c r="Q8" s="488">
        <f t="shared" si="4"/>
        <v>0</v>
      </c>
      <c r="R8" s="492">
        <f t="shared" si="4"/>
        <v>0</v>
      </c>
      <c r="S8" s="80"/>
      <c r="T8" s="80"/>
      <c r="U8" s="370"/>
      <c r="V8" s="369"/>
      <c r="W8" s="322"/>
      <c r="X8" s="323"/>
      <c r="Y8" s="317"/>
      <c r="Z8" s="323"/>
      <c r="AA8" s="323"/>
      <c r="AB8" s="323"/>
      <c r="AC8" s="324"/>
      <c r="AD8" s="325"/>
      <c r="AE8" s="318"/>
      <c r="AF8" s="757"/>
      <c r="AG8" s="431"/>
      <c r="AH8" s="756"/>
      <c r="AI8" s="318"/>
      <c r="AJ8" s="320"/>
      <c r="AL8" s="68">
        <f t="shared" si="7"/>
        <v>0</v>
      </c>
      <c r="AM8" s="68">
        <f t="shared" si="5"/>
        <v>4</v>
      </c>
      <c r="AN8" s="68">
        <f t="shared" si="5"/>
        <v>0</v>
      </c>
      <c r="AO8" s="68">
        <f t="shared" si="5"/>
        <v>0</v>
      </c>
      <c r="AP8" s="68">
        <f t="shared" si="5"/>
        <v>0</v>
      </c>
      <c r="AQ8" s="68">
        <f t="shared" si="5"/>
        <v>0</v>
      </c>
      <c r="AR8" s="68">
        <f t="shared" si="5"/>
        <v>1</v>
      </c>
      <c r="AS8" s="68">
        <f t="shared" si="5"/>
        <v>2</v>
      </c>
      <c r="AT8" s="68">
        <f t="shared" si="5"/>
        <v>0</v>
      </c>
      <c r="AU8" s="68">
        <f t="shared" si="5"/>
        <v>0</v>
      </c>
      <c r="AV8" s="68">
        <f t="shared" si="5"/>
        <v>0</v>
      </c>
      <c r="AW8" s="68">
        <f t="shared" si="5"/>
        <v>0</v>
      </c>
      <c r="AX8" s="68">
        <f t="shared" si="5"/>
        <v>0</v>
      </c>
      <c r="AY8" s="68">
        <f t="shared" si="5"/>
        <v>0</v>
      </c>
      <c r="AZ8" s="68">
        <f t="shared" si="6"/>
        <v>0</v>
      </c>
      <c r="BA8" s="68">
        <f t="shared" si="6"/>
        <v>0</v>
      </c>
    </row>
    <row r="9" spans="1:53" ht="12" customHeight="1">
      <c r="A9" s="63" t="s">
        <v>9</v>
      </c>
      <c r="B9" s="493" t="s">
        <v>66</v>
      </c>
      <c r="C9" s="605">
        <f t="shared" si="2"/>
        <v>0</v>
      </c>
      <c r="D9" s="497">
        <f t="shared" si="2"/>
        <v>148</v>
      </c>
      <c r="E9" s="498">
        <f t="shared" si="2"/>
        <v>150</v>
      </c>
      <c r="F9" s="482">
        <f t="shared" si="2"/>
        <v>127</v>
      </c>
      <c r="G9" s="482">
        <f t="shared" si="2"/>
        <v>126</v>
      </c>
      <c r="H9" s="498">
        <f t="shared" si="2"/>
        <v>124</v>
      </c>
      <c r="I9" s="498">
        <f t="shared" si="2"/>
        <v>126</v>
      </c>
      <c r="J9" s="498">
        <f t="shared" si="2"/>
        <v>119</v>
      </c>
      <c r="K9" s="616">
        <f t="shared" si="3"/>
        <v>-1</v>
      </c>
      <c r="L9" s="617">
        <f t="shared" si="3"/>
        <v>-1</v>
      </c>
      <c r="M9" s="616">
        <f t="shared" si="4"/>
        <v>0</v>
      </c>
      <c r="N9" s="617">
        <f t="shared" si="4"/>
        <v>0</v>
      </c>
      <c r="O9" s="618">
        <f t="shared" si="4"/>
        <v>0</v>
      </c>
      <c r="P9" s="619">
        <f t="shared" si="4"/>
        <v>0</v>
      </c>
      <c r="Q9" s="495" t="e">
        <f t="shared" si="4"/>
        <v>#DIV/0!</v>
      </c>
      <c r="R9" s="496">
        <f t="shared" si="4"/>
        <v>0</v>
      </c>
      <c r="S9" s="80"/>
      <c r="T9" s="80"/>
      <c r="U9" s="715"/>
      <c r="V9" s="326"/>
      <c r="W9" s="745"/>
      <c r="X9" s="326"/>
      <c r="Y9" s="326"/>
      <c r="Z9" s="334"/>
      <c r="AA9" s="334"/>
      <c r="AB9" s="334"/>
      <c r="AC9" s="327"/>
      <c r="AD9" s="328"/>
      <c r="AE9" s="329"/>
      <c r="AF9" s="330"/>
      <c r="AG9" s="744"/>
      <c r="AH9" s="326"/>
      <c r="AI9" s="329"/>
      <c r="AJ9" s="330"/>
      <c r="AL9" s="68">
        <f t="shared" si="7"/>
        <v>0</v>
      </c>
      <c r="AM9" s="68">
        <f t="shared" si="5"/>
        <v>148</v>
      </c>
      <c r="AN9" s="68">
        <f t="shared" si="5"/>
        <v>150</v>
      </c>
      <c r="AO9" s="68">
        <f t="shared" si="5"/>
        <v>127</v>
      </c>
      <c r="AP9" s="68">
        <f t="shared" si="5"/>
        <v>126</v>
      </c>
      <c r="AQ9" s="68">
        <f t="shared" si="5"/>
        <v>124</v>
      </c>
      <c r="AR9" s="68">
        <f t="shared" si="5"/>
        <v>126</v>
      </c>
      <c r="AS9" s="68">
        <f t="shared" si="5"/>
        <v>119</v>
      </c>
      <c r="AT9" s="68">
        <f t="shared" si="5"/>
        <v>-1</v>
      </c>
      <c r="AU9" s="68">
        <f t="shared" si="5"/>
        <v>-1</v>
      </c>
      <c r="AV9" s="68">
        <f t="shared" si="5"/>
        <v>0</v>
      </c>
      <c r="AW9" s="68">
        <f t="shared" si="5"/>
        <v>0</v>
      </c>
      <c r="AX9" s="68">
        <f t="shared" si="5"/>
        <v>0</v>
      </c>
      <c r="AY9" s="68">
        <f t="shared" si="5"/>
        <v>0</v>
      </c>
      <c r="AZ9" s="68" t="e">
        <f t="shared" si="6"/>
        <v>#DIV/0!</v>
      </c>
      <c r="BA9" s="68">
        <f t="shared" si="6"/>
        <v>0</v>
      </c>
    </row>
    <row r="10" spans="1:53" ht="12" customHeight="1">
      <c r="A10" s="57" t="s">
        <v>4</v>
      </c>
      <c r="B10" s="483" t="s">
        <v>36</v>
      </c>
      <c r="C10" s="604">
        <f t="shared" si="2"/>
        <v>0</v>
      </c>
      <c r="D10" s="490">
        <f t="shared" si="2"/>
        <v>0</v>
      </c>
      <c r="E10" s="491">
        <f t="shared" si="2"/>
        <v>0</v>
      </c>
      <c r="F10" s="486">
        <f t="shared" si="2"/>
        <v>0</v>
      </c>
      <c r="G10" s="486">
        <f t="shared" si="2"/>
        <v>0</v>
      </c>
      <c r="H10" s="491">
        <f t="shared" si="2"/>
        <v>0</v>
      </c>
      <c r="I10" s="491">
        <f t="shared" si="2"/>
        <v>0</v>
      </c>
      <c r="J10" s="491">
        <f t="shared" si="2"/>
        <v>0</v>
      </c>
      <c r="K10" s="499">
        <f t="shared" si="3"/>
        <v>0</v>
      </c>
      <c r="L10" s="589">
        <f t="shared" si="3"/>
        <v>0</v>
      </c>
      <c r="M10" s="499">
        <f t="shared" si="4"/>
        <v>0</v>
      </c>
      <c r="N10" s="589">
        <f t="shared" si="4"/>
        <v>0</v>
      </c>
      <c r="O10" s="609">
        <f t="shared" si="4"/>
        <v>0</v>
      </c>
      <c r="P10" s="615">
        <f t="shared" si="4"/>
        <v>0</v>
      </c>
      <c r="Q10" s="488">
        <f t="shared" si="4"/>
        <v>0</v>
      </c>
      <c r="R10" s="492">
        <f t="shared" si="4"/>
        <v>0</v>
      </c>
      <c r="S10" s="80"/>
      <c r="T10" s="80"/>
      <c r="U10" s="370"/>
      <c r="V10" s="369"/>
      <c r="W10" s="322"/>
      <c r="X10" s="323"/>
      <c r="Y10" s="317"/>
      <c r="Z10" s="323"/>
      <c r="AA10" s="323"/>
      <c r="AB10" s="323"/>
      <c r="AC10" s="324"/>
      <c r="AD10" s="325"/>
      <c r="AE10" s="318"/>
      <c r="AF10" s="320"/>
      <c r="AG10" s="431"/>
      <c r="AH10" s="756"/>
      <c r="AI10" s="318"/>
      <c r="AJ10" s="320"/>
      <c r="AL10" s="68">
        <f t="shared" si="7"/>
        <v>0</v>
      </c>
      <c r="AM10" s="68">
        <f t="shared" si="5"/>
        <v>0</v>
      </c>
      <c r="AN10" s="68">
        <f t="shared" si="5"/>
        <v>0</v>
      </c>
      <c r="AO10" s="68">
        <f t="shared" si="5"/>
        <v>0</v>
      </c>
      <c r="AP10" s="68">
        <f t="shared" si="5"/>
        <v>0</v>
      </c>
      <c r="AQ10" s="68">
        <f t="shared" si="5"/>
        <v>0</v>
      </c>
      <c r="AR10" s="68">
        <f t="shared" si="5"/>
        <v>0</v>
      </c>
      <c r="AS10" s="68">
        <f t="shared" si="5"/>
        <v>0</v>
      </c>
      <c r="AT10" s="68">
        <f t="shared" si="5"/>
        <v>0</v>
      </c>
      <c r="AU10" s="68">
        <f t="shared" si="5"/>
        <v>0</v>
      </c>
      <c r="AV10" s="68">
        <f t="shared" si="5"/>
        <v>0</v>
      </c>
      <c r="AW10" s="68">
        <f t="shared" si="5"/>
        <v>0</v>
      </c>
      <c r="AX10" s="68">
        <f t="shared" si="5"/>
        <v>0</v>
      </c>
      <c r="AY10" s="68">
        <f t="shared" si="5"/>
        <v>0</v>
      </c>
      <c r="AZ10" s="68">
        <f t="shared" si="6"/>
        <v>0</v>
      </c>
      <c r="BA10" s="68">
        <f t="shared" si="6"/>
        <v>0</v>
      </c>
    </row>
    <row r="11" spans="1:53" ht="12" customHeight="1">
      <c r="A11" s="191" t="s">
        <v>86</v>
      </c>
      <c r="B11" s="620" t="s">
        <v>87</v>
      </c>
      <c r="C11" s="604">
        <f t="shared" si="2"/>
        <v>0</v>
      </c>
      <c r="D11" s="490">
        <f t="shared" si="2"/>
        <v>0</v>
      </c>
      <c r="E11" s="491">
        <f t="shared" si="2"/>
        <v>0</v>
      </c>
      <c r="F11" s="486">
        <f t="shared" si="2"/>
        <v>0</v>
      </c>
      <c r="G11" s="486">
        <f t="shared" si="2"/>
        <v>0</v>
      </c>
      <c r="H11" s="491">
        <f t="shared" si="2"/>
        <v>0</v>
      </c>
      <c r="I11" s="491">
        <f t="shared" si="2"/>
        <v>0</v>
      </c>
      <c r="J11" s="491">
        <f t="shared" si="2"/>
        <v>0</v>
      </c>
      <c r="K11" s="499">
        <f t="shared" si="3"/>
        <v>0</v>
      </c>
      <c r="L11" s="589">
        <f t="shared" si="3"/>
        <v>0</v>
      </c>
      <c r="M11" s="499">
        <f t="shared" si="4"/>
        <v>0</v>
      </c>
      <c r="N11" s="589">
        <f t="shared" si="4"/>
        <v>0</v>
      </c>
      <c r="O11" s="609">
        <f t="shared" si="4"/>
        <v>0</v>
      </c>
      <c r="P11" s="615">
        <f t="shared" si="4"/>
        <v>0</v>
      </c>
      <c r="Q11" s="488">
        <f t="shared" si="4"/>
        <v>0</v>
      </c>
      <c r="R11" s="492">
        <f t="shared" si="4"/>
        <v>0</v>
      </c>
      <c r="S11" s="80"/>
      <c r="T11" s="80"/>
      <c r="U11" s="370"/>
      <c r="V11" s="369"/>
      <c r="W11" s="322"/>
      <c r="X11" s="323"/>
      <c r="Y11" s="317"/>
      <c r="Z11" s="323"/>
      <c r="AA11" s="323"/>
      <c r="AB11" s="323"/>
      <c r="AC11" s="324"/>
      <c r="AD11" s="325"/>
      <c r="AE11" s="318"/>
      <c r="AF11" s="320"/>
      <c r="AG11" s="431"/>
      <c r="AH11" s="756"/>
      <c r="AI11" s="318"/>
      <c r="AJ11" s="320"/>
      <c r="AL11" s="68">
        <f t="shared" si="7"/>
        <v>0</v>
      </c>
      <c r="AM11" s="68">
        <f t="shared" si="5"/>
        <v>0</v>
      </c>
      <c r="AN11" s="68">
        <f t="shared" si="5"/>
        <v>0</v>
      </c>
      <c r="AO11" s="68">
        <f t="shared" si="5"/>
        <v>0</v>
      </c>
      <c r="AP11" s="68">
        <f t="shared" si="5"/>
        <v>0</v>
      </c>
      <c r="AQ11" s="68">
        <f t="shared" si="5"/>
        <v>0</v>
      </c>
      <c r="AR11" s="68">
        <f t="shared" si="5"/>
        <v>0</v>
      </c>
      <c r="AS11" s="68">
        <f t="shared" si="5"/>
        <v>0</v>
      </c>
      <c r="AT11" s="68">
        <f t="shared" si="5"/>
        <v>0</v>
      </c>
      <c r="AU11" s="68">
        <f t="shared" si="5"/>
        <v>0</v>
      </c>
      <c r="AV11" s="68">
        <f t="shared" si="5"/>
        <v>0</v>
      </c>
      <c r="AW11" s="68">
        <f t="shared" si="5"/>
        <v>0</v>
      </c>
      <c r="AX11" s="68">
        <f t="shared" si="5"/>
        <v>0</v>
      </c>
      <c r="AY11" s="68">
        <f t="shared" si="5"/>
        <v>0</v>
      </c>
      <c r="AZ11" s="68">
        <f t="shared" si="6"/>
        <v>0</v>
      </c>
      <c r="BA11" s="68">
        <f t="shared" si="6"/>
        <v>0</v>
      </c>
    </row>
    <row r="12" spans="1:53" ht="12" customHeight="1">
      <c r="A12" s="63" t="s">
        <v>25</v>
      </c>
      <c r="B12" s="493" t="s">
        <v>67</v>
      </c>
      <c r="C12" s="605">
        <f t="shared" si="2"/>
        <v>0</v>
      </c>
      <c r="D12" s="497">
        <f t="shared" si="2"/>
        <v>-81</v>
      </c>
      <c r="E12" s="498">
        <f t="shared" si="2"/>
        <v>-75</v>
      </c>
      <c r="F12" s="482">
        <f t="shared" si="2"/>
        <v>-85</v>
      </c>
      <c r="G12" s="482">
        <f t="shared" si="2"/>
        <v>-56</v>
      </c>
      <c r="H12" s="498">
        <f t="shared" si="2"/>
        <v>-64</v>
      </c>
      <c r="I12" s="498">
        <f t="shared" si="2"/>
        <v>-61</v>
      </c>
      <c r="J12" s="498">
        <f t="shared" si="2"/>
        <v>-76</v>
      </c>
      <c r="K12" s="616">
        <f t="shared" si="3"/>
        <v>-1</v>
      </c>
      <c r="L12" s="617">
        <f t="shared" si="3"/>
        <v>-1</v>
      </c>
      <c r="M12" s="616">
        <f t="shared" si="4"/>
        <v>0</v>
      </c>
      <c r="N12" s="617">
        <f t="shared" si="4"/>
        <v>0</v>
      </c>
      <c r="O12" s="618">
        <f t="shared" si="4"/>
        <v>0</v>
      </c>
      <c r="P12" s="619">
        <f t="shared" si="4"/>
        <v>0</v>
      </c>
      <c r="Q12" s="495" t="e">
        <f t="shared" si="4"/>
        <v>#DIV/0!</v>
      </c>
      <c r="R12" s="496">
        <f t="shared" si="4"/>
        <v>0</v>
      </c>
      <c r="S12" s="194"/>
      <c r="T12" s="194"/>
      <c r="U12" s="715"/>
      <c r="V12" s="719"/>
      <c r="W12" s="333"/>
      <c r="X12" s="334"/>
      <c r="Y12" s="326"/>
      <c r="Z12" s="334"/>
      <c r="AA12" s="334"/>
      <c r="AB12" s="334"/>
      <c r="AC12" s="327"/>
      <c r="AD12" s="328"/>
      <c r="AE12" s="329"/>
      <c r="AF12" s="330"/>
      <c r="AG12" s="744"/>
      <c r="AH12" s="758"/>
      <c r="AI12" s="329"/>
      <c r="AJ12" s="330"/>
      <c r="AL12" s="68">
        <f t="shared" si="7"/>
        <v>0</v>
      </c>
      <c r="AM12" s="68">
        <f t="shared" si="5"/>
        <v>-81</v>
      </c>
      <c r="AN12" s="68">
        <f t="shared" si="5"/>
        <v>-75</v>
      </c>
      <c r="AO12" s="68">
        <f t="shared" si="5"/>
        <v>-85</v>
      </c>
      <c r="AP12" s="68">
        <f t="shared" si="5"/>
        <v>-56</v>
      </c>
      <c r="AQ12" s="68">
        <f t="shared" si="5"/>
        <v>-64</v>
      </c>
      <c r="AR12" s="68">
        <f t="shared" si="5"/>
        <v>-61</v>
      </c>
      <c r="AS12" s="68">
        <f t="shared" si="5"/>
        <v>-76</v>
      </c>
      <c r="AT12" s="68">
        <f t="shared" si="5"/>
        <v>-1</v>
      </c>
      <c r="AU12" s="68">
        <f t="shared" si="5"/>
        <v>-1</v>
      </c>
      <c r="AV12" s="68">
        <f t="shared" si="5"/>
        <v>0</v>
      </c>
      <c r="AW12" s="68">
        <f t="shared" si="5"/>
        <v>0</v>
      </c>
      <c r="AX12" s="68">
        <f t="shared" si="5"/>
        <v>0</v>
      </c>
      <c r="AY12" s="68">
        <f t="shared" si="5"/>
        <v>0</v>
      </c>
      <c r="AZ12" s="68" t="e">
        <f t="shared" si="6"/>
        <v>#DIV/0!</v>
      </c>
      <c r="BA12" s="68">
        <f t="shared" si="6"/>
        <v>0</v>
      </c>
    </row>
    <row r="13" spans="1:53" ht="12" customHeight="1">
      <c r="A13" s="63" t="s">
        <v>14</v>
      </c>
      <c r="B13" s="493" t="s">
        <v>68</v>
      </c>
      <c r="C13" s="605">
        <f t="shared" si="2"/>
        <v>0</v>
      </c>
      <c r="D13" s="497">
        <f t="shared" si="2"/>
        <v>67</v>
      </c>
      <c r="E13" s="498">
        <f t="shared" si="2"/>
        <v>75</v>
      </c>
      <c r="F13" s="498">
        <f t="shared" si="2"/>
        <v>42</v>
      </c>
      <c r="G13" s="498">
        <f t="shared" si="2"/>
        <v>70</v>
      </c>
      <c r="H13" s="498">
        <f t="shared" si="2"/>
        <v>60</v>
      </c>
      <c r="I13" s="498">
        <f t="shared" si="2"/>
        <v>65</v>
      </c>
      <c r="J13" s="498">
        <f t="shared" si="2"/>
        <v>43</v>
      </c>
      <c r="K13" s="616">
        <f t="shared" si="3"/>
        <v>-1</v>
      </c>
      <c r="L13" s="617">
        <f t="shared" si="3"/>
        <v>-1</v>
      </c>
      <c r="M13" s="616">
        <f t="shared" si="4"/>
        <v>0</v>
      </c>
      <c r="N13" s="617">
        <f t="shared" si="4"/>
        <v>0</v>
      </c>
      <c r="O13" s="618">
        <f t="shared" si="4"/>
        <v>0</v>
      </c>
      <c r="P13" s="619">
        <f t="shared" si="4"/>
        <v>0</v>
      </c>
      <c r="Q13" s="495" t="e">
        <f t="shared" si="4"/>
        <v>#DIV/0!</v>
      </c>
      <c r="R13" s="496">
        <f t="shared" si="4"/>
        <v>0</v>
      </c>
      <c r="S13" s="194"/>
      <c r="T13" s="194"/>
      <c r="U13" s="715"/>
      <c r="V13" s="719"/>
      <c r="W13" s="333"/>
      <c r="X13" s="334"/>
      <c r="Y13" s="334"/>
      <c r="Z13" s="334"/>
      <c r="AA13" s="334"/>
      <c r="AB13" s="334"/>
      <c r="AC13" s="327"/>
      <c r="AD13" s="328"/>
      <c r="AE13" s="329"/>
      <c r="AF13" s="330"/>
      <c r="AG13" s="744"/>
      <c r="AH13" s="758"/>
      <c r="AI13" s="329"/>
      <c r="AJ13" s="330"/>
      <c r="AL13" s="68">
        <f t="shared" si="7"/>
        <v>0</v>
      </c>
      <c r="AM13" s="68">
        <f t="shared" si="5"/>
        <v>67</v>
      </c>
      <c r="AN13" s="68">
        <f t="shared" si="5"/>
        <v>75</v>
      </c>
      <c r="AO13" s="68">
        <f t="shared" si="5"/>
        <v>42</v>
      </c>
      <c r="AP13" s="68">
        <f t="shared" si="5"/>
        <v>70</v>
      </c>
      <c r="AQ13" s="68">
        <f t="shared" si="5"/>
        <v>60</v>
      </c>
      <c r="AR13" s="68">
        <f t="shared" si="5"/>
        <v>65</v>
      </c>
      <c r="AS13" s="68">
        <f t="shared" si="5"/>
        <v>43</v>
      </c>
      <c r="AT13" s="68">
        <f t="shared" si="5"/>
        <v>-1</v>
      </c>
      <c r="AU13" s="68">
        <f t="shared" si="5"/>
        <v>-1</v>
      </c>
      <c r="AV13" s="68">
        <f t="shared" si="5"/>
        <v>0</v>
      </c>
      <c r="AW13" s="68">
        <f t="shared" si="5"/>
        <v>0</v>
      </c>
      <c r="AX13" s="68">
        <f t="shared" si="5"/>
        <v>0</v>
      </c>
      <c r="AY13" s="68">
        <f t="shared" si="5"/>
        <v>0</v>
      </c>
      <c r="AZ13" s="68" t="e">
        <f t="shared" si="6"/>
        <v>#DIV/0!</v>
      </c>
      <c r="BA13" s="68">
        <f t="shared" si="6"/>
        <v>0</v>
      </c>
    </row>
    <row r="14" spans="1:53" ht="12" customHeight="1">
      <c r="A14" s="57" t="s">
        <v>24</v>
      </c>
      <c r="B14" s="483" t="s">
        <v>52</v>
      </c>
      <c r="C14" s="621">
        <f t="shared" si="2"/>
        <v>0</v>
      </c>
      <c r="D14" s="490">
        <f t="shared" si="2"/>
        <v>-19</v>
      </c>
      <c r="E14" s="491">
        <f t="shared" si="2"/>
        <v>-6</v>
      </c>
      <c r="F14" s="485">
        <f t="shared" si="2"/>
        <v>-10</v>
      </c>
      <c r="G14" s="485">
        <f t="shared" si="2"/>
        <v>0</v>
      </c>
      <c r="H14" s="491">
        <f t="shared" si="2"/>
        <v>0</v>
      </c>
      <c r="I14" s="491">
        <f t="shared" si="2"/>
        <v>-2</v>
      </c>
      <c r="J14" s="491">
        <f t="shared" si="2"/>
        <v>0</v>
      </c>
      <c r="K14" s="499">
        <f t="shared" si="3"/>
        <v>0</v>
      </c>
      <c r="L14" s="589">
        <f t="shared" si="3"/>
        <v>0</v>
      </c>
      <c r="M14" s="499">
        <f t="shared" si="4"/>
        <v>0</v>
      </c>
      <c r="N14" s="589">
        <f t="shared" si="4"/>
        <v>0</v>
      </c>
      <c r="O14" s="609">
        <f t="shared" si="4"/>
        <v>0</v>
      </c>
      <c r="P14" s="615">
        <f t="shared" si="4"/>
        <v>0</v>
      </c>
      <c r="Q14" s="488">
        <f t="shared" si="4"/>
        <v>0</v>
      </c>
      <c r="R14" s="492">
        <f t="shared" si="4"/>
        <v>0</v>
      </c>
      <c r="S14" s="194"/>
      <c r="T14" s="194"/>
      <c r="U14" s="370"/>
      <c r="V14" s="369"/>
      <c r="W14" s="322"/>
      <c r="X14" s="323"/>
      <c r="Y14" s="316"/>
      <c r="Z14" s="323"/>
      <c r="AA14" s="323"/>
      <c r="AB14" s="323"/>
      <c r="AC14" s="324"/>
      <c r="AD14" s="325"/>
      <c r="AE14" s="335"/>
      <c r="AF14" s="320"/>
      <c r="AG14" s="431"/>
      <c r="AH14" s="756"/>
      <c r="AI14" s="318"/>
      <c r="AJ14" s="320"/>
      <c r="AL14" s="68">
        <f t="shared" si="7"/>
        <v>0</v>
      </c>
      <c r="AM14" s="68">
        <f t="shared" si="5"/>
        <v>-19</v>
      </c>
      <c r="AN14" s="68">
        <f t="shared" si="5"/>
        <v>-6</v>
      </c>
      <c r="AO14" s="68">
        <f t="shared" si="5"/>
        <v>-10</v>
      </c>
      <c r="AP14" s="68">
        <f t="shared" si="5"/>
        <v>0</v>
      </c>
      <c r="AQ14" s="68">
        <f t="shared" si="5"/>
        <v>0</v>
      </c>
      <c r="AR14" s="68">
        <f t="shared" si="5"/>
        <v>-2</v>
      </c>
      <c r="AS14" s="68">
        <f t="shared" si="5"/>
        <v>0</v>
      </c>
      <c r="AT14" s="68">
        <f t="shared" si="5"/>
        <v>0</v>
      </c>
      <c r="AU14" s="68">
        <f t="shared" si="5"/>
        <v>0</v>
      </c>
      <c r="AV14" s="68">
        <f t="shared" si="5"/>
        <v>0</v>
      </c>
      <c r="AW14" s="68">
        <f t="shared" si="5"/>
        <v>0</v>
      </c>
      <c r="AX14" s="68">
        <f t="shared" si="5"/>
        <v>0</v>
      </c>
      <c r="AY14" s="68">
        <f t="shared" si="5"/>
        <v>0</v>
      </c>
      <c r="AZ14" s="68">
        <f t="shared" si="6"/>
        <v>0</v>
      </c>
      <c r="BA14" s="68">
        <f t="shared" si="6"/>
        <v>0</v>
      </c>
    </row>
    <row r="15" spans="1:53" ht="12" hidden="1" customHeight="1" outlineLevel="1">
      <c r="A15" s="57" t="s">
        <v>128</v>
      </c>
      <c r="B15" s="483" t="s">
        <v>129</v>
      </c>
      <c r="C15" s="621">
        <f t="shared" si="2"/>
        <v>0</v>
      </c>
      <c r="D15" s="490">
        <f t="shared" si="2"/>
        <v>0</v>
      </c>
      <c r="E15" s="491">
        <f t="shared" si="2"/>
        <v>0</v>
      </c>
      <c r="F15" s="485">
        <f t="shared" si="2"/>
        <v>0</v>
      </c>
      <c r="G15" s="485">
        <f t="shared" si="2"/>
        <v>0</v>
      </c>
      <c r="H15" s="491">
        <f t="shared" si="2"/>
        <v>0</v>
      </c>
      <c r="I15" s="491">
        <f t="shared" si="2"/>
        <v>0</v>
      </c>
      <c r="J15" s="491">
        <f t="shared" si="2"/>
        <v>0</v>
      </c>
      <c r="K15" s="499" t="e">
        <f t="shared" si="3"/>
        <v>#N/A</v>
      </c>
      <c r="L15" s="589" t="e">
        <f t="shared" si="3"/>
        <v>#DIV/0!</v>
      </c>
      <c r="M15" s="499">
        <f t="shared" si="4"/>
        <v>0</v>
      </c>
      <c r="N15" s="589">
        <f t="shared" si="4"/>
        <v>0</v>
      </c>
      <c r="O15" s="609">
        <f t="shared" si="4"/>
        <v>0</v>
      </c>
      <c r="P15" s="615">
        <f t="shared" si="4"/>
        <v>0</v>
      </c>
      <c r="Q15" s="488" t="e">
        <f t="shared" si="4"/>
        <v>#DIV/0!</v>
      </c>
      <c r="R15" s="492">
        <f t="shared" si="4"/>
        <v>0</v>
      </c>
      <c r="S15" s="194"/>
      <c r="T15" s="194"/>
      <c r="U15" s="370"/>
      <c r="V15" s="369"/>
      <c r="W15" s="322"/>
      <c r="X15" s="323"/>
      <c r="Y15" s="316"/>
      <c r="Z15" s="323"/>
      <c r="AA15" s="323"/>
      <c r="AB15" s="323"/>
      <c r="AC15" s="324"/>
      <c r="AD15" s="325"/>
      <c r="AE15" s="335"/>
      <c r="AF15" s="320"/>
      <c r="AG15" s="431"/>
      <c r="AH15" s="756"/>
      <c r="AI15" s="318"/>
      <c r="AJ15" s="320"/>
      <c r="AL15" s="68">
        <f t="shared" ref="AL15:BA15" si="8">C15-U15</f>
        <v>0</v>
      </c>
      <c r="AM15" s="68">
        <f t="shared" si="8"/>
        <v>0</v>
      </c>
      <c r="AN15" s="68">
        <f t="shared" si="8"/>
        <v>0</v>
      </c>
      <c r="AO15" s="68">
        <f t="shared" si="8"/>
        <v>0</v>
      </c>
      <c r="AP15" s="68">
        <f t="shared" si="8"/>
        <v>0</v>
      </c>
      <c r="AQ15" s="68">
        <f t="shared" si="8"/>
        <v>0</v>
      </c>
      <c r="AR15" s="68">
        <f t="shared" si="8"/>
        <v>0</v>
      </c>
      <c r="AS15" s="68">
        <f t="shared" si="8"/>
        <v>0</v>
      </c>
      <c r="AT15" s="68" t="e">
        <f t="shared" si="8"/>
        <v>#N/A</v>
      </c>
      <c r="AU15" s="68" t="e">
        <f t="shared" si="8"/>
        <v>#DIV/0!</v>
      </c>
      <c r="AV15" s="68">
        <f t="shared" si="8"/>
        <v>0</v>
      </c>
      <c r="AW15" s="68">
        <f t="shared" si="8"/>
        <v>0</v>
      </c>
      <c r="AX15" s="68">
        <f t="shared" si="8"/>
        <v>0</v>
      </c>
      <c r="AY15" s="68">
        <f t="shared" si="8"/>
        <v>0</v>
      </c>
      <c r="AZ15" s="68" t="e">
        <f t="shared" si="8"/>
        <v>#DIV/0!</v>
      </c>
      <c r="BA15" s="68">
        <f t="shared" si="8"/>
        <v>0</v>
      </c>
    </row>
    <row r="16" spans="1:53" ht="12" customHeight="1" collapsed="1">
      <c r="A16" s="63" t="s">
        <v>5</v>
      </c>
      <c r="B16" s="500" t="s">
        <v>48</v>
      </c>
      <c r="C16" s="622">
        <f t="shared" si="2"/>
        <v>0</v>
      </c>
      <c r="D16" s="502">
        <f t="shared" si="2"/>
        <v>48</v>
      </c>
      <c r="E16" s="503">
        <f t="shared" si="2"/>
        <v>69</v>
      </c>
      <c r="F16" s="504">
        <f t="shared" si="2"/>
        <v>32</v>
      </c>
      <c r="G16" s="504">
        <f t="shared" si="2"/>
        <v>70</v>
      </c>
      <c r="H16" s="503">
        <f t="shared" si="2"/>
        <v>60</v>
      </c>
      <c r="I16" s="503">
        <f t="shared" si="2"/>
        <v>63</v>
      </c>
      <c r="J16" s="503">
        <f t="shared" si="2"/>
        <v>43</v>
      </c>
      <c r="K16" s="623">
        <f t="shared" si="3"/>
        <v>-1</v>
      </c>
      <c r="L16" s="507">
        <f t="shared" si="3"/>
        <v>-1</v>
      </c>
      <c r="M16" s="623">
        <f t="shared" si="4"/>
        <v>0</v>
      </c>
      <c r="N16" s="507">
        <f t="shared" si="4"/>
        <v>0</v>
      </c>
      <c r="O16" s="624">
        <f t="shared" si="4"/>
        <v>0</v>
      </c>
      <c r="P16" s="625">
        <f t="shared" si="4"/>
        <v>0</v>
      </c>
      <c r="Q16" s="506" t="e">
        <f t="shared" si="4"/>
        <v>#DIV/0!</v>
      </c>
      <c r="R16" s="508">
        <f t="shared" si="4"/>
        <v>0</v>
      </c>
      <c r="S16" s="194"/>
      <c r="T16" s="194"/>
      <c r="U16" s="722"/>
      <c r="V16" s="723"/>
      <c r="W16" s="337"/>
      <c r="X16" s="305"/>
      <c r="Y16" s="338"/>
      <c r="Z16" s="305"/>
      <c r="AA16" s="305"/>
      <c r="AB16" s="305"/>
      <c r="AC16" s="339"/>
      <c r="AD16" s="740"/>
      <c r="AE16" s="340"/>
      <c r="AF16" s="341"/>
      <c r="AG16" s="746"/>
      <c r="AH16" s="759"/>
      <c r="AI16" s="340"/>
      <c r="AJ16" s="359"/>
      <c r="AL16" s="68">
        <f t="shared" si="7"/>
        <v>0</v>
      </c>
      <c r="AM16" s="68">
        <f t="shared" si="5"/>
        <v>48</v>
      </c>
      <c r="AN16" s="68">
        <f t="shared" si="5"/>
        <v>69</v>
      </c>
      <c r="AO16" s="68">
        <f t="shared" si="5"/>
        <v>32</v>
      </c>
      <c r="AP16" s="68">
        <f t="shared" si="5"/>
        <v>70</v>
      </c>
      <c r="AQ16" s="68">
        <f t="shared" si="5"/>
        <v>60</v>
      </c>
      <c r="AR16" s="68">
        <f t="shared" si="5"/>
        <v>63</v>
      </c>
      <c r="AS16" s="68">
        <f t="shared" si="5"/>
        <v>43</v>
      </c>
      <c r="AT16" s="68">
        <f t="shared" si="5"/>
        <v>-1</v>
      </c>
      <c r="AU16" s="68">
        <f t="shared" si="5"/>
        <v>-1</v>
      </c>
      <c r="AV16" s="68">
        <f t="shared" si="5"/>
        <v>0</v>
      </c>
      <c r="AW16" s="68">
        <f t="shared" si="5"/>
        <v>0</v>
      </c>
      <c r="AX16" s="68">
        <f t="shared" si="5"/>
        <v>0</v>
      </c>
      <c r="AY16" s="68">
        <f t="shared" si="5"/>
        <v>0</v>
      </c>
      <c r="AZ16" s="68" t="e">
        <f t="shared" si="6"/>
        <v>#DIV/0!</v>
      </c>
      <c r="BA16" s="68">
        <f t="shared" si="6"/>
        <v>0</v>
      </c>
    </row>
    <row r="17" spans="1:53" ht="12" customHeight="1">
      <c r="A17" s="57" t="s">
        <v>10</v>
      </c>
      <c r="B17" s="483" t="s">
        <v>46</v>
      </c>
      <c r="C17" s="509">
        <f t="shared" si="2"/>
        <v>0</v>
      </c>
      <c r="D17" s="486">
        <f t="shared" si="2"/>
        <v>54.7</v>
      </c>
      <c r="E17" s="486">
        <f t="shared" si="2"/>
        <v>50</v>
      </c>
      <c r="F17" s="486">
        <f t="shared" si="2"/>
        <v>66.900000000000006</v>
      </c>
      <c r="G17" s="486">
        <f t="shared" si="2"/>
        <v>44.4</v>
      </c>
      <c r="H17" s="486">
        <f t="shared" si="2"/>
        <v>51.6</v>
      </c>
      <c r="I17" s="486">
        <f t="shared" si="2"/>
        <v>48.4</v>
      </c>
      <c r="J17" s="486">
        <f t="shared" si="2"/>
        <v>63.9</v>
      </c>
      <c r="K17" s="499"/>
      <c r="L17" s="589"/>
      <c r="M17" s="499"/>
      <c r="N17" s="589"/>
      <c r="O17" s="609">
        <f t="shared" si="4"/>
        <v>0</v>
      </c>
      <c r="P17" s="615">
        <f t="shared" si="4"/>
        <v>0</v>
      </c>
      <c r="Q17" s="488"/>
      <c r="R17" s="492"/>
      <c r="S17" s="194"/>
      <c r="T17" s="194"/>
      <c r="U17" s="343"/>
      <c r="V17" s="721"/>
      <c r="W17" s="317"/>
      <c r="X17" s="317"/>
      <c r="Y17" s="317"/>
      <c r="Z17" s="317"/>
      <c r="AA17" s="317"/>
      <c r="AB17" s="317"/>
      <c r="AC17" s="318"/>
      <c r="AD17" s="320"/>
      <c r="AE17" s="318"/>
      <c r="AF17" s="320"/>
      <c r="AG17" s="343"/>
      <c r="AH17" s="721"/>
      <c r="AI17" s="318"/>
      <c r="AJ17" s="346"/>
      <c r="AL17" s="68">
        <f t="shared" si="7"/>
        <v>0</v>
      </c>
      <c r="AM17" s="68">
        <f t="shared" si="5"/>
        <v>54.7</v>
      </c>
      <c r="AN17" s="68">
        <f t="shared" si="5"/>
        <v>50</v>
      </c>
      <c r="AO17" s="68">
        <f t="shared" si="5"/>
        <v>66.900000000000006</v>
      </c>
      <c r="AP17" s="68">
        <f t="shared" si="5"/>
        <v>44.4</v>
      </c>
      <c r="AQ17" s="68">
        <f t="shared" si="5"/>
        <v>51.6</v>
      </c>
      <c r="AR17" s="68">
        <f t="shared" si="5"/>
        <v>48.4</v>
      </c>
      <c r="AS17" s="68">
        <f t="shared" si="5"/>
        <v>63.9</v>
      </c>
      <c r="AT17" s="68">
        <f t="shared" si="5"/>
        <v>0</v>
      </c>
      <c r="AU17" s="68">
        <f t="shared" si="5"/>
        <v>0</v>
      </c>
      <c r="AV17" s="68">
        <f t="shared" si="5"/>
        <v>0</v>
      </c>
      <c r="AW17" s="68">
        <f t="shared" si="5"/>
        <v>0</v>
      </c>
      <c r="AX17" s="68">
        <f t="shared" si="5"/>
        <v>0</v>
      </c>
      <c r="AY17" s="68">
        <f t="shared" si="5"/>
        <v>0</v>
      </c>
      <c r="AZ17" s="68">
        <f t="shared" si="6"/>
        <v>0</v>
      </c>
      <c r="BA17" s="68">
        <f t="shared" si="6"/>
        <v>0</v>
      </c>
    </row>
    <row r="18" spans="1:53" ht="12" customHeight="1">
      <c r="A18" s="57" t="s">
        <v>6</v>
      </c>
      <c r="B18" s="483" t="s">
        <v>108</v>
      </c>
      <c r="C18" s="509">
        <f t="shared" si="2"/>
        <v>0</v>
      </c>
      <c r="D18" s="486">
        <f t="shared" si="2"/>
        <v>6.9949122653146807</v>
      </c>
      <c r="E18" s="486">
        <f t="shared" si="2"/>
        <v>10.030412118263584</v>
      </c>
      <c r="F18" s="486">
        <f t="shared" si="2"/>
        <v>5.4949007603283295</v>
      </c>
      <c r="G18" s="486">
        <f t="shared" si="2"/>
        <v>13.180707263172586</v>
      </c>
      <c r="H18" s="486">
        <f t="shared" si="2"/>
        <v>11.682139652012163</v>
      </c>
      <c r="I18" s="486">
        <f t="shared" si="2"/>
        <v>12.557219432989653</v>
      </c>
      <c r="J18" s="486">
        <f t="shared" si="2"/>
        <v>9.094025291553768</v>
      </c>
      <c r="K18" s="499"/>
      <c r="L18" s="589"/>
      <c r="M18" s="499"/>
      <c r="N18" s="589"/>
      <c r="O18" s="609">
        <f t="shared" si="4"/>
        <v>0</v>
      </c>
      <c r="P18" s="615">
        <f t="shared" si="4"/>
        <v>0</v>
      </c>
      <c r="Q18" s="488"/>
      <c r="R18" s="492"/>
      <c r="S18" s="194"/>
      <c r="T18" s="194"/>
      <c r="U18" s="343"/>
      <c r="V18" s="721"/>
      <c r="W18" s="317"/>
      <c r="X18" s="317"/>
      <c r="Y18" s="317"/>
      <c r="Z18" s="317"/>
      <c r="AA18" s="317"/>
      <c r="AB18" s="317"/>
      <c r="AC18" s="318"/>
      <c r="AD18" s="320"/>
      <c r="AE18" s="318"/>
      <c r="AF18" s="320"/>
      <c r="AG18" s="343"/>
      <c r="AH18" s="721"/>
      <c r="AI18" s="318"/>
      <c r="AJ18" s="346"/>
      <c r="AL18" s="68">
        <f t="shared" ref="AL18:BA18" si="9">C18-U18</f>
        <v>0</v>
      </c>
      <c r="AM18" s="68">
        <f t="shared" si="9"/>
        <v>6.9949122653146807</v>
      </c>
      <c r="AN18" s="68">
        <f t="shared" si="9"/>
        <v>10.030412118263584</v>
      </c>
      <c r="AO18" s="68">
        <f t="shared" si="9"/>
        <v>5.4949007603283295</v>
      </c>
      <c r="AP18" s="68">
        <f t="shared" si="9"/>
        <v>13.180707263172586</v>
      </c>
      <c r="AQ18" s="68">
        <f t="shared" si="9"/>
        <v>11.682139652012163</v>
      </c>
      <c r="AR18" s="68">
        <f t="shared" si="9"/>
        <v>12.557219432989653</v>
      </c>
      <c r="AS18" s="68">
        <f t="shared" si="9"/>
        <v>9.094025291553768</v>
      </c>
      <c r="AT18" s="68">
        <f t="shared" si="9"/>
        <v>0</v>
      </c>
      <c r="AU18" s="68">
        <f t="shared" si="9"/>
        <v>0</v>
      </c>
      <c r="AV18" s="68">
        <f t="shared" si="9"/>
        <v>0</v>
      </c>
      <c r="AW18" s="68">
        <f t="shared" si="9"/>
        <v>0</v>
      </c>
      <c r="AX18" s="68">
        <f t="shared" si="9"/>
        <v>0</v>
      </c>
      <c r="AY18" s="68">
        <f t="shared" si="9"/>
        <v>0</v>
      </c>
      <c r="AZ18" s="68">
        <f t="shared" si="9"/>
        <v>0</v>
      </c>
      <c r="BA18" s="68">
        <f t="shared" si="9"/>
        <v>0</v>
      </c>
    </row>
    <row r="19" spans="1:53" ht="12" hidden="1" customHeight="1" outlineLevel="1">
      <c r="A19" s="57" t="s">
        <v>6</v>
      </c>
      <c r="B19" s="483" t="s">
        <v>6</v>
      </c>
      <c r="C19" s="509">
        <f t="shared" si="2"/>
        <v>0</v>
      </c>
      <c r="D19" s="486">
        <f t="shared" si="2"/>
        <v>6.9949122653146807</v>
      </c>
      <c r="E19" s="486">
        <f t="shared" si="2"/>
        <v>10.030412118263584</v>
      </c>
      <c r="F19" s="486">
        <f t="shared" si="2"/>
        <v>5.4949007603283295</v>
      </c>
      <c r="G19" s="486">
        <f t="shared" si="2"/>
        <v>13.180707263172586</v>
      </c>
      <c r="H19" s="486">
        <f t="shared" si="2"/>
        <v>11.682139652012163</v>
      </c>
      <c r="I19" s="486">
        <f t="shared" si="2"/>
        <v>12.557219432989653</v>
      </c>
      <c r="J19" s="486">
        <f t="shared" si="2"/>
        <v>9.094025291553768</v>
      </c>
      <c r="K19" s="499"/>
      <c r="L19" s="589"/>
      <c r="M19" s="499"/>
      <c r="N19" s="589"/>
      <c r="O19" s="609">
        <f t="shared" si="4"/>
        <v>0</v>
      </c>
      <c r="P19" s="615">
        <f t="shared" si="4"/>
        <v>0</v>
      </c>
      <c r="Q19" s="488"/>
      <c r="R19" s="492"/>
      <c r="S19" s="194"/>
      <c r="T19" s="194"/>
      <c r="U19" s="343"/>
      <c r="V19" s="721"/>
      <c r="W19" s="317"/>
      <c r="X19" s="317"/>
      <c r="Y19" s="317"/>
      <c r="Z19" s="317"/>
      <c r="AA19" s="317"/>
      <c r="AB19" s="317"/>
      <c r="AC19" s="318"/>
      <c r="AD19" s="320"/>
      <c r="AE19" s="318"/>
      <c r="AF19" s="320"/>
      <c r="AG19" s="343"/>
      <c r="AH19" s="721"/>
      <c r="AI19" s="318"/>
      <c r="AJ19" s="346"/>
      <c r="AL19" s="68">
        <f t="shared" si="7"/>
        <v>0</v>
      </c>
      <c r="AM19" s="68">
        <f t="shared" si="5"/>
        <v>6.9949122653146807</v>
      </c>
      <c r="AN19" s="68">
        <f t="shared" si="5"/>
        <v>10.030412118263584</v>
      </c>
      <c r="AO19" s="68">
        <f t="shared" si="5"/>
        <v>5.4949007603283295</v>
      </c>
      <c r="AP19" s="68">
        <f t="shared" si="5"/>
        <v>13.180707263172586</v>
      </c>
      <c r="AQ19" s="68">
        <f t="shared" si="5"/>
        <v>11.682139652012163</v>
      </c>
      <c r="AR19" s="68">
        <f t="shared" si="5"/>
        <v>12.557219432989653</v>
      </c>
      <c r="AS19" s="68">
        <f t="shared" si="5"/>
        <v>9.094025291553768</v>
      </c>
      <c r="AT19" s="68">
        <f t="shared" si="5"/>
        <v>0</v>
      </c>
      <c r="AU19" s="68">
        <f t="shared" si="5"/>
        <v>0</v>
      </c>
      <c r="AV19" s="68">
        <f t="shared" si="5"/>
        <v>0</v>
      </c>
      <c r="AW19" s="68">
        <f t="shared" si="5"/>
        <v>0</v>
      </c>
      <c r="AX19" s="68">
        <f t="shared" si="5"/>
        <v>0</v>
      </c>
      <c r="AY19" s="68">
        <f t="shared" si="5"/>
        <v>0</v>
      </c>
      <c r="AZ19" s="68">
        <f t="shared" si="6"/>
        <v>0</v>
      </c>
      <c r="BA19" s="68">
        <f t="shared" si="6"/>
        <v>0</v>
      </c>
    </row>
    <row r="20" spans="1:53" ht="12" customHeight="1" collapsed="1">
      <c r="A20" s="57" t="s">
        <v>29</v>
      </c>
      <c r="B20" s="483" t="s">
        <v>168</v>
      </c>
      <c r="C20" s="476">
        <f t="shared" si="2"/>
        <v>0</v>
      </c>
      <c r="D20" s="485">
        <f t="shared" si="2"/>
        <v>1948</v>
      </c>
      <c r="E20" s="485">
        <f t="shared" si="2"/>
        <v>2067</v>
      </c>
      <c r="F20" s="485">
        <f t="shared" si="2"/>
        <v>2050</v>
      </c>
      <c r="G20" s="485">
        <f t="shared" si="2"/>
        <v>1610</v>
      </c>
      <c r="H20" s="485">
        <f t="shared" si="2"/>
        <v>1590</v>
      </c>
      <c r="I20" s="485">
        <f t="shared" si="2"/>
        <v>1551</v>
      </c>
      <c r="J20" s="485">
        <f t="shared" si="2"/>
        <v>1491</v>
      </c>
      <c r="K20" s="499">
        <f t="shared" si="3"/>
        <v>-1</v>
      </c>
      <c r="L20" s="589">
        <f t="shared" si="3"/>
        <v>-1</v>
      </c>
      <c r="M20" s="499">
        <f t="shared" si="3"/>
        <v>0</v>
      </c>
      <c r="N20" s="589">
        <f t="shared" si="3"/>
        <v>0</v>
      </c>
      <c r="O20" s="609">
        <f t="shared" si="4"/>
        <v>0</v>
      </c>
      <c r="P20" s="615">
        <f t="shared" si="4"/>
        <v>0</v>
      </c>
      <c r="Q20" s="488" t="e">
        <f t="shared" si="4"/>
        <v>#DIV/0!</v>
      </c>
      <c r="R20" s="492">
        <f t="shared" si="4"/>
        <v>0</v>
      </c>
      <c r="S20" s="194"/>
      <c r="T20" s="194"/>
      <c r="U20" s="345"/>
      <c r="V20" s="371"/>
      <c r="W20" s="316"/>
      <c r="X20" s="316"/>
      <c r="Y20" s="316"/>
      <c r="Z20" s="316"/>
      <c r="AA20" s="316"/>
      <c r="AB20" s="316"/>
      <c r="AC20" s="324"/>
      <c r="AD20" s="325"/>
      <c r="AE20" s="318"/>
      <c r="AF20" s="320"/>
      <c r="AG20" s="345"/>
      <c r="AH20" s="371"/>
      <c r="AI20" s="318"/>
      <c r="AJ20" s="362"/>
      <c r="AL20" s="68">
        <f t="shared" si="7"/>
        <v>0</v>
      </c>
      <c r="AM20" s="68">
        <f t="shared" si="5"/>
        <v>1948</v>
      </c>
      <c r="AN20" s="68">
        <f t="shared" si="5"/>
        <v>2067</v>
      </c>
      <c r="AO20" s="68">
        <f t="shared" si="5"/>
        <v>2050</v>
      </c>
      <c r="AP20" s="68">
        <f t="shared" si="5"/>
        <v>1610</v>
      </c>
      <c r="AQ20" s="68">
        <f t="shared" si="5"/>
        <v>1590</v>
      </c>
      <c r="AR20" s="68">
        <f t="shared" si="5"/>
        <v>1551</v>
      </c>
      <c r="AS20" s="68">
        <f t="shared" si="5"/>
        <v>1491</v>
      </c>
      <c r="AT20" s="68">
        <f t="shared" si="5"/>
        <v>-1</v>
      </c>
      <c r="AU20" s="68">
        <f t="shared" si="5"/>
        <v>-1</v>
      </c>
      <c r="AV20" s="68">
        <f t="shared" si="5"/>
        <v>0</v>
      </c>
      <c r="AW20" s="68">
        <f t="shared" si="5"/>
        <v>0</v>
      </c>
      <c r="AX20" s="68">
        <f t="shared" si="5"/>
        <v>0</v>
      </c>
      <c r="AY20" s="68">
        <f t="shared" si="5"/>
        <v>0</v>
      </c>
      <c r="AZ20" s="68" t="e">
        <f t="shared" si="6"/>
        <v>#DIV/0!</v>
      </c>
      <c r="BA20" s="68">
        <f t="shared" si="6"/>
        <v>0</v>
      </c>
    </row>
    <row r="21" spans="1:53" ht="12" customHeight="1">
      <c r="A21" s="57" t="s">
        <v>28</v>
      </c>
      <c r="B21" s="483" t="s">
        <v>93</v>
      </c>
      <c r="C21" s="476">
        <f t="shared" si="2"/>
        <v>0</v>
      </c>
      <c r="D21" s="485">
        <f t="shared" si="2"/>
        <v>11564</v>
      </c>
      <c r="E21" s="485">
        <f t="shared" si="2"/>
        <v>11602</v>
      </c>
      <c r="F21" s="485">
        <f t="shared" si="2"/>
        <v>11438</v>
      </c>
      <c r="G21" s="485">
        <f t="shared" si="2"/>
        <v>8378</v>
      </c>
      <c r="H21" s="485">
        <f t="shared" si="2"/>
        <v>5144</v>
      </c>
      <c r="I21" s="485">
        <f t="shared" si="2"/>
        <v>4993</v>
      </c>
      <c r="J21" s="485">
        <f t="shared" si="2"/>
        <v>4801</v>
      </c>
      <c r="K21" s="499">
        <f t="shared" si="3"/>
        <v>-1</v>
      </c>
      <c r="L21" s="589">
        <f t="shared" si="3"/>
        <v>-1</v>
      </c>
      <c r="M21" s="499">
        <f t="shared" si="3"/>
        <v>0</v>
      </c>
      <c r="N21" s="589">
        <f t="shared" si="3"/>
        <v>0</v>
      </c>
      <c r="O21" s="609">
        <f t="shared" si="4"/>
        <v>0</v>
      </c>
      <c r="P21" s="615">
        <f t="shared" si="4"/>
        <v>0</v>
      </c>
      <c r="Q21" s="488" t="e">
        <f t="shared" si="4"/>
        <v>#DIV/0!</v>
      </c>
      <c r="R21" s="492">
        <f t="shared" si="4"/>
        <v>0</v>
      </c>
      <c r="S21" s="194"/>
      <c r="T21" s="194"/>
      <c r="U21" s="345"/>
      <c r="V21" s="371"/>
      <c r="W21" s="316"/>
      <c r="X21" s="316"/>
      <c r="Y21" s="316"/>
      <c r="Z21" s="316"/>
      <c r="AA21" s="316"/>
      <c r="AB21" s="316"/>
      <c r="AC21" s="324"/>
      <c r="AD21" s="325"/>
      <c r="AE21" s="318"/>
      <c r="AF21" s="320"/>
      <c r="AG21" s="345"/>
      <c r="AH21" s="371"/>
      <c r="AI21" s="318"/>
      <c r="AJ21" s="362"/>
      <c r="AL21" s="68">
        <f t="shared" si="7"/>
        <v>0</v>
      </c>
      <c r="AM21" s="68">
        <f t="shared" si="5"/>
        <v>11564</v>
      </c>
      <c r="AN21" s="68">
        <f t="shared" si="5"/>
        <v>11602</v>
      </c>
      <c r="AO21" s="68">
        <f t="shared" si="5"/>
        <v>11438</v>
      </c>
      <c r="AP21" s="68">
        <f t="shared" si="5"/>
        <v>8378</v>
      </c>
      <c r="AQ21" s="68">
        <f t="shared" si="5"/>
        <v>5144</v>
      </c>
      <c r="AR21" s="68">
        <f t="shared" si="5"/>
        <v>4993</v>
      </c>
      <c r="AS21" s="68">
        <f t="shared" si="5"/>
        <v>4801</v>
      </c>
      <c r="AT21" s="68">
        <f t="shared" si="5"/>
        <v>-1</v>
      </c>
      <c r="AU21" s="68">
        <f t="shared" si="5"/>
        <v>-1</v>
      </c>
      <c r="AV21" s="68">
        <f t="shared" si="5"/>
        <v>0</v>
      </c>
      <c r="AW21" s="68">
        <f t="shared" si="5"/>
        <v>0</v>
      </c>
      <c r="AX21" s="68">
        <f t="shared" si="5"/>
        <v>0</v>
      </c>
      <c r="AY21" s="68">
        <f t="shared" si="5"/>
        <v>0</v>
      </c>
      <c r="AZ21" s="68" t="e">
        <f t="shared" si="6"/>
        <v>#DIV/0!</v>
      </c>
      <c r="BA21" s="68">
        <f t="shared" si="6"/>
        <v>0</v>
      </c>
    </row>
    <row r="22" spans="1:53" ht="12" customHeight="1">
      <c r="A22" s="57" t="s">
        <v>15</v>
      </c>
      <c r="B22" s="513" t="s">
        <v>39</v>
      </c>
      <c r="C22" s="514">
        <f t="shared" si="2"/>
        <v>0</v>
      </c>
      <c r="D22" s="515">
        <f t="shared" si="2"/>
        <v>917</v>
      </c>
      <c r="E22" s="515">
        <f t="shared" si="2"/>
        <v>946</v>
      </c>
      <c r="F22" s="515">
        <f t="shared" si="2"/>
        <v>963</v>
      </c>
      <c r="G22" s="515">
        <f t="shared" si="2"/>
        <v>802</v>
      </c>
      <c r="H22" s="515">
        <f t="shared" si="2"/>
        <v>818</v>
      </c>
      <c r="I22" s="515">
        <f t="shared" si="2"/>
        <v>806</v>
      </c>
      <c r="J22" s="515">
        <f t="shared" si="2"/>
        <v>809</v>
      </c>
      <c r="K22" s="626">
        <f t="shared" si="3"/>
        <v>-1</v>
      </c>
      <c r="L22" s="649">
        <f t="shared" si="3"/>
        <v>-1</v>
      </c>
      <c r="M22" s="626">
        <f t="shared" si="3"/>
        <v>0</v>
      </c>
      <c r="N22" s="649">
        <f t="shared" si="3"/>
        <v>0</v>
      </c>
      <c r="O22" s="610">
        <f t="shared" si="4"/>
        <v>0</v>
      </c>
      <c r="P22" s="628">
        <f t="shared" si="4"/>
        <v>0</v>
      </c>
      <c r="Q22" s="488" t="e">
        <f t="shared" si="4"/>
        <v>#DIV/0!</v>
      </c>
      <c r="R22" s="492">
        <f t="shared" si="4"/>
        <v>0</v>
      </c>
      <c r="S22" s="194"/>
      <c r="T22" s="194"/>
      <c r="U22" s="348"/>
      <c r="V22" s="372"/>
      <c r="W22" s="349"/>
      <c r="X22" s="349"/>
      <c r="Y22" s="349"/>
      <c r="Z22" s="349"/>
      <c r="AA22" s="349"/>
      <c r="AB22" s="349"/>
      <c r="AC22" s="736"/>
      <c r="AD22" s="737"/>
      <c r="AE22" s="760"/>
      <c r="AF22" s="761"/>
      <c r="AG22" s="348"/>
      <c r="AH22" s="372"/>
      <c r="AI22" s="350"/>
      <c r="AJ22" s="748"/>
      <c r="AL22" s="68">
        <f t="shared" si="7"/>
        <v>0</v>
      </c>
      <c r="AM22" s="68">
        <f t="shared" si="5"/>
        <v>917</v>
      </c>
      <c r="AN22" s="68">
        <f t="shared" si="5"/>
        <v>946</v>
      </c>
      <c r="AO22" s="68">
        <f t="shared" si="5"/>
        <v>963</v>
      </c>
      <c r="AP22" s="68">
        <f t="shared" si="5"/>
        <v>802</v>
      </c>
      <c r="AQ22" s="68">
        <f t="shared" si="5"/>
        <v>818</v>
      </c>
      <c r="AR22" s="68">
        <f t="shared" si="5"/>
        <v>806</v>
      </c>
      <c r="AS22" s="68">
        <f t="shared" si="5"/>
        <v>809</v>
      </c>
      <c r="AT22" s="68">
        <f t="shared" si="5"/>
        <v>-1</v>
      </c>
      <c r="AU22" s="68">
        <f t="shared" si="5"/>
        <v>-1</v>
      </c>
      <c r="AV22" s="68">
        <f t="shared" si="5"/>
        <v>0</v>
      </c>
      <c r="AW22" s="68">
        <f t="shared" si="5"/>
        <v>0</v>
      </c>
      <c r="AX22" s="68">
        <f t="shared" si="5"/>
        <v>0</v>
      </c>
      <c r="AY22" s="68">
        <f t="shared" si="5"/>
        <v>0</v>
      </c>
      <c r="AZ22" s="68" t="e">
        <f t="shared" si="6"/>
        <v>#DIV/0!</v>
      </c>
      <c r="BA22" s="68">
        <f t="shared" si="6"/>
        <v>0</v>
      </c>
    </row>
    <row r="23" spans="1:53" ht="12" customHeight="1">
      <c r="A23" s="63" t="s">
        <v>23</v>
      </c>
      <c r="B23" s="493" t="s">
        <v>53</v>
      </c>
      <c r="C23" s="519"/>
      <c r="D23" s="491"/>
      <c r="E23" s="491"/>
      <c r="F23" s="491"/>
      <c r="G23" s="491"/>
      <c r="H23" s="491"/>
      <c r="I23" s="491"/>
      <c r="J23" s="491"/>
      <c r="K23" s="499"/>
      <c r="L23" s="589"/>
      <c r="M23" s="629"/>
      <c r="N23" s="630"/>
      <c r="O23" s="483"/>
      <c r="P23" s="510"/>
      <c r="Q23" s="631"/>
      <c r="R23" s="632"/>
      <c r="S23" s="194"/>
      <c r="T23" s="194"/>
      <c r="U23" s="739"/>
      <c r="V23" s="762"/>
      <c r="W23" s="323"/>
      <c r="X23" s="323"/>
      <c r="Y23" s="323"/>
      <c r="Z23" s="323"/>
      <c r="AA23" s="323"/>
      <c r="AB23" s="323"/>
      <c r="AC23" s="318"/>
      <c r="AD23" s="320"/>
      <c r="AE23" s="318"/>
      <c r="AF23" s="320"/>
      <c r="AG23" s="739"/>
      <c r="AH23" s="762"/>
      <c r="AI23" s="314"/>
      <c r="AJ23" s="346"/>
      <c r="AL23" s="68">
        <f t="shared" si="7"/>
        <v>0</v>
      </c>
      <c r="AM23" s="68">
        <f t="shared" ref="AM23:AM30" si="10">D23-V23</f>
        <v>0</v>
      </c>
      <c r="AN23" s="68">
        <f t="shared" ref="AN23:AN30" si="11">E23-W23</f>
        <v>0</v>
      </c>
      <c r="AO23" s="68">
        <f t="shared" ref="AO23:AO30" si="12">F23-X23</f>
        <v>0</v>
      </c>
      <c r="AP23" s="68">
        <f t="shared" ref="AP23:AP30" si="13">G23-Y23</f>
        <v>0</v>
      </c>
      <c r="AQ23" s="68">
        <f t="shared" ref="AQ23:AQ30" si="14">H23-Z23</f>
        <v>0</v>
      </c>
      <c r="AR23" s="68">
        <f t="shared" ref="AR23:AR30" si="15">I23-AA23</f>
        <v>0</v>
      </c>
      <c r="AS23" s="68">
        <f t="shared" ref="AS23:AS30" si="16">J23-AB23</f>
        <v>0</v>
      </c>
      <c r="AT23" s="68">
        <f t="shared" ref="AT23:AT30" si="17">K23-AC23</f>
        <v>0</v>
      </c>
      <c r="AU23" s="68">
        <f t="shared" ref="AU23:AU30" si="18">L23-AD23</f>
        <v>0</v>
      </c>
      <c r="AV23" s="68">
        <f t="shared" ref="AV23:AV30" si="19">M23-AE23</f>
        <v>0</v>
      </c>
      <c r="AW23" s="68">
        <f t="shared" ref="AW23:AW30" si="20">N23-AF23</f>
        <v>0</v>
      </c>
      <c r="AX23" s="68">
        <f t="shared" ref="AX23:AX30" si="21">O23-AG23</f>
        <v>0</v>
      </c>
      <c r="AY23" s="68">
        <f t="shared" ref="AY23:AY30" si="22">P23-AH23</f>
        <v>0</v>
      </c>
      <c r="AZ23" s="68">
        <f t="shared" ref="AZ23:AZ30" si="23">Q23-AI23</f>
        <v>0</v>
      </c>
      <c r="BA23" s="68">
        <f t="shared" ref="BA23:BA30" si="24">R23-AJ23</f>
        <v>0</v>
      </c>
    </row>
    <row r="24" spans="1:53" ht="12" customHeight="1">
      <c r="A24" s="57" t="s">
        <v>20</v>
      </c>
      <c r="B24" s="483" t="s">
        <v>54</v>
      </c>
      <c r="C24" s="511">
        <f t="shared" ref="C24:J30" si="25">VLOOKUP($A24,PeB_NO,C$1,FALSE)</f>
        <v>0</v>
      </c>
      <c r="D24" s="512">
        <f t="shared" si="25"/>
        <v>0</v>
      </c>
      <c r="E24" s="512">
        <f t="shared" si="25"/>
        <v>0</v>
      </c>
      <c r="F24" s="512">
        <f t="shared" si="25"/>
        <v>0</v>
      </c>
      <c r="G24" s="512">
        <f t="shared" si="25"/>
        <v>0</v>
      </c>
      <c r="H24" s="512">
        <f t="shared" si="25"/>
        <v>0</v>
      </c>
      <c r="I24" s="512">
        <f t="shared" si="25"/>
        <v>0</v>
      </c>
      <c r="J24" s="512">
        <f t="shared" si="25"/>
        <v>0</v>
      </c>
      <c r="K24" s="499">
        <f t="shared" ref="K24:L30" si="26">VLOOKUP($A24,PeB_NO,K$1,FALSE)</f>
        <v>0</v>
      </c>
      <c r="L24" s="589">
        <f t="shared" si="26"/>
        <v>0</v>
      </c>
      <c r="M24" s="499">
        <f t="shared" ref="M24:N30" si="27">VLOOKUP($A24,PeB_NO,M$1,FALSE)</f>
        <v>0</v>
      </c>
      <c r="N24" s="589">
        <f t="shared" si="27"/>
        <v>0</v>
      </c>
      <c r="O24" s="511">
        <f t="shared" ref="O24:R30" si="28">VLOOKUP($A24,PeB_NO,O$1,FALSE)</f>
        <v>0</v>
      </c>
      <c r="P24" s="512">
        <f t="shared" si="28"/>
        <v>0</v>
      </c>
      <c r="Q24" s="488">
        <f t="shared" si="28"/>
        <v>0</v>
      </c>
      <c r="R24" s="492">
        <f t="shared" si="28"/>
        <v>0</v>
      </c>
      <c r="S24" s="194"/>
      <c r="T24" s="194"/>
      <c r="U24" s="763"/>
      <c r="V24" s="373"/>
      <c r="W24" s="354"/>
      <c r="X24" s="354"/>
      <c r="Y24" s="354"/>
      <c r="Z24" s="354"/>
      <c r="AA24" s="354"/>
      <c r="AB24" s="354"/>
      <c r="AC24" s="324"/>
      <c r="AD24" s="325"/>
      <c r="AE24" s="318"/>
      <c r="AF24" s="320"/>
      <c r="AG24" s="763"/>
      <c r="AH24" s="373"/>
      <c r="AI24" s="318"/>
      <c r="AJ24" s="320"/>
      <c r="AL24" s="68">
        <f t="shared" si="7"/>
        <v>0</v>
      </c>
      <c r="AM24" s="68">
        <f t="shared" si="10"/>
        <v>0</v>
      </c>
      <c r="AN24" s="68">
        <f t="shared" si="11"/>
        <v>0</v>
      </c>
      <c r="AO24" s="68">
        <f t="shared" si="12"/>
        <v>0</v>
      </c>
      <c r="AP24" s="68">
        <f t="shared" si="13"/>
        <v>0</v>
      </c>
      <c r="AQ24" s="68">
        <f t="shared" si="14"/>
        <v>0</v>
      </c>
      <c r="AR24" s="68">
        <f t="shared" si="15"/>
        <v>0</v>
      </c>
      <c r="AS24" s="68">
        <f t="shared" si="16"/>
        <v>0</v>
      </c>
      <c r="AT24" s="68">
        <f t="shared" si="17"/>
        <v>0</v>
      </c>
      <c r="AU24" s="68">
        <f t="shared" si="18"/>
        <v>0</v>
      </c>
      <c r="AV24" s="68">
        <f t="shared" si="19"/>
        <v>0</v>
      </c>
      <c r="AW24" s="68">
        <f t="shared" si="20"/>
        <v>0</v>
      </c>
      <c r="AX24" s="68">
        <f t="shared" si="21"/>
        <v>0</v>
      </c>
      <c r="AY24" s="68">
        <f t="shared" si="22"/>
        <v>0</v>
      </c>
      <c r="AZ24" s="68">
        <f t="shared" si="23"/>
        <v>0</v>
      </c>
      <c r="BA24" s="68">
        <f t="shared" si="24"/>
        <v>0</v>
      </c>
    </row>
    <row r="25" spans="1:53" ht="12" customHeight="1">
      <c r="A25" s="57" t="s">
        <v>21</v>
      </c>
      <c r="B25" s="483" t="s">
        <v>55</v>
      </c>
      <c r="C25" s="511">
        <f t="shared" si="25"/>
        <v>0</v>
      </c>
      <c r="D25" s="512">
        <f t="shared" si="25"/>
        <v>32.1</v>
      </c>
      <c r="E25" s="512">
        <f t="shared" si="25"/>
        <v>32.4</v>
      </c>
      <c r="F25" s="512">
        <f t="shared" si="25"/>
        <v>31.9</v>
      </c>
      <c r="G25" s="512">
        <f t="shared" si="25"/>
        <v>26.9</v>
      </c>
      <c r="H25" s="512">
        <f t="shared" si="25"/>
        <v>27.9</v>
      </c>
      <c r="I25" s="512">
        <f t="shared" si="25"/>
        <v>27.3</v>
      </c>
      <c r="J25" s="512">
        <f t="shared" si="25"/>
        <v>26.400000000000002</v>
      </c>
      <c r="K25" s="499">
        <f t="shared" si="26"/>
        <v>-1</v>
      </c>
      <c r="L25" s="589">
        <f t="shared" si="26"/>
        <v>-1</v>
      </c>
      <c r="M25" s="499">
        <f t="shared" si="27"/>
        <v>0</v>
      </c>
      <c r="N25" s="589">
        <f t="shared" si="27"/>
        <v>0</v>
      </c>
      <c r="O25" s="511">
        <f t="shared" si="28"/>
        <v>0</v>
      </c>
      <c r="P25" s="512">
        <f t="shared" si="28"/>
        <v>0</v>
      </c>
      <c r="Q25" s="488" t="e">
        <f t="shared" si="28"/>
        <v>#DIV/0!</v>
      </c>
      <c r="R25" s="492">
        <f t="shared" si="28"/>
        <v>0</v>
      </c>
      <c r="S25" s="194"/>
      <c r="T25" s="194"/>
      <c r="U25" s="764"/>
      <c r="V25" s="373"/>
      <c r="W25" s="354"/>
      <c r="X25" s="354"/>
      <c r="Y25" s="354"/>
      <c r="Z25" s="354"/>
      <c r="AA25" s="354"/>
      <c r="AB25" s="354"/>
      <c r="AC25" s="324"/>
      <c r="AD25" s="325"/>
      <c r="AE25" s="318"/>
      <c r="AF25" s="320"/>
      <c r="AG25" s="764"/>
      <c r="AH25" s="373"/>
      <c r="AI25" s="318"/>
      <c r="AJ25" s="320"/>
      <c r="AL25" s="68">
        <f t="shared" si="7"/>
        <v>0</v>
      </c>
      <c r="AM25" s="68">
        <f t="shared" si="10"/>
        <v>32.1</v>
      </c>
      <c r="AN25" s="68">
        <f t="shared" si="11"/>
        <v>32.4</v>
      </c>
      <c r="AO25" s="68">
        <f t="shared" si="12"/>
        <v>31.9</v>
      </c>
      <c r="AP25" s="68">
        <f t="shared" si="13"/>
        <v>26.9</v>
      </c>
      <c r="AQ25" s="68">
        <f t="shared" si="14"/>
        <v>27.9</v>
      </c>
      <c r="AR25" s="68">
        <f t="shared" si="15"/>
        <v>27.3</v>
      </c>
      <c r="AS25" s="68">
        <f t="shared" si="16"/>
        <v>26.400000000000002</v>
      </c>
      <c r="AT25" s="68">
        <f t="shared" si="17"/>
        <v>-1</v>
      </c>
      <c r="AU25" s="68">
        <f t="shared" si="18"/>
        <v>-1</v>
      </c>
      <c r="AV25" s="68">
        <f t="shared" si="19"/>
        <v>0</v>
      </c>
      <c r="AW25" s="68">
        <f t="shared" si="20"/>
        <v>0</v>
      </c>
      <c r="AX25" s="68">
        <f t="shared" si="21"/>
        <v>0</v>
      </c>
      <c r="AY25" s="68">
        <f t="shared" si="22"/>
        <v>0</v>
      </c>
      <c r="AZ25" s="68" t="e">
        <f t="shared" si="23"/>
        <v>#DIV/0!</v>
      </c>
      <c r="BA25" s="68">
        <f t="shared" si="24"/>
        <v>0</v>
      </c>
    </row>
    <row r="26" spans="1:53" ht="12" customHeight="1">
      <c r="A26" s="57" t="s">
        <v>22</v>
      </c>
      <c r="B26" s="483" t="s">
        <v>56</v>
      </c>
      <c r="C26" s="511">
        <f t="shared" si="25"/>
        <v>0</v>
      </c>
      <c r="D26" s="512">
        <f t="shared" si="25"/>
        <v>2.9</v>
      </c>
      <c r="E26" s="512">
        <f t="shared" si="25"/>
        <v>2.9</v>
      </c>
      <c r="F26" s="512">
        <f t="shared" si="25"/>
        <v>2.9</v>
      </c>
      <c r="G26" s="512">
        <f t="shared" si="25"/>
        <v>1.5</v>
      </c>
      <c r="H26" s="512">
        <f t="shared" si="25"/>
        <v>1.5</v>
      </c>
      <c r="I26" s="512">
        <f t="shared" si="25"/>
        <v>1.5</v>
      </c>
      <c r="J26" s="512">
        <f t="shared" si="25"/>
        <v>1.4</v>
      </c>
      <c r="K26" s="499">
        <f t="shared" si="26"/>
        <v>-1</v>
      </c>
      <c r="L26" s="589">
        <f t="shared" si="26"/>
        <v>-1</v>
      </c>
      <c r="M26" s="499">
        <f t="shared" si="27"/>
        <v>0</v>
      </c>
      <c r="N26" s="589">
        <f t="shared" si="27"/>
        <v>0</v>
      </c>
      <c r="O26" s="511">
        <f t="shared" si="28"/>
        <v>0</v>
      </c>
      <c r="P26" s="512">
        <f t="shared" si="28"/>
        <v>0</v>
      </c>
      <c r="Q26" s="488" t="e">
        <f t="shared" si="28"/>
        <v>#DIV/0!</v>
      </c>
      <c r="R26" s="492">
        <f t="shared" si="28"/>
        <v>0</v>
      </c>
      <c r="S26" s="194"/>
      <c r="T26" s="194"/>
      <c r="U26" s="764"/>
      <c r="V26" s="373"/>
      <c r="W26" s="354"/>
      <c r="X26" s="354"/>
      <c r="Y26" s="354"/>
      <c r="Z26" s="354"/>
      <c r="AA26" s="354"/>
      <c r="AB26" s="354"/>
      <c r="AC26" s="324"/>
      <c r="AD26" s="325"/>
      <c r="AE26" s="318"/>
      <c r="AF26" s="320"/>
      <c r="AG26" s="764"/>
      <c r="AH26" s="373"/>
      <c r="AI26" s="318"/>
      <c r="AJ26" s="320"/>
      <c r="AL26" s="68">
        <f t="shared" si="7"/>
        <v>0</v>
      </c>
      <c r="AM26" s="68">
        <f t="shared" si="10"/>
        <v>2.9</v>
      </c>
      <c r="AN26" s="68">
        <f t="shared" si="11"/>
        <v>2.9</v>
      </c>
      <c r="AO26" s="68">
        <f t="shared" si="12"/>
        <v>2.9</v>
      </c>
      <c r="AP26" s="68">
        <f t="shared" si="13"/>
        <v>1.5</v>
      </c>
      <c r="AQ26" s="68">
        <f t="shared" si="14"/>
        <v>1.5</v>
      </c>
      <c r="AR26" s="68">
        <f t="shared" si="15"/>
        <v>1.5</v>
      </c>
      <c r="AS26" s="68">
        <f t="shared" si="16"/>
        <v>1.4</v>
      </c>
      <c r="AT26" s="68">
        <f t="shared" si="17"/>
        <v>-1</v>
      </c>
      <c r="AU26" s="68">
        <f t="shared" si="18"/>
        <v>-1</v>
      </c>
      <c r="AV26" s="68">
        <f t="shared" si="19"/>
        <v>0</v>
      </c>
      <c r="AW26" s="68">
        <f t="shared" si="20"/>
        <v>0</v>
      </c>
      <c r="AX26" s="68">
        <f t="shared" si="21"/>
        <v>0</v>
      </c>
      <c r="AY26" s="68">
        <f t="shared" si="22"/>
        <v>0</v>
      </c>
      <c r="AZ26" s="68" t="e">
        <f t="shared" si="23"/>
        <v>#DIV/0!</v>
      </c>
      <c r="BA26" s="68">
        <f t="shared" si="24"/>
        <v>0</v>
      </c>
    </row>
    <row r="27" spans="1:53" ht="12" customHeight="1">
      <c r="A27" s="63" t="s">
        <v>26</v>
      </c>
      <c r="B27" s="493" t="s">
        <v>57</v>
      </c>
      <c r="C27" s="520">
        <f t="shared" si="25"/>
        <v>0</v>
      </c>
      <c r="D27" s="521">
        <f t="shared" si="25"/>
        <v>35</v>
      </c>
      <c r="E27" s="521">
        <f t="shared" si="25"/>
        <v>35.299999999999997</v>
      </c>
      <c r="F27" s="521">
        <f t="shared" si="25"/>
        <v>34.799999999999997</v>
      </c>
      <c r="G27" s="521">
        <f t="shared" si="25"/>
        <v>28.4</v>
      </c>
      <c r="H27" s="521">
        <f t="shared" si="25"/>
        <v>29.4</v>
      </c>
      <c r="I27" s="521">
        <f t="shared" si="25"/>
        <v>28.8</v>
      </c>
      <c r="J27" s="521">
        <f t="shared" si="25"/>
        <v>27.8</v>
      </c>
      <c r="K27" s="616">
        <f t="shared" si="26"/>
        <v>-1</v>
      </c>
      <c r="L27" s="617">
        <f t="shared" si="26"/>
        <v>-1</v>
      </c>
      <c r="M27" s="616">
        <f t="shared" si="27"/>
        <v>0</v>
      </c>
      <c r="N27" s="617">
        <f t="shared" si="27"/>
        <v>0</v>
      </c>
      <c r="O27" s="520">
        <f t="shared" si="28"/>
        <v>0</v>
      </c>
      <c r="P27" s="521">
        <f t="shared" si="28"/>
        <v>0</v>
      </c>
      <c r="Q27" s="495" t="e">
        <f t="shared" si="28"/>
        <v>#DIV/0!</v>
      </c>
      <c r="R27" s="496">
        <f t="shared" si="28"/>
        <v>0</v>
      </c>
      <c r="S27" s="194"/>
      <c r="T27" s="194"/>
      <c r="U27" s="765"/>
      <c r="V27" s="374"/>
      <c r="W27" s="356"/>
      <c r="X27" s="356"/>
      <c r="Y27" s="356"/>
      <c r="Z27" s="356"/>
      <c r="AA27" s="356"/>
      <c r="AB27" s="356"/>
      <c r="AC27" s="327"/>
      <c r="AD27" s="328"/>
      <c r="AE27" s="329"/>
      <c r="AF27" s="330"/>
      <c r="AG27" s="765"/>
      <c r="AH27" s="374"/>
      <c r="AI27" s="329"/>
      <c r="AJ27" s="330"/>
      <c r="AL27" s="68">
        <f t="shared" si="7"/>
        <v>0</v>
      </c>
      <c r="AM27" s="68">
        <f t="shared" si="10"/>
        <v>35</v>
      </c>
      <c r="AN27" s="68">
        <f t="shared" si="11"/>
        <v>35.299999999999997</v>
      </c>
      <c r="AO27" s="68">
        <f t="shared" si="12"/>
        <v>34.799999999999997</v>
      </c>
      <c r="AP27" s="68">
        <f t="shared" si="13"/>
        <v>28.4</v>
      </c>
      <c r="AQ27" s="68">
        <f t="shared" si="14"/>
        <v>29.4</v>
      </c>
      <c r="AR27" s="68">
        <f t="shared" si="15"/>
        <v>28.8</v>
      </c>
      <c r="AS27" s="68">
        <f t="shared" si="16"/>
        <v>27.8</v>
      </c>
      <c r="AT27" s="68">
        <f t="shared" si="17"/>
        <v>-1</v>
      </c>
      <c r="AU27" s="68">
        <f t="shared" si="18"/>
        <v>-1</v>
      </c>
      <c r="AV27" s="68">
        <f t="shared" si="19"/>
        <v>0</v>
      </c>
      <c r="AW27" s="68">
        <f t="shared" si="20"/>
        <v>0</v>
      </c>
      <c r="AX27" s="68">
        <f t="shared" si="21"/>
        <v>0</v>
      </c>
      <c r="AY27" s="68">
        <f t="shared" si="22"/>
        <v>0</v>
      </c>
      <c r="AZ27" s="68" t="e">
        <f t="shared" si="23"/>
        <v>#DIV/0!</v>
      </c>
      <c r="BA27" s="68">
        <f t="shared" si="24"/>
        <v>0</v>
      </c>
    </row>
    <row r="28" spans="1:53" ht="12" customHeight="1">
      <c r="A28" s="57" t="s">
        <v>18</v>
      </c>
      <c r="B28" s="483" t="s">
        <v>58</v>
      </c>
      <c r="C28" s="545">
        <f t="shared" si="25"/>
        <v>0</v>
      </c>
      <c r="D28" s="512">
        <f t="shared" si="25"/>
        <v>0.1</v>
      </c>
      <c r="E28" s="512">
        <f t="shared" si="25"/>
        <v>0.2</v>
      </c>
      <c r="F28" s="512">
        <f t="shared" si="25"/>
        <v>0.1</v>
      </c>
      <c r="G28" s="512">
        <f t="shared" si="25"/>
        <v>0.1</v>
      </c>
      <c r="H28" s="512">
        <f t="shared" si="25"/>
        <v>0.1</v>
      </c>
      <c r="I28" s="512">
        <f t="shared" si="25"/>
        <v>0.2</v>
      </c>
      <c r="J28" s="512">
        <f t="shared" si="25"/>
        <v>0.1</v>
      </c>
      <c r="K28" s="499">
        <f t="shared" si="26"/>
        <v>0</v>
      </c>
      <c r="L28" s="589">
        <f t="shared" si="26"/>
        <v>0</v>
      </c>
      <c r="M28" s="499">
        <f t="shared" si="27"/>
        <v>0</v>
      </c>
      <c r="N28" s="589">
        <f t="shared" si="27"/>
        <v>0</v>
      </c>
      <c r="O28" s="545">
        <f t="shared" si="28"/>
        <v>0</v>
      </c>
      <c r="P28" s="512">
        <f t="shared" si="28"/>
        <v>0</v>
      </c>
      <c r="Q28" s="488">
        <f t="shared" si="28"/>
        <v>0</v>
      </c>
      <c r="R28" s="492">
        <f t="shared" si="28"/>
        <v>0</v>
      </c>
      <c r="S28" s="194"/>
      <c r="T28" s="194"/>
      <c r="U28" s="764"/>
      <c r="V28" s="373"/>
      <c r="W28" s="354"/>
      <c r="X28" s="354"/>
      <c r="Y28" s="354"/>
      <c r="Z28" s="354"/>
      <c r="AA28" s="354"/>
      <c r="AB28" s="354"/>
      <c r="AC28" s="324"/>
      <c r="AD28" s="325"/>
      <c r="AE28" s="318"/>
      <c r="AF28" s="320"/>
      <c r="AG28" s="764"/>
      <c r="AH28" s="373"/>
      <c r="AI28" s="318"/>
      <c r="AJ28" s="320"/>
      <c r="AL28" s="68">
        <f t="shared" si="7"/>
        <v>0</v>
      </c>
      <c r="AM28" s="68">
        <f t="shared" si="10"/>
        <v>0.1</v>
      </c>
      <c r="AN28" s="68">
        <f t="shared" si="11"/>
        <v>0.2</v>
      </c>
      <c r="AO28" s="68">
        <f t="shared" si="12"/>
        <v>0.1</v>
      </c>
      <c r="AP28" s="68">
        <f t="shared" si="13"/>
        <v>0.1</v>
      </c>
      <c r="AQ28" s="68">
        <f t="shared" si="14"/>
        <v>0.1</v>
      </c>
      <c r="AR28" s="68">
        <f t="shared" si="15"/>
        <v>0.2</v>
      </c>
      <c r="AS28" s="68">
        <f t="shared" si="16"/>
        <v>0.1</v>
      </c>
      <c r="AT28" s="68">
        <f t="shared" si="17"/>
        <v>0</v>
      </c>
      <c r="AU28" s="68">
        <f t="shared" si="18"/>
        <v>0</v>
      </c>
      <c r="AV28" s="68">
        <f t="shared" si="19"/>
        <v>0</v>
      </c>
      <c r="AW28" s="68">
        <f t="shared" si="20"/>
        <v>0</v>
      </c>
      <c r="AX28" s="68">
        <f t="shared" si="21"/>
        <v>0</v>
      </c>
      <c r="AY28" s="68">
        <f t="shared" si="22"/>
        <v>0</v>
      </c>
      <c r="AZ28" s="68">
        <f t="shared" si="23"/>
        <v>0</v>
      </c>
      <c r="BA28" s="68">
        <f t="shared" si="24"/>
        <v>0</v>
      </c>
    </row>
    <row r="29" spans="1:53" ht="12" customHeight="1">
      <c r="A29" s="57" t="s">
        <v>17</v>
      </c>
      <c r="B29" s="483" t="s">
        <v>59</v>
      </c>
      <c r="C29" s="511">
        <f t="shared" si="25"/>
        <v>0</v>
      </c>
      <c r="D29" s="512">
        <f t="shared" si="25"/>
        <v>10.200000000000001</v>
      </c>
      <c r="E29" s="512">
        <f t="shared" si="25"/>
        <v>10.8</v>
      </c>
      <c r="F29" s="512">
        <f t="shared" si="25"/>
        <v>10.5</v>
      </c>
      <c r="G29" s="512">
        <f t="shared" si="25"/>
        <v>8</v>
      </c>
      <c r="H29" s="512">
        <f t="shared" si="25"/>
        <v>8.6</v>
      </c>
      <c r="I29" s="512">
        <f t="shared" si="25"/>
        <v>8.8000000000000007</v>
      </c>
      <c r="J29" s="512">
        <f t="shared" si="25"/>
        <v>8.1</v>
      </c>
      <c r="K29" s="499">
        <f t="shared" si="26"/>
        <v>-1</v>
      </c>
      <c r="L29" s="589">
        <f t="shared" si="26"/>
        <v>-1</v>
      </c>
      <c r="M29" s="499">
        <f t="shared" si="27"/>
        <v>0</v>
      </c>
      <c r="N29" s="589">
        <f t="shared" si="27"/>
        <v>0</v>
      </c>
      <c r="O29" s="511">
        <f t="shared" si="28"/>
        <v>0</v>
      </c>
      <c r="P29" s="512">
        <f t="shared" si="28"/>
        <v>0</v>
      </c>
      <c r="Q29" s="488" t="e">
        <f t="shared" si="28"/>
        <v>#DIV/0!</v>
      </c>
      <c r="R29" s="492">
        <f t="shared" si="28"/>
        <v>0</v>
      </c>
      <c r="S29" s="194"/>
      <c r="T29" s="194"/>
      <c r="U29" s="764"/>
      <c r="V29" s="373"/>
      <c r="W29" s="354"/>
      <c r="X29" s="354"/>
      <c r="Y29" s="354"/>
      <c r="Z29" s="354"/>
      <c r="AA29" s="354"/>
      <c r="AB29" s="354"/>
      <c r="AC29" s="324"/>
      <c r="AD29" s="325"/>
      <c r="AE29" s="318"/>
      <c r="AF29" s="320"/>
      <c r="AG29" s="764"/>
      <c r="AH29" s="373"/>
      <c r="AI29" s="318"/>
      <c r="AJ29" s="320"/>
      <c r="AL29" s="68">
        <f t="shared" si="7"/>
        <v>0</v>
      </c>
      <c r="AM29" s="68">
        <f t="shared" si="10"/>
        <v>10.200000000000001</v>
      </c>
      <c r="AN29" s="68">
        <f t="shared" si="11"/>
        <v>10.8</v>
      </c>
      <c r="AO29" s="68">
        <f t="shared" si="12"/>
        <v>10.5</v>
      </c>
      <c r="AP29" s="68">
        <f t="shared" si="13"/>
        <v>8</v>
      </c>
      <c r="AQ29" s="68">
        <f t="shared" si="14"/>
        <v>8.6</v>
      </c>
      <c r="AR29" s="68">
        <f t="shared" si="15"/>
        <v>8.8000000000000007</v>
      </c>
      <c r="AS29" s="68">
        <f t="shared" si="16"/>
        <v>8.1</v>
      </c>
      <c r="AT29" s="68">
        <f t="shared" si="17"/>
        <v>-1</v>
      </c>
      <c r="AU29" s="68">
        <f t="shared" si="18"/>
        <v>-1</v>
      </c>
      <c r="AV29" s="68">
        <f t="shared" si="19"/>
        <v>0</v>
      </c>
      <c r="AW29" s="68">
        <f t="shared" si="20"/>
        <v>0</v>
      </c>
      <c r="AX29" s="68">
        <f t="shared" si="21"/>
        <v>0</v>
      </c>
      <c r="AY29" s="68">
        <f t="shared" si="22"/>
        <v>0</v>
      </c>
      <c r="AZ29" s="68" t="e">
        <f t="shared" si="23"/>
        <v>#DIV/0!</v>
      </c>
      <c r="BA29" s="68">
        <f t="shared" si="24"/>
        <v>0</v>
      </c>
    </row>
    <row r="30" spans="1:53" ht="12" customHeight="1">
      <c r="A30" s="63" t="s">
        <v>16</v>
      </c>
      <c r="B30" s="500" t="s">
        <v>60</v>
      </c>
      <c r="C30" s="522">
        <f t="shared" si="25"/>
        <v>0</v>
      </c>
      <c r="D30" s="523">
        <f t="shared" si="25"/>
        <v>10.3</v>
      </c>
      <c r="E30" s="523">
        <f t="shared" si="25"/>
        <v>11</v>
      </c>
      <c r="F30" s="523">
        <f t="shared" si="25"/>
        <v>10.6</v>
      </c>
      <c r="G30" s="523">
        <f t="shared" si="25"/>
        <v>8.1</v>
      </c>
      <c r="H30" s="523">
        <f t="shared" si="25"/>
        <v>8.6999999999999993</v>
      </c>
      <c r="I30" s="523">
        <f t="shared" si="25"/>
        <v>9</v>
      </c>
      <c r="J30" s="523">
        <f t="shared" si="25"/>
        <v>8.1999999999999993</v>
      </c>
      <c r="K30" s="623">
        <f t="shared" si="26"/>
        <v>-1</v>
      </c>
      <c r="L30" s="507">
        <f t="shared" si="26"/>
        <v>-1</v>
      </c>
      <c r="M30" s="623">
        <f t="shared" si="27"/>
        <v>0</v>
      </c>
      <c r="N30" s="507">
        <f t="shared" si="27"/>
        <v>0</v>
      </c>
      <c r="O30" s="633">
        <f t="shared" si="28"/>
        <v>0</v>
      </c>
      <c r="P30" s="634">
        <f t="shared" si="28"/>
        <v>0</v>
      </c>
      <c r="Q30" s="506" t="e">
        <f t="shared" si="28"/>
        <v>#DIV/0!</v>
      </c>
      <c r="R30" s="508">
        <f t="shared" si="28"/>
        <v>0</v>
      </c>
      <c r="S30" s="194"/>
      <c r="T30" s="194"/>
      <c r="U30" s="766"/>
      <c r="V30" s="375"/>
      <c r="W30" s="358"/>
      <c r="X30" s="358"/>
      <c r="Y30" s="358"/>
      <c r="Z30" s="358"/>
      <c r="AA30" s="358"/>
      <c r="AB30" s="358"/>
      <c r="AC30" s="339"/>
      <c r="AD30" s="740"/>
      <c r="AE30" s="340"/>
      <c r="AF30" s="359"/>
      <c r="AG30" s="766"/>
      <c r="AH30" s="375"/>
      <c r="AI30" s="340"/>
      <c r="AJ30" s="359"/>
      <c r="AL30" s="68">
        <f t="shared" si="7"/>
        <v>0</v>
      </c>
      <c r="AM30" s="68">
        <f t="shared" si="10"/>
        <v>10.3</v>
      </c>
      <c r="AN30" s="68">
        <f t="shared" si="11"/>
        <v>11</v>
      </c>
      <c r="AO30" s="68">
        <f t="shared" si="12"/>
        <v>10.6</v>
      </c>
      <c r="AP30" s="68">
        <f t="shared" si="13"/>
        <v>8.1</v>
      </c>
      <c r="AQ30" s="68">
        <f t="shared" si="14"/>
        <v>8.6999999999999993</v>
      </c>
      <c r="AR30" s="68">
        <f t="shared" si="15"/>
        <v>9</v>
      </c>
      <c r="AS30" s="68">
        <f t="shared" si="16"/>
        <v>8.1999999999999993</v>
      </c>
      <c r="AT30" s="68">
        <f t="shared" si="17"/>
        <v>-1</v>
      </c>
      <c r="AU30" s="68">
        <f t="shared" si="18"/>
        <v>-1</v>
      </c>
      <c r="AV30" s="68">
        <f t="shared" si="19"/>
        <v>0</v>
      </c>
      <c r="AW30" s="68">
        <f t="shared" si="20"/>
        <v>0</v>
      </c>
      <c r="AX30" s="68">
        <f t="shared" si="21"/>
        <v>0</v>
      </c>
      <c r="AY30" s="68">
        <f t="shared" si="22"/>
        <v>0</v>
      </c>
      <c r="AZ30" s="68" t="e">
        <f t="shared" si="23"/>
        <v>#DIV/0!</v>
      </c>
      <c r="BA30" s="68">
        <f t="shared" si="24"/>
        <v>0</v>
      </c>
    </row>
    <row r="31" spans="1:53" ht="3" hidden="1" customHeight="1">
      <c r="A31" s="78"/>
      <c r="B31" s="1363"/>
      <c r="C31" s="1364"/>
      <c r="D31" s="1364"/>
      <c r="E31" s="1364"/>
      <c r="F31" s="1364"/>
      <c r="G31" s="1364"/>
      <c r="H31" s="1364"/>
      <c r="I31" s="1364"/>
      <c r="J31" s="1364"/>
      <c r="K31" s="1364"/>
      <c r="L31" s="1364"/>
    </row>
    <row r="32" spans="1:53" ht="12" customHeight="1">
      <c r="A32" s="216" t="str">
        <f>+"FXNoRWAy"&amp;$A$1</f>
        <v>FXNoRWAySWE</v>
      </c>
      <c r="B32" s="1362" t="s">
        <v>147</v>
      </c>
      <c r="C32" s="1362"/>
      <c r="D32" s="1362"/>
      <c r="E32" s="1362"/>
      <c r="F32" s="1362"/>
      <c r="G32" s="1362"/>
      <c r="H32" s="1362"/>
      <c r="I32" s="1362"/>
      <c r="J32" s="1362"/>
      <c r="K32" s="1362"/>
      <c r="L32" s="1362"/>
      <c r="M32" s="1362"/>
      <c r="N32" s="1362"/>
      <c r="O32" s="1362"/>
      <c r="P32" s="1362"/>
      <c r="Q32" s="1362"/>
      <c r="R32" s="1362"/>
    </row>
    <row r="33" spans="1:20">
      <c r="A33" s="43"/>
      <c r="B33" s="1367"/>
      <c r="C33" s="1367"/>
      <c r="D33" s="1367"/>
      <c r="E33" s="1367"/>
      <c r="F33" s="1367"/>
      <c r="G33" s="1367"/>
      <c r="H33" s="1367"/>
      <c r="I33" s="1367"/>
      <c r="J33" s="1367"/>
      <c r="K33" s="1367"/>
      <c r="L33" s="1367"/>
      <c r="M33" s="1367"/>
      <c r="N33" s="1367"/>
      <c r="O33" s="1367"/>
      <c r="P33" s="1367"/>
    </row>
    <row r="34" spans="1:20">
      <c r="A34" s="43"/>
      <c r="B34" s="6"/>
      <c r="H34" s="6"/>
    </row>
    <row r="35" spans="1:20">
      <c r="A35" s="11"/>
      <c r="B35" s="13"/>
      <c r="C35" s="19"/>
      <c r="D35" s="19"/>
      <c r="E35" s="19"/>
      <c r="F35" s="15"/>
      <c r="G35" s="15"/>
      <c r="H35" s="9"/>
      <c r="I35" s="9"/>
      <c r="J35" s="9"/>
      <c r="K35" s="195"/>
      <c r="L35" s="195"/>
      <c r="M35" s="13"/>
      <c r="N35" s="13"/>
      <c r="O35" s="13"/>
    </row>
    <row r="36" spans="1:20">
      <c r="A36" s="11"/>
      <c r="B36" s="13"/>
      <c r="C36" s="19"/>
      <c r="D36" s="19"/>
      <c r="E36" s="19"/>
      <c r="F36" s="15"/>
      <c r="G36" s="15"/>
      <c r="H36" s="9"/>
      <c r="I36" s="9"/>
      <c r="J36" s="9"/>
      <c r="K36" s="195"/>
      <c r="L36" s="195"/>
      <c r="M36" s="13"/>
      <c r="N36" s="13"/>
      <c r="O36" s="13"/>
    </row>
    <row r="37" spans="1:20">
      <c r="A37" s="11"/>
      <c r="B37" s="13"/>
      <c r="C37" s="19"/>
      <c r="D37" s="19"/>
      <c r="E37" s="19"/>
      <c r="F37" s="122"/>
      <c r="G37" s="15"/>
      <c r="H37" s="9"/>
      <c r="I37" s="9"/>
      <c r="J37" s="9"/>
      <c r="K37" s="195"/>
      <c r="L37" s="195"/>
      <c r="M37" s="13"/>
      <c r="N37" s="13"/>
      <c r="O37" s="13"/>
      <c r="T37" s="95"/>
    </row>
    <row r="38" spans="1:20">
      <c r="A38" s="11"/>
      <c r="B38" s="13"/>
      <c r="C38" s="24"/>
      <c r="D38" s="24"/>
      <c r="E38" s="24"/>
      <c r="F38" s="123"/>
      <c r="G38" s="123"/>
      <c r="H38" s="12"/>
      <c r="I38" s="12"/>
      <c r="J38" s="12"/>
      <c r="K38" s="195"/>
      <c r="L38" s="195"/>
      <c r="M38" s="13"/>
      <c r="N38" s="13"/>
      <c r="O38" s="13"/>
      <c r="T38" s="95"/>
    </row>
    <row r="39" spans="1:20">
      <c r="A39" s="11"/>
      <c r="B39" s="13"/>
      <c r="C39" s="19"/>
      <c r="D39" s="19"/>
      <c r="E39" s="9"/>
      <c r="F39" s="15"/>
      <c r="G39" s="15"/>
      <c r="H39" s="9"/>
      <c r="I39" s="9"/>
      <c r="J39" s="9"/>
      <c r="K39" s="195"/>
      <c r="L39" s="195"/>
      <c r="M39" s="13"/>
      <c r="N39" s="13"/>
      <c r="O39" s="13"/>
      <c r="T39" s="95"/>
    </row>
    <row r="40" spans="1:20">
      <c r="A40" s="11"/>
      <c r="B40" s="13"/>
      <c r="C40" s="24"/>
      <c r="D40" s="24"/>
      <c r="E40" s="12"/>
      <c r="F40" s="123"/>
      <c r="G40" s="123"/>
      <c r="H40" s="12"/>
      <c r="I40" s="12"/>
      <c r="J40" s="12"/>
      <c r="K40" s="195"/>
      <c r="L40" s="195"/>
      <c r="M40" s="13"/>
      <c r="N40" s="13"/>
      <c r="O40" s="13"/>
      <c r="T40" s="95"/>
    </row>
    <row r="41" spans="1:20">
      <c r="A41" s="11"/>
      <c r="B41" s="13"/>
      <c r="C41" s="24"/>
      <c r="D41" s="24"/>
      <c r="E41" s="12"/>
      <c r="F41" s="12"/>
      <c r="G41" s="12"/>
      <c r="H41" s="12"/>
      <c r="I41" s="12"/>
      <c r="J41" s="12"/>
      <c r="K41" s="195"/>
      <c r="L41" s="195"/>
      <c r="M41" s="13"/>
      <c r="N41" s="13"/>
      <c r="O41" s="13"/>
      <c r="T41" s="95"/>
    </row>
    <row r="42" spans="1:20">
      <c r="A42" s="11"/>
      <c r="B42" s="13"/>
      <c r="C42" s="19"/>
      <c r="D42" s="19"/>
      <c r="E42" s="9"/>
      <c r="F42" s="124"/>
      <c r="G42" s="124"/>
      <c r="H42" s="9"/>
      <c r="I42" s="9"/>
      <c r="J42" s="9"/>
      <c r="K42" s="195"/>
      <c r="L42" s="195"/>
      <c r="M42" s="13"/>
      <c r="N42" s="13"/>
      <c r="O42" s="13"/>
      <c r="T42" s="95"/>
    </row>
    <row r="43" spans="1:20">
      <c r="A43" s="11"/>
      <c r="B43" s="13"/>
      <c r="C43" s="24"/>
      <c r="D43" s="24"/>
      <c r="E43" s="12"/>
      <c r="F43" s="123"/>
      <c r="G43" s="123"/>
      <c r="H43" s="12"/>
      <c r="I43" s="12"/>
      <c r="J43" s="12"/>
      <c r="K43" s="195"/>
      <c r="L43" s="195"/>
      <c r="M43" s="13"/>
      <c r="N43" s="13"/>
      <c r="O43" s="13"/>
      <c r="T43" s="95"/>
    </row>
    <row r="44" spans="1:20">
      <c r="A44" s="11"/>
      <c r="B44" s="13"/>
      <c r="C44" s="15"/>
      <c r="D44" s="15"/>
      <c r="E44" s="15"/>
      <c r="F44" s="15"/>
      <c r="G44" s="15"/>
      <c r="H44" s="15"/>
      <c r="I44" s="15"/>
      <c r="J44" s="15"/>
      <c r="K44" s="195"/>
      <c r="L44" s="195"/>
      <c r="M44" s="13"/>
      <c r="N44" s="13"/>
      <c r="O44" s="13"/>
      <c r="T44" s="95"/>
    </row>
    <row r="45" spans="1:20">
      <c r="A45" s="11"/>
      <c r="B45" s="13"/>
      <c r="C45" s="15"/>
      <c r="D45" s="15"/>
      <c r="E45" s="15"/>
      <c r="F45" s="15"/>
      <c r="G45" s="15"/>
      <c r="H45" s="15"/>
      <c r="I45" s="15"/>
      <c r="J45" s="15"/>
      <c r="K45" s="195"/>
      <c r="L45" s="195"/>
      <c r="M45" s="13"/>
      <c r="N45" s="13"/>
      <c r="O45" s="13"/>
      <c r="T45" s="95"/>
    </row>
    <row r="46" spans="1:20">
      <c r="A46" s="11"/>
      <c r="B46" s="13"/>
      <c r="C46" s="124"/>
      <c r="D46" s="124"/>
      <c r="E46" s="124"/>
      <c r="F46" s="124"/>
      <c r="G46" s="124"/>
      <c r="H46" s="124"/>
      <c r="I46" s="124"/>
      <c r="J46" s="124"/>
      <c r="K46" s="195"/>
      <c r="L46" s="195"/>
      <c r="M46" s="13"/>
      <c r="N46" s="13"/>
      <c r="O46" s="13"/>
      <c r="T46" s="95"/>
    </row>
    <row r="47" spans="1:20">
      <c r="A47" s="11"/>
      <c r="B47" s="13"/>
      <c r="C47" s="9"/>
      <c r="D47" s="9"/>
      <c r="E47" s="9"/>
      <c r="F47" s="9"/>
      <c r="G47" s="9"/>
      <c r="H47" s="9"/>
      <c r="I47" s="9"/>
      <c r="J47" s="9"/>
      <c r="K47" s="195"/>
      <c r="L47" s="195"/>
      <c r="M47" s="13"/>
      <c r="N47" s="13"/>
      <c r="O47" s="13"/>
      <c r="T47" s="95"/>
    </row>
    <row r="48" spans="1:20">
      <c r="A48" s="11"/>
      <c r="B48" s="13"/>
      <c r="C48" s="125"/>
      <c r="D48" s="125"/>
      <c r="E48" s="125"/>
      <c r="F48" s="125"/>
      <c r="G48" s="125"/>
      <c r="H48" s="125"/>
      <c r="I48" s="125"/>
      <c r="J48" s="125"/>
      <c r="K48" s="195"/>
      <c r="L48" s="195"/>
      <c r="M48" s="13"/>
      <c r="N48" s="13"/>
      <c r="O48" s="13"/>
      <c r="T48" s="95"/>
    </row>
    <row r="49" spans="1:20">
      <c r="A49" s="11"/>
      <c r="B49" s="13"/>
      <c r="C49" s="125"/>
      <c r="D49" s="125"/>
      <c r="E49" s="125"/>
      <c r="F49" s="125"/>
      <c r="G49" s="125"/>
      <c r="H49" s="125"/>
      <c r="I49" s="125"/>
      <c r="J49" s="125"/>
      <c r="K49" s="195"/>
      <c r="L49" s="195"/>
      <c r="M49" s="13"/>
      <c r="N49" s="13"/>
      <c r="O49" s="13"/>
      <c r="T49" s="95"/>
    </row>
    <row r="50" spans="1:20">
      <c r="A50" s="11"/>
      <c r="B50" s="13"/>
      <c r="C50" s="126"/>
      <c r="D50" s="126"/>
      <c r="E50" s="126"/>
      <c r="F50" s="126"/>
      <c r="G50" s="126"/>
      <c r="H50" s="126"/>
      <c r="I50" s="126"/>
      <c r="J50" s="126"/>
      <c r="K50" s="195"/>
      <c r="L50" s="195"/>
      <c r="M50" s="13"/>
      <c r="N50" s="13"/>
      <c r="O50" s="13"/>
      <c r="T50" s="95"/>
    </row>
    <row r="51" spans="1:20">
      <c r="A51" s="11"/>
      <c r="B51" s="13"/>
      <c r="C51" s="125"/>
      <c r="D51" s="125"/>
      <c r="E51" s="125"/>
      <c r="F51" s="125"/>
      <c r="G51" s="125"/>
      <c r="H51" s="125"/>
      <c r="I51" s="125"/>
      <c r="J51" s="125"/>
      <c r="K51" s="195"/>
      <c r="L51" s="195"/>
      <c r="M51" s="13"/>
      <c r="N51" s="13"/>
      <c r="O51" s="13"/>
      <c r="T51" s="95"/>
    </row>
    <row r="52" spans="1:20">
      <c r="A52" s="11"/>
      <c r="B52" s="13"/>
      <c r="C52" s="125"/>
      <c r="D52" s="125"/>
      <c r="E52" s="125"/>
      <c r="F52" s="125"/>
      <c r="G52" s="125"/>
      <c r="H52" s="125"/>
      <c r="I52" s="125"/>
      <c r="J52" s="125"/>
      <c r="K52" s="195"/>
      <c r="L52" s="195"/>
      <c r="M52" s="13"/>
      <c r="N52" s="13"/>
      <c r="O52" s="13"/>
      <c r="T52" s="95"/>
    </row>
    <row r="53" spans="1:20">
      <c r="A53" s="11"/>
      <c r="B53" s="13"/>
      <c r="C53" s="126"/>
      <c r="D53" s="126"/>
      <c r="E53" s="126"/>
      <c r="F53" s="126"/>
      <c r="G53" s="126"/>
      <c r="H53" s="126"/>
      <c r="I53" s="126"/>
      <c r="J53" s="126"/>
      <c r="K53" s="195"/>
      <c r="L53" s="195"/>
      <c r="M53" s="13"/>
      <c r="N53" s="13"/>
      <c r="O53" s="13"/>
      <c r="T53" s="95"/>
    </row>
    <row r="54" spans="1:20">
      <c r="A54" s="11"/>
      <c r="B54" s="13"/>
      <c r="C54" s="125"/>
      <c r="D54" s="125"/>
      <c r="E54" s="9"/>
      <c r="F54" s="9"/>
      <c r="G54" s="9"/>
      <c r="H54" s="12"/>
      <c r="I54" s="12"/>
      <c r="J54" s="12"/>
      <c r="K54" s="195"/>
      <c r="L54" s="195"/>
      <c r="M54" s="13"/>
      <c r="N54" s="13"/>
      <c r="O54" s="13"/>
      <c r="T54" s="95"/>
    </row>
    <row r="55" spans="1:20">
      <c r="A55" s="11"/>
      <c r="B55" s="13"/>
      <c r="C55" s="127"/>
      <c r="D55" s="127"/>
      <c r="E55" s="127"/>
      <c r="F55" s="127"/>
      <c r="G55" s="127"/>
      <c r="H55" s="127"/>
      <c r="I55" s="127"/>
      <c r="J55" s="127"/>
      <c r="K55" s="195"/>
      <c r="L55" s="195"/>
      <c r="M55" s="13"/>
      <c r="N55" s="13"/>
      <c r="O55" s="13"/>
      <c r="T55" s="95"/>
    </row>
    <row r="56" spans="1:20">
      <c r="A56" s="11"/>
      <c r="B56" s="13"/>
      <c r="C56" s="127"/>
      <c r="D56" s="127"/>
      <c r="E56" s="127"/>
      <c r="F56" s="127"/>
      <c r="G56" s="127"/>
      <c r="H56" s="127"/>
      <c r="I56" s="127"/>
      <c r="J56" s="127"/>
      <c r="K56" s="195"/>
      <c r="L56" s="195"/>
      <c r="M56" s="13"/>
      <c r="N56" s="13"/>
      <c r="O56" s="13"/>
      <c r="T56" s="95"/>
    </row>
    <row r="57" spans="1:20">
      <c r="A57" s="11"/>
      <c r="B57" s="13"/>
      <c r="C57" s="127"/>
      <c r="D57" s="127"/>
      <c r="E57" s="127"/>
      <c r="F57" s="127"/>
      <c r="G57" s="127"/>
      <c r="H57" s="127"/>
      <c r="I57" s="127"/>
      <c r="J57" s="127"/>
      <c r="K57" s="195"/>
      <c r="L57" s="195"/>
      <c r="M57" s="13"/>
      <c r="N57" s="13"/>
      <c r="O57" s="13"/>
      <c r="T57" s="95"/>
    </row>
    <row r="58" spans="1:20">
      <c r="A58" s="11"/>
      <c r="B58" s="13"/>
      <c r="C58" s="128"/>
      <c r="D58" s="128"/>
      <c r="E58" s="128"/>
      <c r="F58" s="128"/>
      <c r="G58" s="128"/>
      <c r="H58" s="128"/>
      <c r="I58" s="128"/>
      <c r="J58" s="128"/>
      <c r="K58" s="195"/>
      <c r="L58" s="195"/>
      <c r="M58" s="13"/>
      <c r="N58" s="13"/>
      <c r="O58" s="13"/>
      <c r="T58" s="95"/>
    </row>
    <row r="59" spans="1:20">
      <c r="A59" s="11"/>
      <c r="B59" s="13"/>
      <c r="C59" s="127"/>
      <c r="D59" s="127"/>
      <c r="E59" s="127"/>
      <c r="F59" s="127"/>
      <c r="G59" s="127"/>
      <c r="H59" s="127"/>
      <c r="I59" s="127"/>
      <c r="J59" s="127"/>
      <c r="K59" s="195"/>
      <c r="L59" s="195"/>
      <c r="M59" s="13"/>
      <c r="N59" s="13"/>
      <c r="O59" s="13"/>
      <c r="T59" s="95"/>
    </row>
    <row r="60" spans="1:20">
      <c r="A60" s="11"/>
      <c r="B60" s="13"/>
      <c r="C60" s="127"/>
      <c r="D60" s="127"/>
      <c r="E60" s="127"/>
      <c r="F60" s="127"/>
      <c r="G60" s="127"/>
      <c r="H60" s="127"/>
      <c r="I60" s="127"/>
      <c r="J60" s="127"/>
      <c r="K60" s="195"/>
      <c r="L60" s="195"/>
      <c r="M60" s="13"/>
      <c r="N60" s="13"/>
      <c r="O60" s="13"/>
      <c r="T60" s="95"/>
    </row>
    <row r="61" spans="1:20">
      <c r="A61" s="11"/>
      <c r="B61" s="13"/>
      <c r="C61" s="128"/>
      <c r="D61" s="128"/>
      <c r="E61" s="128"/>
      <c r="F61" s="128"/>
      <c r="G61" s="128"/>
      <c r="H61" s="128"/>
      <c r="I61" s="128"/>
      <c r="J61" s="128"/>
      <c r="K61" s="195"/>
      <c r="L61" s="195"/>
      <c r="M61" s="13"/>
      <c r="N61" s="13"/>
      <c r="O61" s="13"/>
      <c r="T61" s="95"/>
    </row>
    <row r="62" spans="1:20">
      <c r="A62" s="11"/>
      <c r="B62" s="13"/>
      <c r="C62" s="9"/>
      <c r="D62" s="9"/>
      <c r="E62" s="9"/>
      <c r="F62" s="9"/>
      <c r="G62" s="9"/>
      <c r="H62" s="9"/>
      <c r="I62" s="9"/>
      <c r="J62" s="9"/>
      <c r="K62" s="195"/>
      <c r="L62" s="195"/>
      <c r="M62" s="13"/>
      <c r="N62" s="13"/>
      <c r="O62" s="13"/>
      <c r="T62" s="95"/>
    </row>
    <row r="63" spans="1:20">
      <c r="A63" s="11"/>
      <c r="B63" s="13"/>
      <c r="C63" s="13"/>
      <c r="D63" s="13"/>
      <c r="E63" s="13"/>
      <c r="F63" s="13"/>
      <c r="G63" s="13"/>
      <c r="H63" s="13"/>
      <c r="I63" s="13"/>
      <c r="J63" s="13"/>
      <c r="K63" s="195"/>
      <c r="L63" s="195"/>
      <c r="M63" s="13"/>
      <c r="N63" s="13"/>
      <c r="O63" s="13"/>
      <c r="T63" s="95"/>
    </row>
    <row r="64" spans="1:20">
      <c r="A64" s="11"/>
      <c r="B64" s="13"/>
      <c r="C64" s="13"/>
      <c r="D64" s="13"/>
      <c r="E64" s="13"/>
      <c r="F64" s="13"/>
      <c r="G64" s="13"/>
      <c r="H64" s="13"/>
      <c r="I64" s="13"/>
      <c r="J64" s="13"/>
      <c r="K64" s="195"/>
      <c r="L64" s="195"/>
      <c r="M64" s="13"/>
      <c r="N64" s="13"/>
      <c r="O64" s="13"/>
      <c r="T64" s="95"/>
    </row>
    <row r="65" spans="1:20">
      <c r="A65" s="11"/>
      <c r="B65" s="13"/>
      <c r="C65" s="13"/>
      <c r="D65" s="13"/>
      <c r="E65" s="13"/>
      <c r="F65" s="13"/>
      <c r="G65" s="13"/>
      <c r="H65" s="13"/>
      <c r="I65" s="13"/>
      <c r="J65" s="13"/>
      <c r="K65" s="195"/>
      <c r="L65" s="195"/>
      <c r="M65" s="13"/>
      <c r="N65" s="13"/>
      <c r="O65" s="13"/>
      <c r="T65" s="95"/>
    </row>
    <row r="66" spans="1:20">
      <c r="T66" s="95"/>
    </row>
    <row r="67" spans="1:20">
      <c r="T67" s="95"/>
    </row>
    <row r="95" spans="8:10">
      <c r="H95" s="68"/>
      <c r="I95" s="68"/>
      <c r="J95" s="68"/>
    </row>
  </sheetData>
  <mergeCells count="6">
    <mergeCell ref="B31:L31"/>
    <mergeCell ref="Q3:R3"/>
    <mergeCell ref="B33:P33"/>
    <mergeCell ref="M3:N3"/>
    <mergeCell ref="O3:P3"/>
    <mergeCell ref="B32:R32"/>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E19:G30 D19:D22 D24:D30 C19:C30 C7:G9 C16:G17 C11:G14" unlockedFormula="1"/>
  </ignoredError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57">
    <tabColor rgb="FF92D050"/>
    <pageSetUpPr fitToPage="1"/>
  </sheetPr>
  <dimension ref="A1:BA94"/>
  <sheetViews>
    <sheetView zoomScaleNormal="100" workbookViewId="0">
      <selection activeCell="O3" sqref="O3:P3"/>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6" width="8.44140625" style="53" customWidth="1"/>
    <col min="17" max="18" width="7.44140625" style="53" customWidth="1"/>
    <col min="19" max="19" width="9.33203125" style="53"/>
    <col min="20" max="20" width="22" style="53" bestFit="1" customWidth="1"/>
    <col min="21" max="22" width="7" style="194" customWidth="1"/>
    <col min="23" max="16384" width="9.33203125" style="53"/>
  </cols>
  <sheetData>
    <row r="1" spans="1:53" ht="9.75" customHeight="1">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193">
        <f>+N1+1</f>
        <v>15</v>
      </c>
      <c r="P1" s="193">
        <f>+O1+1</f>
        <v>16</v>
      </c>
      <c r="Q1" s="193">
        <f>+P1+1</f>
        <v>17</v>
      </c>
      <c r="R1" s="193">
        <f>+Q1+1</f>
        <v>18</v>
      </c>
    </row>
    <row r="2" spans="1:53">
      <c r="B2" s="400" t="s">
        <v>41</v>
      </c>
      <c r="C2" s="386"/>
      <c r="D2" s="386"/>
      <c r="E2" s="386"/>
      <c r="F2" s="386"/>
      <c r="G2" s="386"/>
      <c r="H2" s="386"/>
      <c r="I2" s="386"/>
      <c r="J2" s="386"/>
      <c r="K2" s="322"/>
      <c r="L2" s="322"/>
      <c r="M2" s="308"/>
      <c r="N2" s="367"/>
      <c r="O2" s="367"/>
      <c r="P2" s="309"/>
      <c r="Q2" s="367"/>
      <c r="R2" s="367"/>
      <c r="U2" s="285" t="s">
        <v>96</v>
      </c>
    </row>
    <row r="3" spans="1:53" ht="12" customHeight="1">
      <c r="B3" s="447"/>
      <c r="C3" s="448"/>
      <c r="D3" s="444"/>
      <c r="E3" s="444"/>
      <c r="F3" s="444"/>
      <c r="G3" s="446"/>
      <c r="H3" s="444"/>
      <c r="I3" s="444"/>
      <c r="J3" s="444"/>
      <c r="K3" s="462"/>
      <c r="L3" s="464"/>
      <c r="M3" s="1333" t="s">
        <v>111</v>
      </c>
      <c r="N3" s="1334"/>
      <c r="O3" s="1368"/>
      <c r="P3" s="1369"/>
      <c r="Q3" s="1365" t="e">
        <f>'PeB NO Swe'!Q3</f>
        <v>#REF!</v>
      </c>
      <c r="R3" s="1366" t="e">
        <f>'PeB NO Swe'!R3</f>
        <v>#REF!</v>
      </c>
    </row>
    <row r="4" spans="1:53" ht="24.75" customHeight="1">
      <c r="A4" s="182" t="str">
        <f>+"topheading"&amp;$A$1</f>
        <v>topheadingSWE</v>
      </c>
      <c r="B4" s="453" t="e">
        <f>+VLOOKUP($A4,#REF!,B$1+1,FALSE)</f>
        <v>#REF!</v>
      </c>
      <c r="C4" s="449" t="e">
        <f>+VLOOKUP($A4,#REF!,C$1+1,FALSE)</f>
        <v>#REF!</v>
      </c>
      <c r="D4" s="450" t="e">
        <f>+VLOOKUP($A4,#REF!,D$1+1,FALSE)</f>
        <v>#REF!</v>
      </c>
      <c r="E4" s="450" t="e">
        <f>+VLOOKUP($A4,#REF!,E$1+1,FALSE)</f>
        <v>#REF!</v>
      </c>
      <c r="F4" s="450" t="e">
        <f>+VLOOKUP($A4,#REF!,F$1+1,FALSE)</f>
        <v>#REF!</v>
      </c>
      <c r="G4" s="451" t="e">
        <f>+VLOOKUP($A4,#REF!,G$1+1,FALSE)</f>
        <v>#REF!</v>
      </c>
      <c r="H4" s="450" t="e">
        <f>+VLOOKUP($A4,#REF!,H$1+1,FALSE)</f>
        <v>#REF!</v>
      </c>
      <c r="I4" s="450" t="e">
        <f>+VLOOKUP($A4,#REF!,I$1+1,FALSE)</f>
        <v>#REF!</v>
      </c>
      <c r="J4" s="450" t="e">
        <f>+VLOOKUP($A4,#REF!,J$1+1,FALSE)</f>
        <v>#REF!</v>
      </c>
      <c r="K4" s="442" t="e">
        <f>+VLOOKUP($A4,#REF!,K$1+1,FALSE)</f>
        <v>#REF!</v>
      </c>
      <c r="L4" s="451" t="e">
        <f>+VLOOKUP($A4,#REF!,L$1+1,FALSE)</f>
        <v>#REF!</v>
      </c>
      <c r="M4" s="463" t="e">
        <f>+K4</f>
        <v>#REF!</v>
      </c>
      <c r="N4" s="451" t="e">
        <f>L4</f>
        <v>#REF!</v>
      </c>
      <c r="O4" s="921" t="e">
        <f>'PeB NO Swe'!O4</f>
        <v>#REF!</v>
      </c>
      <c r="P4" s="922" t="e">
        <f>'PeB NO Swe'!P4</f>
        <v>#REF!</v>
      </c>
      <c r="Q4" s="465" t="s">
        <v>98</v>
      </c>
      <c r="R4" s="877" t="s">
        <v>99</v>
      </c>
      <c r="S4" s="197"/>
      <c r="T4" s="197"/>
      <c r="U4" s="449" t="e">
        <f>C4</f>
        <v>#REF!</v>
      </c>
      <c r="V4" s="450" t="e">
        <f t="shared" ref="V4:AJ4" si="1">D4</f>
        <v>#REF!</v>
      </c>
      <c r="W4" s="450" t="e">
        <f t="shared" si="1"/>
        <v>#REF!</v>
      </c>
      <c r="X4" s="450" t="e">
        <f t="shared" si="1"/>
        <v>#REF!</v>
      </c>
      <c r="Y4" s="450" t="e">
        <f t="shared" si="1"/>
        <v>#REF!</v>
      </c>
      <c r="Z4" s="450" t="e">
        <f t="shared" si="1"/>
        <v>#REF!</v>
      </c>
      <c r="AA4" s="450" t="e">
        <f t="shared" si="1"/>
        <v>#REF!</v>
      </c>
      <c r="AB4" s="450" t="e">
        <f t="shared" si="1"/>
        <v>#REF!</v>
      </c>
      <c r="AC4" s="442" t="e">
        <f t="shared" si="1"/>
        <v>#REF!</v>
      </c>
      <c r="AD4" s="443" t="e">
        <f t="shared" si="1"/>
        <v>#REF!</v>
      </c>
      <c r="AE4" s="442" t="e">
        <f t="shared" si="1"/>
        <v>#REF!</v>
      </c>
      <c r="AF4" s="443" t="e">
        <f t="shared" si="1"/>
        <v>#REF!</v>
      </c>
      <c r="AG4" s="442" t="e">
        <f t="shared" si="1"/>
        <v>#REF!</v>
      </c>
      <c r="AH4" s="443" t="e">
        <f t="shared" si="1"/>
        <v>#REF!</v>
      </c>
      <c r="AI4" s="442" t="str">
        <f t="shared" si="1"/>
        <v>EUR</v>
      </c>
      <c r="AJ4" s="443" t="str">
        <f t="shared" si="1"/>
        <v>Lokal</v>
      </c>
    </row>
    <row r="5" spans="1:53" ht="12" customHeight="1">
      <c r="A5" s="57" t="s">
        <v>8</v>
      </c>
      <c r="B5" s="483" t="s">
        <v>65</v>
      </c>
      <c r="C5" s="553">
        <f t="shared" ref="C5:J22" si="2">VLOOKUP($A5,PeB_SE,C$1,FALSE)</f>
        <v>0</v>
      </c>
      <c r="D5" s="491">
        <f t="shared" si="2"/>
        <v>173</v>
      </c>
      <c r="E5" s="491">
        <f t="shared" si="2"/>
        <v>172</v>
      </c>
      <c r="F5" s="486">
        <f t="shared" si="2"/>
        <v>175</v>
      </c>
      <c r="G5" s="486">
        <f t="shared" si="2"/>
        <v>180</v>
      </c>
      <c r="H5" s="486">
        <f t="shared" si="2"/>
        <v>174</v>
      </c>
      <c r="I5" s="486">
        <f t="shared" si="2"/>
        <v>180</v>
      </c>
      <c r="J5" s="486">
        <f t="shared" si="2"/>
        <v>207</v>
      </c>
      <c r="K5" s="612">
        <f t="shared" ref="K5:L16" si="3">VLOOKUP($A5,PeB_SE,K$1,FALSE)</f>
        <v>-1</v>
      </c>
      <c r="L5" s="589">
        <f t="shared" si="3"/>
        <v>-1</v>
      </c>
      <c r="M5" s="612">
        <f t="shared" ref="M5:R22" si="4">VLOOKUP($A5,PeB_SE,M$1,FALSE)</f>
        <v>0</v>
      </c>
      <c r="N5" s="589">
        <f t="shared" si="4"/>
        <v>0</v>
      </c>
      <c r="O5" s="613">
        <f t="shared" si="4"/>
        <v>0</v>
      </c>
      <c r="P5" s="614">
        <f t="shared" si="4"/>
        <v>0</v>
      </c>
      <c r="Q5" s="488" t="e">
        <f t="shared" si="4"/>
        <v>#DIV/0!</v>
      </c>
      <c r="R5" s="492">
        <f t="shared" si="4"/>
        <v>0</v>
      </c>
      <c r="S5" s="197"/>
      <c r="T5" s="197"/>
      <c r="U5" s="754"/>
      <c r="V5" s="973"/>
      <c r="W5" s="936"/>
      <c r="X5" s="937"/>
      <c r="Y5" s="937"/>
      <c r="Z5" s="938"/>
      <c r="AA5" s="938"/>
      <c r="AB5" s="938"/>
      <c r="AC5" s="712"/>
      <c r="AD5" s="728"/>
      <c r="AE5" s="743"/>
      <c r="AF5" s="713"/>
      <c r="AG5" s="749"/>
      <c r="AH5" s="977"/>
      <c r="AI5" s="743"/>
      <c r="AJ5" s="713"/>
      <c r="AL5" s="68">
        <f>C5-U5</f>
        <v>0</v>
      </c>
      <c r="AM5" s="68">
        <f t="shared" ref="AM5:AX22" si="5">D5-V5</f>
        <v>173</v>
      </c>
      <c r="AN5" s="68">
        <f t="shared" si="5"/>
        <v>172</v>
      </c>
      <c r="AO5" s="68">
        <f t="shared" si="5"/>
        <v>175</v>
      </c>
      <c r="AP5" s="68">
        <f t="shared" si="5"/>
        <v>180</v>
      </c>
      <c r="AQ5" s="68">
        <f t="shared" si="5"/>
        <v>174</v>
      </c>
      <c r="AR5" s="68">
        <f t="shared" si="5"/>
        <v>180</v>
      </c>
      <c r="AS5" s="68">
        <f t="shared" si="5"/>
        <v>207</v>
      </c>
      <c r="AT5" s="68">
        <f t="shared" si="5"/>
        <v>-1</v>
      </c>
      <c r="AU5" s="68">
        <f t="shared" si="5"/>
        <v>-1</v>
      </c>
      <c r="AV5" s="68">
        <f t="shared" si="5"/>
        <v>0</v>
      </c>
      <c r="AW5" s="68">
        <f t="shared" si="5"/>
        <v>0</v>
      </c>
      <c r="AX5" s="68">
        <f t="shared" si="5"/>
        <v>0</v>
      </c>
      <c r="AY5" s="68">
        <f t="shared" ref="AY5:AY30" si="6">P5-AH5</f>
        <v>0</v>
      </c>
      <c r="AZ5" s="68" t="e">
        <f t="shared" ref="AZ5:AZ30" si="7">Q5-AI5</f>
        <v>#DIV/0!</v>
      </c>
      <c r="BA5" s="68">
        <f t="shared" ref="BA5:BA30" si="8">R5-AJ5</f>
        <v>0</v>
      </c>
    </row>
    <row r="6" spans="1:53" ht="12" customHeight="1">
      <c r="A6" s="57" t="s">
        <v>3</v>
      </c>
      <c r="B6" s="483" t="s">
        <v>50</v>
      </c>
      <c r="C6" s="604">
        <f t="shared" si="2"/>
        <v>0</v>
      </c>
      <c r="D6" s="491">
        <f t="shared" si="2"/>
        <v>55</v>
      </c>
      <c r="E6" s="491">
        <f t="shared" si="2"/>
        <v>53</v>
      </c>
      <c r="F6" s="486">
        <f t="shared" si="2"/>
        <v>54</v>
      </c>
      <c r="G6" s="486">
        <f t="shared" si="2"/>
        <v>55</v>
      </c>
      <c r="H6" s="491">
        <f t="shared" si="2"/>
        <v>57</v>
      </c>
      <c r="I6" s="491">
        <f t="shared" si="2"/>
        <v>57</v>
      </c>
      <c r="J6" s="491">
        <f t="shared" si="2"/>
        <v>58</v>
      </c>
      <c r="K6" s="499">
        <f t="shared" si="3"/>
        <v>-1</v>
      </c>
      <c r="L6" s="589">
        <f t="shared" si="3"/>
        <v>-1</v>
      </c>
      <c r="M6" s="499">
        <f t="shared" si="4"/>
        <v>0</v>
      </c>
      <c r="N6" s="589">
        <f t="shared" si="4"/>
        <v>0</v>
      </c>
      <c r="O6" s="609">
        <f t="shared" si="4"/>
        <v>0</v>
      </c>
      <c r="P6" s="615">
        <f t="shared" si="4"/>
        <v>0</v>
      </c>
      <c r="Q6" s="488" t="e">
        <f t="shared" si="4"/>
        <v>#DIV/0!</v>
      </c>
      <c r="R6" s="492">
        <f t="shared" si="4"/>
        <v>0</v>
      </c>
      <c r="S6" s="115"/>
      <c r="T6" s="115"/>
      <c r="U6" s="370"/>
      <c r="V6" s="369"/>
      <c r="W6" s="322"/>
      <c r="X6" s="323"/>
      <c r="Y6" s="317"/>
      <c r="Z6" s="323"/>
      <c r="AA6" s="323"/>
      <c r="AB6" s="323"/>
      <c r="AC6" s="324"/>
      <c r="AD6" s="325"/>
      <c r="AE6" s="318"/>
      <c r="AF6" s="320"/>
      <c r="AG6" s="431"/>
      <c r="AH6" s="756"/>
      <c r="AI6" s="318"/>
      <c r="AJ6" s="320"/>
      <c r="AL6" s="68">
        <f t="shared" ref="AL6:AL30" si="9">C6-U6</f>
        <v>0</v>
      </c>
      <c r="AM6" s="68">
        <f t="shared" si="5"/>
        <v>55</v>
      </c>
      <c r="AN6" s="68">
        <f t="shared" si="5"/>
        <v>53</v>
      </c>
      <c r="AO6" s="68">
        <f t="shared" si="5"/>
        <v>54</v>
      </c>
      <c r="AP6" s="68">
        <f t="shared" si="5"/>
        <v>55</v>
      </c>
      <c r="AQ6" s="68">
        <f t="shared" si="5"/>
        <v>57</v>
      </c>
      <c r="AR6" s="68">
        <f t="shared" si="5"/>
        <v>57</v>
      </c>
      <c r="AS6" s="68">
        <f t="shared" si="5"/>
        <v>58</v>
      </c>
      <c r="AT6" s="68">
        <f t="shared" si="5"/>
        <v>-1</v>
      </c>
      <c r="AU6" s="68">
        <f t="shared" si="5"/>
        <v>-1</v>
      </c>
      <c r="AV6" s="68">
        <f t="shared" si="5"/>
        <v>0</v>
      </c>
      <c r="AW6" s="68">
        <f t="shared" si="5"/>
        <v>0</v>
      </c>
      <c r="AX6" s="68">
        <f t="shared" si="5"/>
        <v>0</v>
      </c>
      <c r="AY6" s="68">
        <f t="shared" si="6"/>
        <v>0</v>
      </c>
      <c r="AZ6" s="68" t="e">
        <f t="shared" si="7"/>
        <v>#DIV/0!</v>
      </c>
      <c r="BA6" s="68">
        <f t="shared" si="8"/>
        <v>0</v>
      </c>
    </row>
    <row r="7" spans="1:53" ht="12" customHeight="1">
      <c r="A7" s="57" t="s">
        <v>0</v>
      </c>
      <c r="B7" s="483" t="s">
        <v>51</v>
      </c>
      <c r="C7" s="604">
        <f t="shared" si="2"/>
        <v>0</v>
      </c>
      <c r="D7" s="491">
        <f t="shared" si="2"/>
        <v>4</v>
      </c>
      <c r="E7" s="491">
        <f t="shared" si="2"/>
        <v>4</v>
      </c>
      <c r="F7" s="486">
        <f t="shared" si="2"/>
        <v>4</v>
      </c>
      <c r="G7" s="486">
        <f t="shared" si="2"/>
        <v>12</v>
      </c>
      <c r="H7" s="491">
        <f t="shared" si="2"/>
        <v>5</v>
      </c>
      <c r="I7" s="491">
        <f t="shared" si="2"/>
        <v>4</v>
      </c>
      <c r="J7" s="491">
        <f t="shared" si="2"/>
        <v>3</v>
      </c>
      <c r="K7" s="499">
        <f t="shared" si="3"/>
        <v>0</v>
      </c>
      <c r="L7" s="589">
        <f t="shared" si="3"/>
        <v>0</v>
      </c>
      <c r="M7" s="499">
        <f t="shared" si="4"/>
        <v>0</v>
      </c>
      <c r="N7" s="589">
        <f t="shared" si="4"/>
        <v>0</v>
      </c>
      <c r="O7" s="609">
        <f t="shared" si="4"/>
        <v>0</v>
      </c>
      <c r="P7" s="615">
        <f t="shared" si="4"/>
        <v>0</v>
      </c>
      <c r="Q7" s="488">
        <f t="shared" si="4"/>
        <v>0</v>
      </c>
      <c r="R7" s="492">
        <f t="shared" si="4"/>
        <v>0</v>
      </c>
      <c r="S7" s="80"/>
      <c r="T7" s="80"/>
      <c r="U7" s="370"/>
      <c r="V7" s="369"/>
      <c r="W7" s="322"/>
      <c r="X7" s="323"/>
      <c r="Y7" s="317"/>
      <c r="Z7" s="323"/>
      <c r="AA7" s="323"/>
      <c r="AB7" s="323"/>
      <c r="AC7" s="324"/>
      <c r="AD7" s="325"/>
      <c r="AE7" s="318"/>
      <c r="AF7" s="320"/>
      <c r="AG7" s="431"/>
      <c r="AH7" s="756"/>
      <c r="AI7" s="318"/>
      <c r="AJ7" s="320"/>
      <c r="AL7" s="68">
        <f t="shared" si="9"/>
        <v>0</v>
      </c>
      <c r="AM7" s="68">
        <f t="shared" si="5"/>
        <v>4</v>
      </c>
      <c r="AN7" s="68">
        <f t="shared" si="5"/>
        <v>4</v>
      </c>
      <c r="AO7" s="68">
        <f t="shared" si="5"/>
        <v>4</v>
      </c>
      <c r="AP7" s="68">
        <f t="shared" si="5"/>
        <v>12</v>
      </c>
      <c r="AQ7" s="68">
        <f t="shared" si="5"/>
        <v>5</v>
      </c>
      <c r="AR7" s="68">
        <f t="shared" si="5"/>
        <v>4</v>
      </c>
      <c r="AS7" s="68">
        <f t="shared" si="5"/>
        <v>3</v>
      </c>
      <c r="AT7" s="68">
        <f t="shared" si="5"/>
        <v>0</v>
      </c>
      <c r="AU7" s="68">
        <f t="shared" si="5"/>
        <v>0</v>
      </c>
      <c r="AV7" s="68">
        <f t="shared" si="5"/>
        <v>0</v>
      </c>
      <c r="AW7" s="68">
        <f t="shared" si="5"/>
        <v>0</v>
      </c>
      <c r="AX7" s="68">
        <f t="shared" si="5"/>
        <v>0</v>
      </c>
      <c r="AY7" s="68">
        <f t="shared" si="6"/>
        <v>0</v>
      </c>
      <c r="AZ7" s="68">
        <f t="shared" si="7"/>
        <v>0</v>
      </c>
      <c r="BA7" s="68">
        <f t="shared" si="8"/>
        <v>0</v>
      </c>
    </row>
    <row r="8" spans="1:53" ht="12" customHeight="1">
      <c r="A8" s="57" t="s">
        <v>19</v>
      </c>
      <c r="B8" s="483" t="s">
        <v>80</v>
      </c>
      <c r="C8" s="604">
        <f t="shared" si="2"/>
        <v>0</v>
      </c>
      <c r="D8" s="491">
        <f t="shared" si="2"/>
        <v>0</v>
      </c>
      <c r="E8" s="491">
        <f t="shared" si="2"/>
        <v>0</v>
      </c>
      <c r="F8" s="486">
        <f t="shared" si="2"/>
        <v>0</v>
      </c>
      <c r="G8" s="486">
        <f t="shared" si="2"/>
        <v>0</v>
      </c>
      <c r="H8" s="491">
        <f t="shared" si="2"/>
        <v>0</v>
      </c>
      <c r="I8" s="491">
        <f t="shared" si="2"/>
        <v>0</v>
      </c>
      <c r="J8" s="491">
        <f t="shared" si="2"/>
        <v>5</v>
      </c>
      <c r="K8" s="499">
        <f t="shared" si="3"/>
        <v>0</v>
      </c>
      <c r="L8" s="589">
        <f t="shared" si="3"/>
        <v>0</v>
      </c>
      <c r="M8" s="499">
        <f t="shared" si="4"/>
        <v>0</v>
      </c>
      <c r="N8" s="589">
        <f t="shared" si="4"/>
        <v>0</v>
      </c>
      <c r="O8" s="609">
        <f t="shared" si="4"/>
        <v>0</v>
      </c>
      <c r="P8" s="615">
        <f t="shared" si="4"/>
        <v>0</v>
      </c>
      <c r="Q8" s="488">
        <f t="shared" si="4"/>
        <v>0</v>
      </c>
      <c r="R8" s="492">
        <f t="shared" si="4"/>
        <v>0</v>
      </c>
      <c r="S8" s="80"/>
      <c r="T8" s="80"/>
      <c r="U8" s="370"/>
      <c r="V8" s="369"/>
      <c r="W8" s="322"/>
      <c r="X8" s="323"/>
      <c r="Y8" s="317"/>
      <c r="Z8" s="323"/>
      <c r="AA8" s="323"/>
      <c r="AB8" s="323"/>
      <c r="AC8" s="324"/>
      <c r="AD8" s="325"/>
      <c r="AE8" s="318"/>
      <c r="AF8" s="757"/>
      <c r="AG8" s="431"/>
      <c r="AH8" s="756"/>
      <c r="AI8" s="318"/>
      <c r="AJ8" s="320"/>
      <c r="AL8" s="68">
        <f t="shared" si="9"/>
        <v>0</v>
      </c>
      <c r="AM8" s="68">
        <f t="shared" si="5"/>
        <v>0</v>
      </c>
      <c r="AN8" s="68">
        <f t="shared" si="5"/>
        <v>0</v>
      </c>
      <c r="AO8" s="68">
        <f t="shared" si="5"/>
        <v>0</v>
      </c>
      <c r="AP8" s="68">
        <f t="shared" si="5"/>
        <v>0</v>
      </c>
      <c r="AQ8" s="68">
        <f t="shared" si="5"/>
        <v>0</v>
      </c>
      <c r="AR8" s="68">
        <f t="shared" si="5"/>
        <v>0</v>
      </c>
      <c r="AS8" s="68">
        <f t="shared" si="5"/>
        <v>5</v>
      </c>
      <c r="AT8" s="68">
        <f t="shared" si="5"/>
        <v>0</v>
      </c>
      <c r="AU8" s="68">
        <f t="shared" si="5"/>
        <v>0</v>
      </c>
      <c r="AV8" s="68">
        <f t="shared" si="5"/>
        <v>0</v>
      </c>
      <c r="AW8" s="68">
        <f t="shared" si="5"/>
        <v>0</v>
      </c>
      <c r="AX8" s="68">
        <f t="shared" si="5"/>
        <v>0</v>
      </c>
      <c r="AY8" s="68">
        <f t="shared" si="6"/>
        <v>0</v>
      </c>
      <c r="AZ8" s="68">
        <f t="shared" si="7"/>
        <v>0</v>
      </c>
      <c r="BA8" s="68">
        <f t="shared" si="8"/>
        <v>0</v>
      </c>
    </row>
    <row r="9" spans="1:53" ht="12" customHeight="1">
      <c r="A9" s="63" t="s">
        <v>9</v>
      </c>
      <c r="B9" s="493" t="s">
        <v>66</v>
      </c>
      <c r="C9" s="478">
        <f t="shared" si="2"/>
        <v>0</v>
      </c>
      <c r="D9" s="482">
        <f t="shared" si="2"/>
        <v>232</v>
      </c>
      <c r="E9" s="482">
        <f t="shared" si="2"/>
        <v>229</v>
      </c>
      <c r="F9" s="482">
        <f t="shared" si="2"/>
        <v>233</v>
      </c>
      <c r="G9" s="482">
        <f t="shared" si="2"/>
        <v>247</v>
      </c>
      <c r="H9" s="498">
        <f t="shared" si="2"/>
        <v>236</v>
      </c>
      <c r="I9" s="498">
        <f t="shared" si="2"/>
        <v>241</v>
      </c>
      <c r="J9" s="498">
        <f t="shared" si="2"/>
        <v>273</v>
      </c>
      <c r="K9" s="616">
        <f t="shared" si="3"/>
        <v>-1</v>
      </c>
      <c r="L9" s="617">
        <f t="shared" si="3"/>
        <v>-1</v>
      </c>
      <c r="M9" s="616">
        <f t="shared" si="4"/>
        <v>0</v>
      </c>
      <c r="N9" s="617">
        <f t="shared" si="4"/>
        <v>0</v>
      </c>
      <c r="O9" s="618">
        <f t="shared" si="4"/>
        <v>0</v>
      </c>
      <c r="P9" s="619">
        <f t="shared" si="4"/>
        <v>0</v>
      </c>
      <c r="Q9" s="495" t="e">
        <f t="shared" si="4"/>
        <v>#DIV/0!</v>
      </c>
      <c r="R9" s="496">
        <f t="shared" si="4"/>
        <v>0</v>
      </c>
      <c r="S9" s="80"/>
      <c r="T9" s="80"/>
      <c r="U9" s="715"/>
      <c r="V9" s="326"/>
      <c r="W9" s="745"/>
      <c r="X9" s="326"/>
      <c r="Y9" s="326"/>
      <c r="Z9" s="334"/>
      <c r="AA9" s="334"/>
      <c r="AB9" s="334"/>
      <c r="AC9" s="327"/>
      <c r="AD9" s="328"/>
      <c r="AE9" s="329"/>
      <c r="AF9" s="330"/>
      <c r="AG9" s="744"/>
      <c r="AH9" s="326"/>
      <c r="AI9" s="329"/>
      <c r="AJ9" s="330"/>
      <c r="AL9" s="68">
        <f t="shared" si="9"/>
        <v>0</v>
      </c>
      <c r="AM9" s="68">
        <f t="shared" si="5"/>
        <v>232</v>
      </c>
      <c r="AN9" s="68">
        <f t="shared" si="5"/>
        <v>229</v>
      </c>
      <c r="AO9" s="68">
        <f t="shared" si="5"/>
        <v>233</v>
      </c>
      <c r="AP9" s="68">
        <f t="shared" si="5"/>
        <v>247</v>
      </c>
      <c r="AQ9" s="68">
        <f t="shared" si="5"/>
        <v>236</v>
      </c>
      <c r="AR9" s="68">
        <f t="shared" si="5"/>
        <v>241</v>
      </c>
      <c r="AS9" s="68">
        <f t="shared" si="5"/>
        <v>273</v>
      </c>
      <c r="AT9" s="68">
        <f t="shared" si="5"/>
        <v>-1</v>
      </c>
      <c r="AU9" s="68">
        <f t="shared" si="5"/>
        <v>-1</v>
      </c>
      <c r="AV9" s="68">
        <f t="shared" si="5"/>
        <v>0</v>
      </c>
      <c r="AW9" s="68">
        <f t="shared" si="5"/>
        <v>0</v>
      </c>
      <c r="AX9" s="68">
        <f>O9-AG9</f>
        <v>0</v>
      </c>
      <c r="AY9" s="68">
        <f t="shared" si="6"/>
        <v>0</v>
      </c>
      <c r="AZ9" s="68" t="e">
        <f t="shared" si="7"/>
        <v>#DIV/0!</v>
      </c>
      <c r="BA9" s="68">
        <f t="shared" si="8"/>
        <v>0</v>
      </c>
    </row>
    <row r="10" spans="1:53" ht="12" customHeight="1">
      <c r="A10" s="57" t="s">
        <v>4</v>
      </c>
      <c r="B10" s="483" t="s">
        <v>36</v>
      </c>
      <c r="C10" s="604">
        <f t="shared" si="2"/>
        <v>0</v>
      </c>
      <c r="D10" s="491">
        <f t="shared" si="2"/>
        <v>0</v>
      </c>
      <c r="E10" s="491">
        <f t="shared" si="2"/>
        <v>0</v>
      </c>
      <c r="F10" s="486">
        <f t="shared" si="2"/>
        <v>0</v>
      </c>
      <c r="G10" s="486">
        <f t="shared" si="2"/>
        <v>0</v>
      </c>
      <c r="H10" s="491">
        <f t="shared" si="2"/>
        <v>0</v>
      </c>
      <c r="I10" s="491">
        <f t="shared" si="2"/>
        <v>0</v>
      </c>
      <c r="J10" s="491">
        <f t="shared" si="2"/>
        <v>0</v>
      </c>
      <c r="K10" s="499">
        <f t="shared" si="3"/>
        <v>0</v>
      </c>
      <c r="L10" s="589">
        <f t="shared" si="3"/>
        <v>0</v>
      </c>
      <c r="M10" s="499">
        <f t="shared" si="4"/>
        <v>0</v>
      </c>
      <c r="N10" s="589">
        <f t="shared" si="4"/>
        <v>0</v>
      </c>
      <c r="O10" s="609">
        <f t="shared" si="4"/>
        <v>0</v>
      </c>
      <c r="P10" s="615">
        <f t="shared" si="4"/>
        <v>0</v>
      </c>
      <c r="Q10" s="488">
        <f t="shared" si="4"/>
        <v>0</v>
      </c>
      <c r="R10" s="492">
        <f t="shared" si="4"/>
        <v>0</v>
      </c>
      <c r="S10" s="80"/>
      <c r="T10" s="80"/>
      <c r="U10" s="370"/>
      <c r="V10" s="369"/>
      <c r="W10" s="322"/>
      <c r="X10" s="323"/>
      <c r="Y10" s="317"/>
      <c r="Z10" s="323"/>
      <c r="AA10" s="323"/>
      <c r="AB10" s="323"/>
      <c r="AC10" s="324"/>
      <c r="AD10" s="325"/>
      <c r="AE10" s="318"/>
      <c r="AF10" s="320"/>
      <c r="AG10" s="431"/>
      <c r="AH10" s="756"/>
      <c r="AI10" s="318"/>
      <c r="AJ10" s="320"/>
      <c r="AL10" s="68">
        <f t="shared" si="9"/>
        <v>0</v>
      </c>
      <c r="AM10" s="68">
        <f t="shared" si="5"/>
        <v>0</v>
      </c>
      <c r="AN10" s="68">
        <f t="shared" si="5"/>
        <v>0</v>
      </c>
      <c r="AO10" s="68">
        <f t="shared" si="5"/>
        <v>0</v>
      </c>
      <c r="AP10" s="68">
        <f t="shared" si="5"/>
        <v>0</v>
      </c>
      <c r="AQ10" s="68">
        <f t="shared" si="5"/>
        <v>0</v>
      </c>
      <c r="AR10" s="68">
        <f t="shared" si="5"/>
        <v>0</v>
      </c>
      <c r="AS10" s="68">
        <f t="shared" si="5"/>
        <v>0</v>
      </c>
      <c r="AT10" s="68">
        <f t="shared" si="5"/>
        <v>0</v>
      </c>
      <c r="AU10" s="68">
        <f t="shared" si="5"/>
        <v>0</v>
      </c>
      <c r="AV10" s="68">
        <f t="shared" si="5"/>
        <v>0</v>
      </c>
      <c r="AW10" s="68">
        <f t="shared" si="5"/>
        <v>0</v>
      </c>
      <c r="AX10" s="68">
        <f t="shared" si="5"/>
        <v>0</v>
      </c>
      <c r="AY10" s="68">
        <f t="shared" si="6"/>
        <v>0</v>
      </c>
      <c r="AZ10" s="68">
        <f t="shared" si="7"/>
        <v>0</v>
      </c>
      <c r="BA10" s="68">
        <f>R10-AJ10</f>
        <v>0</v>
      </c>
    </row>
    <row r="11" spans="1:53" ht="12" customHeight="1">
      <c r="A11" s="191" t="s">
        <v>86</v>
      </c>
      <c r="B11" s="620" t="s">
        <v>87</v>
      </c>
      <c r="C11" s="604">
        <f t="shared" si="2"/>
        <v>0</v>
      </c>
      <c r="D11" s="491">
        <f t="shared" si="2"/>
        <v>0</v>
      </c>
      <c r="E11" s="491">
        <f t="shared" si="2"/>
        <v>0</v>
      </c>
      <c r="F11" s="486">
        <f t="shared" si="2"/>
        <v>0</v>
      </c>
      <c r="G11" s="486">
        <f t="shared" si="2"/>
        <v>0</v>
      </c>
      <c r="H11" s="491">
        <f t="shared" si="2"/>
        <v>0</v>
      </c>
      <c r="I11" s="491">
        <f t="shared" si="2"/>
        <v>0</v>
      </c>
      <c r="J11" s="491">
        <f t="shared" si="2"/>
        <v>0</v>
      </c>
      <c r="K11" s="499">
        <f t="shared" si="3"/>
        <v>0</v>
      </c>
      <c r="L11" s="589">
        <f t="shared" si="3"/>
        <v>0</v>
      </c>
      <c r="M11" s="499">
        <f t="shared" si="4"/>
        <v>0</v>
      </c>
      <c r="N11" s="589">
        <f t="shared" si="4"/>
        <v>0</v>
      </c>
      <c r="O11" s="609">
        <f t="shared" si="4"/>
        <v>0</v>
      </c>
      <c r="P11" s="615">
        <f t="shared" si="4"/>
        <v>0</v>
      </c>
      <c r="Q11" s="488">
        <f t="shared" si="4"/>
        <v>0</v>
      </c>
      <c r="R11" s="492">
        <f t="shared" si="4"/>
        <v>0</v>
      </c>
      <c r="S11" s="80"/>
      <c r="T11" s="80"/>
      <c r="U11" s="370"/>
      <c r="V11" s="369"/>
      <c r="W11" s="322"/>
      <c r="X11" s="323"/>
      <c r="Y11" s="317"/>
      <c r="Z11" s="323"/>
      <c r="AA11" s="323"/>
      <c r="AB11" s="323"/>
      <c r="AC11" s="324"/>
      <c r="AD11" s="325"/>
      <c r="AE11" s="318"/>
      <c r="AF11" s="320"/>
      <c r="AG11" s="431"/>
      <c r="AH11" s="756"/>
      <c r="AI11" s="318"/>
      <c r="AJ11" s="320"/>
      <c r="AL11" s="68">
        <f t="shared" si="9"/>
        <v>0</v>
      </c>
      <c r="AM11" s="68">
        <f t="shared" si="5"/>
        <v>0</v>
      </c>
      <c r="AN11" s="68">
        <f t="shared" si="5"/>
        <v>0</v>
      </c>
      <c r="AO11" s="68">
        <f t="shared" si="5"/>
        <v>0</v>
      </c>
      <c r="AP11" s="68">
        <f t="shared" si="5"/>
        <v>0</v>
      </c>
      <c r="AQ11" s="68">
        <f t="shared" si="5"/>
        <v>0</v>
      </c>
      <c r="AR11" s="68">
        <f t="shared" si="5"/>
        <v>0</v>
      </c>
      <c r="AS11" s="68">
        <f t="shared" si="5"/>
        <v>0</v>
      </c>
      <c r="AT11" s="68">
        <f t="shared" si="5"/>
        <v>0</v>
      </c>
      <c r="AU11" s="68">
        <f t="shared" si="5"/>
        <v>0</v>
      </c>
      <c r="AV11" s="68">
        <f t="shared" si="5"/>
        <v>0</v>
      </c>
      <c r="AW11" s="68">
        <f t="shared" si="5"/>
        <v>0</v>
      </c>
      <c r="AX11" s="68">
        <f t="shared" si="5"/>
        <v>0</v>
      </c>
      <c r="AY11" s="68">
        <f t="shared" si="6"/>
        <v>0</v>
      </c>
      <c r="AZ11" s="68">
        <f t="shared" si="7"/>
        <v>0</v>
      </c>
      <c r="BA11" s="68">
        <f t="shared" si="8"/>
        <v>0</v>
      </c>
    </row>
    <row r="12" spans="1:53" ht="12" customHeight="1">
      <c r="A12" s="63" t="s">
        <v>25</v>
      </c>
      <c r="B12" s="493" t="s">
        <v>67</v>
      </c>
      <c r="C12" s="478">
        <f t="shared" si="2"/>
        <v>0</v>
      </c>
      <c r="D12" s="482">
        <f t="shared" si="2"/>
        <v>-117</v>
      </c>
      <c r="E12" s="482">
        <f t="shared" si="2"/>
        <v>-116</v>
      </c>
      <c r="F12" s="482">
        <f t="shared" si="2"/>
        <v>-155</v>
      </c>
      <c r="G12" s="482">
        <f t="shared" si="2"/>
        <v>-120</v>
      </c>
      <c r="H12" s="498">
        <f t="shared" si="2"/>
        <v>-114</v>
      </c>
      <c r="I12" s="498">
        <f t="shared" si="2"/>
        <v>-117</v>
      </c>
      <c r="J12" s="498">
        <f t="shared" si="2"/>
        <v>-159</v>
      </c>
      <c r="K12" s="616">
        <f t="shared" si="3"/>
        <v>-1</v>
      </c>
      <c r="L12" s="617">
        <f t="shared" si="3"/>
        <v>-1</v>
      </c>
      <c r="M12" s="616">
        <f t="shared" si="4"/>
        <v>0</v>
      </c>
      <c r="N12" s="617">
        <f t="shared" si="4"/>
        <v>0</v>
      </c>
      <c r="O12" s="618">
        <f t="shared" si="4"/>
        <v>0</v>
      </c>
      <c r="P12" s="619">
        <f t="shared" si="4"/>
        <v>0</v>
      </c>
      <c r="Q12" s="495" t="e">
        <f t="shared" si="4"/>
        <v>#DIV/0!</v>
      </c>
      <c r="R12" s="496">
        <f t="shared" si="4"/>
        <v>0</v>
      </c>
      <c r="S12" s="194"/>
      <c r="T12" s="194"/>
      <c r="U12" s="715"/>
      <c r="V12" s="719"/>
      <c r="W12" s="333"/>
      <c r="X12" s="334"/>
      <c r="Y12" s="326"/>
      <c r="Z12" s="334"/>
      <c r="AA12" s="334"/>
      <c r="AB12" s="334"/>
      <c r="AC12" s="327"/>
      <c r="AD12" s="328"/>
      <c r="AE12" s="329"/>
      <c r="AF12" s="330"/>
      <c r="AG12" s="744"/>
      <c r="AH12" s="758"/>
      <c r="AI12" s="329"/>
      <c r="AJ12" s="330"/>
      <c r="AL12" s="68">
        <f t="shared" si="9"/>
        <v>0</v>
      </c>
      <c r="AM12" s="68">
        <f t="shared" si="5"/>
        <v>-117</v>
      </c>
      <c r="AN12" s="68">
        <f t="shared" si="5"/>
        <v>-116</v>
      </c>
      <c r="AO12" s="68">
        <f t="shared" si="5"/>
        <v>-155</v>
      </c>
      <c r="AP12" s="68">
        <f t="shared" si="5"/>
        <v>-120</v>
      </c>
      <c r="AQ12" s="68">
        <f t="shared" si="5"/>
        <v>-114</v>
      </c>
      <c r="AR12" s="68">
        <f t="shared" si="5"/>
        <v>-117</v>
      </c>
      <c r="AS12" s="68">
        <f t="shared" si="5"/>
        <v>-159</v>
      </c>
      <c r="AT12" s="68">
        <f t="shared" si="5"/>
        <v>-1</v>
      </c>
      <c r="AU12" s="68">
        <f t="shared" si="5"/>
        <v>-1</v>
      </c>
      <c r="AV12" s="68">
        <f t="shared" si="5"/>
        <v>0</v>
      </c>
      <c r="AW12" s="68">
        <f t="shared" si="5"/>
        <v>0</v>
      </c>
      <c r="AX12" s="68">
        <f t="shared" si="5"/>
        <v>0</v>
      </c>
      <c r="AY12" s="68">
        <f t="shared" si="6"/>
        <v>0</v>
      </c>
      <c r="AZ12" s="68" t="e">
        <f t="shared" si="7"/>
        <v>#DIV/0!</v>
      </c>
      <c r="BA12" s="68">
        <f t="shared" si="8"/>
        <v>0</v>
      </c>
    </row>
    <row r="13" spans="1:53" ht="12" customHeight="1">
      <c r="A13" s="63" t="s">
        <v>14</v>
      </c>
      <c r="B13" s="493" t="s">
        <v>68</v>
      </c>
      <c r="C13" s="478">
        <f t="shared" si="2"/>
        <v>0</v>
      </c>
      <c r="D13" s="482">
        <f t="shared" si="2"/>
        <v>115</v>
      </c>
      <c r="E13" s="482">
        <f t="shared" si="2"/>
        <v>113</v>
      </c>
      <c r="F13" s="482">
        <f t="shared" si="2"/>
        <v>78</v>
      </c>
      <c r="G13" s="482">
        <f t="shared" si="2"/>
        <v>127</v>
      </c>
      <c r="H13" s="498">
        <f t="shared" si="2"/>
        <v>122</v>
      </c>
      <c r="I13" s="498">
        <f t="shared" si="2"/>
        <v>124</v>
      </c>
      <c r="J13" s="498">
        <f t="shared" si="2"/>
        <v>114</v>
      </c>
      <c r="K13" s="616">
        <f t="shared" si="3"/>
        <v>-1</v>
      </c>
      <c r="L13" s="617">
        <f t="shared" si="3"/>
        <v>-1</v>
      </c>
      <c r="M13" s="616">
        <f t="shared" si="4"/>
        <v>0</v>
      </c>
      <c r="N13" s="617">
        <f t="shared" si="4"/>
        <v>0</v>
      </c>
      <c r="O13" s="618">
        <f t="shared" si="4"/>
        <v>0</v>
      </c>
      <c r="P13" s="619">
        <f t="shared" si="4"/>
        <v>0</v>
      </c>
      <c r="Q13" s="495" t="e">
        <f t="shared" si="4"/>
        <v>#DIV/0!</v>
      </c>
      <c r="R13" s="496">
        <f t="shared" si="4"/>
        <v>0</v>
      </c>
      <c r="S13" s="194"/>
      <c r="T13" s="194"/>
      <c r="U13" s="715"/>
      <c r="V13" s="719"/>
      <c r="W13" s="333"/>
      <c r="X13" s="334"/>
      <c r="Y13" s="334"/>
      <c r="Z13" s="334"/>
      <c r="AA13" s="334"/>
      <c r="AB13" s="334"/>
      <c r="AC13" s="327"/>
      <c r="AD13" s="328"/>
      <c r="AE13" s="329"/>
      <c r="AF13" s="330"/>
      <c r="AG13" s="744"/>
      <c r="AH13" s="758"/>
      <c r="AI13" s="329"/>
      <c r="AJ13" s="330"/>
      <c r="AL13" s="68">
        <f t="shared" si="9"/>
        <v>0</v>
      </c>
      <c r="AM13" s="68">
        <f t="shared" si="5"/>
        <v>115</v>
      </c>
      <c r="AN13" s="68">
        <f t="shared" si="5"/>
        <v>113</v>
      </c>
      <c r="AO13" s="68">
        <f t="shared" si="5"/>
        <v>78</v>
      </c>
      <c r="AP13" s="68">
        <f t="shared" si="5"/>
        <v>127</v>
      </c>
      <c r="AQ13" s="68">
        <f t="shared" si="5"/>
        <v>122</v>
      </c>
      <c r="AR13" s="68">
        <f t="shared" si="5"/>
        <v>124</v>
      </c>
      <c r="AS13" s="68">
        <f t="shared" si="5"/>
        <v>114</v>
      </c>
      <c r="AT13" s="68">
        <f t="shared" si="5"/>
        <v>-1</v>
      </c>
      <c r="AU13" s="68">
        <f t="shared" si="5"/>
        <v>-1</v>
      </c>
      <c r="AV13" s="68">
        <f t="shared" si="5"/>
        <v>0</v>
      </c>
      <c r="AW13" s="68">
        <f t="shared" si="5"/>
        <v>0</v>
      </c>
      <c r="AX13" s="68">
        <f t="shared" si="5"/>
        <v>0</v>
      </c>
      <c r="AY13" s="68">
        <f t="shared" si="6"/>
        <v>0</v>
      </c>
      <c r="AZ13" s="68" t="e">
        <f t="shared" si="7"/>
        <v>#DIV/0!</v>
      </c>
      <c r="BA13" s="68">
        <f t="shared" si="8"/>
        <v>0</v>
      </c>
    </row>
    <row r="14" spans="1:53" ht="12" customHeight="1">
      <c r="A14" s="57" t="s">
        <v>24</v>
      </c>
      <c r="B14" s="483" t="s">
        <v>52</v>
      </c>
      <c r="C14" s="483">
        <f t="shared" si="2"/>
        <v>0</v>
      </c>
      <c r="D14" s="491">
        <f t="shared" si="2"/>
        <v>-16</v>
      </c>
      <c r="E14" s="491">
        <f t="shared" si="2"/>
        <v>-6</v>
      </c>
      <c r="F14" s="485">
        <f t="shared" si="2"/>
        <v>-12</v>
      </c>
      <c r="G14" s="485">
        <f t="shared" si="2"/>
        <v>-6</v>
      </c>
      <c r="H14" s="491">
        <f t="shared" si="2"/>
        <v>-6</v>
      </c>
      <c r="I14" s="491">
        <f t="shared" si="2"/>
        <v>-2</v>
      </c>
      <c r="J14" s="491">
        <f t="shared" si="2"/>
        <v>-4</v>
      </c>
      <c r="K14" s="499">
        <f t="shared" si="3"/>
        <v>0</v>
      </c>
      <c r="L14" s="589">
        <f t="shared" si="3"/>
        <v>0</v>
      </c>
      <c r="M14" s="499">
        <f t="shared" si="4"/>
        <v>0</v>
      </c>
      <c r="N14" s="589">
        <f t="shared" si="4"/>
        <v>0</v>
      </c>
      <c r="O14" s="609">
        <f t="shared" si="4"/>
        <v>0</v>
      </c>
      <c r="P14" s="615">
        <f t="shared" si="4"/>
        <v>0</v>
      </c>
      <c r="Q14" s="488">
        <f t="shared" si="4"/>
        <v>0</v>
      </c>
      <c r="R14" s="492">
        <f t="shared" si="4"/>
        <v>0</v>
      </c>
      <c r="S14" s="194"/>
      <c r="T14" s="194"/>
      <c r="U14" s="370"/>
      <c r="V14" s="369"/>
      <c r="W14" s="322"/>
      <c r="X14" s="323"/>
      <c r="Y14" s="316"/>
      <c r="Z14" s="323"/>
      <c r="AA14" s="323"/>
      <c r="AB14" s="323"/>
      <c r="AC14" s="324"/>
      <c r="AD14" s="325"/>
      <c r="AE14" s="335"/>
      <c r="AF14" s="320"/>
      <c r="AG14" s="431"/>
      <c r="AH14" s="756"/>
      <c r="AI14" s="318"/>
      <c r="AJ14" s="320"/>
      <c r="AL14" s="68">
        <f t="shared" si="9"/>
        <v>0</v>
      </c>
      <c r="AM14" s="68">
        <f t="shared" si="5"/>
        <v>-16</v>
      </c>
      <c r="AN14" s="68">
        <f t="shared" si="5"/>
        <v>-6</v>
      </c>
      <c r="AO14" s="68">
        <f t="shared" si="5"/>
        <v>-12</v>
      </c>
      <c r="AP14" s="68">
        <f t="shared" si="5"/>
        <v>-6</v>
      </c>
      <c r="AQ14" s="68">
        <f t="shared" si="5"/>
        <v>-6</v>
      </c>
      <c r="AR14" s="68">
        <f t="shared" si="5"/>
        <v>-2</v>
      </c>
      <c r="AS14" s="68">
        <f t="shared" si="5"/>
        <v>-4</v>
      </c>
      <c r="AT14" s="68">
        <f t="shared" si="5"/>
        <v>0</v>
      </c>
      <c r="AU14" s="68">
        <f t="shared" si="5"/>
        <v>0</v>
      </c>
      <c r="AV14" s="68">
        <f t="shared" si="5"/>
        <v>0</v>
      </c>
      <c r="AW14" s="68">
        <f t="shared" si="5"/>
        <v>0</v>
      </c>
      <c r="AX14" s="68">
        <f t="shared" si="5"/>
        <v>0</v>
      </c>
      <c r="AY14" s="68">
        <f t="shared" si="6"/>
        <v>0</v>
      </c>
      <c r="AZ14" s="68">
        <f t="shared" si="7"/>
        <v>0</v>
      </c>
      <c r="BA14" s="68">
        <f t="shared" si="8"/>
        <v>0</v>
      </c>
    </row>
    <row r="15" spans="1:53" ht="12" hidden="1" customHeight="1" outlineLevel="1">
      <c r="A15" s="57" t="s">
        <v>128</v>
      </c>
      <c r="B15" s="483" t="s">
        <v>129</v>
      </c>
      <c r="C15" s="483">
        <f t="shared" si="2"/>
        <v>0</v>
      </c>
      <c r="D15" s="491">
        <f t="shared" si="2"/>
        <v>0</v>
      </c>
      <c r="E15" s="491">
        <f t="shared" si="2"/>
        <v>0</v>
      </c>
      <c r="F15" s="485">
        <f t="shared" si="2"/>
        <v>0</v>
      </c>
      <c r="G15" s="485">
        <f t="shared" si="2"/>
        <v>0</v>
      </c>
      <c r="H15" s="491">
        <f t="shared" si="2"/>
        <v>0</v>
      </c>
      <c r="I15" s="491">
        <f t="shared" si="2"/>
        <v>0</v>
      </c>
      <c r="J15" s="491">
        <f t="shared" si="2"/>
        <v>0</v>
      </c>
      <c r="K15" s="499" t="e">
        <f t="shared" si="3"/>
        <v>#N/A</v>
      </c>
      <c r="L15" s="589" t="e">
        <f t="shared" si="3"/>
        <v>#DIV/0!</v>
      </c>
      <c r="M15" s="499">
        <f t="shared" si="4"/>
        <v>0</v>
      </c>
      <c r="N15" s="589">
        <f t="shared" si="4"/>
        <v>0</v>
      </c>
      <c r="O15" s="609">
        <f t="shared" si="4"/>
        <v>0</v>
      </c>
      <c r="P15" s="615">
        <f t="shared" si="4"/>
        <v>0</v>
      </c>
      <c r="Q15" s="488" t="e">
        <f t="shared" si="4"/>
        <v>#DIV/0!</v>
      </c>
      <c r="R15" s="492">
        <f t="shared" si="4"/>
        <v>0</v>
      </c>
      <c r="S15" s="194"/>
      <c r="T15" s="194"/>
      <c r="U15" s="370"/>
      <c r="V15" s="369"/>
      <c r="W15" s="322"/>
      <c r="X15" s="323"/>
      <c r="Y15" s="316"/>
      <c r="Z15" s="323"/>
      <c r="AA15" s="323"/>
      <c r="AB15" s="323"/>
      <c r="AC15" s="324"/>
      <c r="AD15" s="325"/>
      <c r="AE15" s="335"/>
      <c r="AF15" s="320"/>
      <c r="AG15" s="431"/>
      <c r="AH15" s="756"/>
      <c r="AI15" s="318"/>
      <c r="AJ15" s="320"/>
      <c r="AL15" s="68">
        <f t="shared" ref="AL15:BA15" si="10">C15-U15</f>
        <v>0</v>
      </c>
      <c r="AM15" s="68">
        <f t="shared" si="10"/>
        <v>0</v>
      </c>
      <c r="AN15" s="68">
        <f t="shared" si="10"/>
        <v>0</v>
      </c>
      <c r="AO15" s="68">
        <f t="shared" si="10"/>
        <v>0</v>
      </c>
      <c r="AP15" s="68">
        <f t="shared" si="10"/>
        <v>0</v>
      </c>
      <c r="AQ15" s="68">
        <f t="shared" si="10"/>
        <v>0</v>
      </c>
      <c r="AR15" s="68">
        <f t="shared" si="10"/>
        <v>0</v>
      </c>
      <c r="AS15" s="68">
        <f t="shared" si="10"/>
        <v>0</v>
      </c>
      <c r="AT15" s="68" t="e">
        <f t="shared" si="10"/>
        <v>#N/A</v>
      </c>
      <c r="AU15" s="68" t="e">
        <f t="shared" si="10"/>
        <v>#DIV/0!</v>
      </c>
      <c r="AV15" s="68">
        <f t="shared" si="10"/>
        <v>0</v>
      </c>
      <c r="AW15" s="68">
        <f t="shared" si="10"/>
        <v>0</v>
      </c>
      <c r="AX15" s="68">
        <f t="shared" si="10"/>
        <v>0</v>
      </c>
      <c r="AY15" s="68">
        <f t="shared" si="10"/>
        <v>0</v>
      </c>
      <c r="AZ15" s="68" t="e">
        <f t="shared" si="10"/>
        <v>#DIV/0!</v>
      </c>
      <c r="BA15" s="68">
        <f t="shared" si="10"/>
        <v>0</v>
      </c>
    </row>
    <row r="16" spans="1:53" ht="12" customHeight="1" collapsed="1">
      <c r="A16" s="63" t="s">
        <v>5</v>
      </c>
      <c r="B16" s="500" t="s">
        <v>48</v>
      </c>
      <c r="C16" s="622">
        <f t="shared" si="2"/>
        <v>0</v>
      </c>
      <c r="D16" s="498">
        <f t="shared" si="2"/>
        <v>99</v>
      </c>
      <c r="E16" s="503">
        <f t="shared" si="2"/>
        <v>107</v>
      </c>
      <c r="F16" s="504">
        <f t="shared" si="2"/>
        <v>66</v>
      </c>
      <c r="G16" s="504">
        <f t="shared" si="2"/>
        <v>121</v>
      </c>
      <c r="H16" s="503">
        <f t="shared" si="2"/>
        <v>116</v>
      </c>
      <c r="I16" s="503">
        <f t="shared" si="2"/>
        <v>122</v>
      </c>
      <c r="J16" s="503">
        <f t="shared" si="2"/>
        <v>110</v>
      </c>
      <c r="K16" s="623">
        <f t="shared" si="3"/>
        <v>-1</v>
      </c>
      <c r="L16" s="507">
        <f t="shared" si="3"/>
        <v>-1</v>
      </c>
      <c r="M16" s="623">
        <f t="shared" si="4"/>
        <v>0</v>
      </c>
      <c r="N16" s="507">
        <f t="shared" si="4"/>
        <v>0</v>
      </c>
      <c r="O16" s="624">
        <f t="shared" si="4"/>
        <v>0</v>
      </c>
      <c r="P16" s="625">
        <f t="shared" si="4"/>
        <v>0</v>
      </c>
      <c r="Q16" s="506" t="e">
        <f t="shared" si="4"/>
        <v>#DIV/0!</v>
      </c>
      <c r="R16" s="508">
        <f t="shared" si="4"/>
        <v>0</v>
      </c>
      <c r="S16" s="194"/>
      <c r="T16" s="194"/>
      <c r="U16" s="722"/>
      <c r="V16" s="723"/>
      <c r="W16" s="337"/>
      <c r="X16" s="305"/>
      <c r="Y16" s="338"/>
      <c r="Z16" s="305"/>
      <c r="AA16" s="305"/>
      <c r="AB16" s="305"/>
      <c r="AC16" s="339"/>
      <c r="AD16" s="740"/>
      <c r="AE16" s="340"/>
      <c r="AF16" s="341"/>
      <c r="AG16" s="746"/>
      <c r="AH16" s="759"/>
      <c r="AI16" s="340"/>
      <c r="AJ16" s="359"/>
      <c r="AL16" s="68">
        <f t="shared" si="9"/>
        <v>0</v>
      </c>
      <c r="AM16" s="68">
        <f t="shared" si="5"/>
        <v>99</v>
      </c>
      <c r="AN16" s="68">
        <f t="shared" si="5"/>
        <v>107</v>
      </c>
      <c r="AO16" s="68">
        <f t="shared" si="5"/>
        <v>66</v>
      </c>
      <c r="AP16" s="68">
        <f t="shared" si="5"/>
        <v>121</v>
      </c>
      <c r="AQ16" s="68">
        <f t="shared" si="5"/>
        <v>116</v>
      </c>
      <c r="AR16" s="68">
        <f t="shared" si="5"/>
        <v>122</v>
      </c>
      <c r="AS16" s="68">
        <f t="shared" si="5"/>
        <v>110</v>
      </c>
      <c r="AT16" s="68">
        <f t="shared" si="5"/>
        <v>-1</v>
      </c>
      <c r="AU16" s="68">
        <f t="shared" si="5"/>
        <v>-1</v>
      </c>
      <c r="AV16" s="68">
        <f t="shared" si="5"/>
        <v>0</v>
      </c>
      <c r="AW16" s="68">
        <f t="shared" si="5"/>
        <v>0</v>
      </c>
      <c r="AX16" s="68">
        <f t="shared" si="5"/>
        <v>0</v>
      </c>
      <c r="AY16" s="68">
        <f t="shared" si="6"/>
        <v>0</v>
      </c>
      <c r="AZ16" s="68" t="e">
        <f t="shared" si="7"/>
        <v>#DIV/0!</v>
      </c>
      <c r="BA16" s="68">
        <f t="shared" si="8"/>
        <v>0</v>
      </c>
    </row>
    <row r="17" spans="1:53" ht="12" customHeight="1">
      <c r="A17" s="57" t="s">
        <v>10</v>
      </c>
      <c r="B17" s="483" t="s">
        <v>46</v>
      </c>
      <c r="C17" s="509">
        <f t="shared" si="2"/>
        <v>0</v>
      </c>
      <c r="D17" s="674">
        <f t="shared" si="2"/>
        <v>50.4</v>
      </c>
      <c r="E17" s="486">
        <f t="shared" si="2"/>
        <v>50.7</v>
      </c>
      <c r="F17" s="486">
        <f t="shared" si="2"/>
        <v>66.5</v>
      </c>
      <c r="G17" s="486">
        <f t="shared" si="2"/>
        <v>48.6</v>
      </c>
      <c r="H17" s="486">
        <f t="shared" si="2"/>
        <v>48.3</v>
      </c>
      <c r="I17" s="486">
        <f t="shared" si="2"/>
        <v>48.5</v>
      </c>
      <c r="J17" s="486">
        <f t="shared" si="2"/>
        <v>58.2</v>
      </c>
      <c r="K17" s="499"/>
      <c r="L17" s="589"/>
      <c r="M17" s="499"/>
      <c r="N17" s="589"/>
      <c r="O17" s="609">
        <f t="shared" si="4"/>
        <v>0</v>
      </c>
      <c r="P17" s="615">
        <f t="shared" si="4"/>
        <v>0</v>
      </c>
      <c r="Q17" s="488"/>
      <c r="R17" s="492"/>
      <c r="S17" s="194"/>
      <c r="T17" s="194"/>
      <c r="U17" s="343"/>
      <c r="V17" s="721"/>
      <c r="W17" s="317"/>
      <c r="X17" s="317"/>
      <c r="Y17" s="317"/>
      <c r="Z17" s="317"/>
      <c r="AA17" s="317"/>
      <c r="AB17" s="317"/>
      <c r="AC17" s="318"/>
      <c r="AD17" s="320"/>
      <c r="AE17" s="318"/>
      <c r="AF17" s="320"/>
      <c r="AG17" s="343"/>
      <c r="AH17" s="721"/>
      <c r="AI17" s="318"/>
      <c r="AJ17" s="346"/>
      <c r="AL17" s="68">
        <f t="shared" si="9"/>
        <v>0</v>
      </c>
      <c r="AM17" s="68">
        <f t="shared" si="5"/>
        <v>50.4</v>
      </c>
      <c r="AN17" s="68">
        <f t="shared" si="5"/>
        <v>50.7</v>
      </c>
      <c r="AO17" s="68">
        <f t="shared" si="5"/>
        <v>66.5</v>
      </c>
      <c r="AP17" s="68">
        <f t="shared" si="5"/>
        <v>48.6</v>
      </c>
      <c r="AQ17" s="68">
        <f t="shared" si="5"/>
        <v>48.3</v>
      </c>
      <c r="AR17" s="68">
        <f t="shared" si="5"/>
        <v>48.5</v>
      </c>
      <c r="AS17" s="68">
        <f t="shared" si="5"/>
        <v>58.2</v>
      </c>
      <c r="AT17" s="68">
        <f t="shared" si="5"/>
        <v>0</v>
      </c>
      <c r="AU17" s="68">
        <f t="shared" si="5"/>
        <v>0</v>
      </c>
      <c r="AV17" s="68">
        <f t="shared" si="5"/>
        <v>0</v>
      </c>
      <c r="AW17" s="68">
        <f t="shared" si="5"/>
        <v>0</v>
      </c>
      <c r="AX17" s="68">
        <f t="shared" si="5"/>
        <v>0</v>
      </c>
      <c r="AY17" s="68">
        <f t="shared" si="6"/>
        <v>0</v>
      </c>
      <c r="AZ17" s="68">
        <f t="shared" si="7"/>
        <v>0</v>
      </c>
      <c r="BA17" s="68">
        <f t="shared" si="8"/>
        <v>0</v>
      </c>
    </row>
    <row r="18" spans="1:53" ht="12" customHeight="1">
      <c r="A18" s="57" t="s">
        <v>6</v>
      </c>
      <c r="B18" s="483" t="s">
        <v>108</v>
      </c>
      <c r="C18" s="509">
        <f t="shared" si="2"/>
        <v>0</v>
      </c>
      <c r="D18" s="486">
        <f t="shared" si="2"/>
        <v>10.692022608337471</v>
      </c>
      <c r="E18" s="486">
        <f t="shared" si="2"/>
        <v>11.499022488489185</v>
      </c>
      <c r="F18" s="486">
        <f t="shared" si="2"/>
        <v>7.0303436794123266</v>
      </c>
      <c r="G18" s="486">
        <f t="shared" si="2"/>
        <v>12.575114403481482</v>
      </c>
      <c r="H18" s="486">
        <f t="shared" si="2"/>
        <v>12.562999029794462</v>
      </c>
      <c r="I18" s="486">
        <f t="shared" si="2"/>
        <v>13.509582189675182</v>
      </c>
      <c r="J18" s="486">
        <f t="shared" si="2"/>
        <v>12.004222614104764</v>
      </c>
      <c r="K18" s="499"/>
      <c r="L18" s="589"/>
      <c r="M18" s="499"/>
      <c r="N18" s="589"/>
      <c r="O18" s="609">
        <f t="shared" si="4"/>
        <v>0</v>
      </c>
      <c r="P18" s="615">
        <f t="shared" si="4"/>
        <v>0</v>
      </c>
      <c r="Q18" s="488"/>
      <c r="R18" s="492"/>
      <c r="S18" s="194"/>
      <c r="T18" s="194"/>
      <c r="U18" s="343"/>
      <c r="V18" s="721"/>
      <c r="W18" s="317"/>
      <c r="X18" s="317"/>
      <c r="Y18" s="317"/>
      <c r="Z18" s="317"/>
      <c r="AA18" s="317"/>
      <c r="AB18" s="317"/>
      <c r="AC18" s="318"/>
      <c r="AD18" s="320"/>
      <c r="AE18" s="318"/>
      <c r="AF18" s="320"/>
      <c r="AG18" s="343"/>
      <c r="AH18" s="721"/>
      <c r="AI18" s="318"/>
      <c r="AJ18" s="346"/>
      <c r="AL18" s="68">
        <f t="shared" ref="AL18:BA18" si="11">C18-U18</f>
        <v>0</v>
      </c>
      <c r="AM18" s="68">
        <f t="shared" si="11"/>
        <v>10.692022608337471</v>
      </c>
      <c r="AN18" s="68">
        <f t="shared" si="11"/>
        <v>11.499022488489185</v>
      </c>
      <c r="AO18" s="68">
        <f t="shared" si="11"/>
        <v>7.0303436794123266</v>
      </c>
      <c r="AP18" s="68">
        <f t="shared" si="11"/>
        <v>12.575114403481482</v>
      </c>
      <c r="AQ18" s="68">
        <f t="shared" si="11"/>
        <v>12.562999029794462</v>
      </c>
      <c r="AR18" s="68">
        <f t="shared" si="11"/>
        <v>13.509582189675182</v>
      </c>
      <c r="AS18" s="68">
        <f t="shared" si="11"/>
        <v>12.004222614104764</v>
      </c>
      <c r="AT18" s="68">
        <f t="shared" si="11"/>
        <v>0</v>
      </c>
      <c r="AU18" s="68">
        <f t="shared" si="11"/>
        <v>0</v>
      </c>
      <c r="AV18" s="68">
        <f t="shared" si="11"/>
        <v>0</v>
      </c>
      <c r="AW18" s="68">
        <f t="shared" si="11"/>
        <v>0</v>
      </c>
      <c r="AX18" s="68">
        <f t="shared" si="11"/>
        <v>0</v>
      </c>
      <c r="AY18" s="68">
        <f t="shared" si="11"/>
        <v>0</v>
      </c>
      <c r="AZ18" s="68">
        <f t="shared" si="11"/>
        <v>0</v>
      </c>
      <c r="BA18" s="68">
        <f t="shared" si="11"/>
        <v>0</v>
      </c>
    </row>
    <row r="19" spans="1:53" ht="12" hidden="1" customHeight="1" outlineLevel="1">
      <c r="A19" s="57" t="s">
        <v>6</v>
      </c>
      <c r="B19" s="483" t="s">
        <v>6</v>
      </c>
      <c r="C19" s="509">
        <f t="shared" si="2"/>
        <v>0</v>
      </c>
      <c r="D19" s="486">
        <f t="shared" si="2"/>
        <v>10.692022608337471</v>
      </c>
      <c r="E19" s="486">
        <f t="shared" si="2"/>
        <v>11.499022488489185</v>
      </c>
      <c r="F19" s="486">
        <f t="shared" si="2"/>
        <v>7.0303436794123266</v>
      </c>
      <c r="G19" s="486">
        <f t="shared" si="2"/>
        <v>12.575114403481482</v>
      </c>
      <c r="H19" s="486">
        <f t="shared" si="2"/>
        <v>12.562999029794462</v>
      </c>
      <c r="I19" s="486">
        <f t="shared" si="2"/>
        <v>13.509582189675182</v>
      </c>
      <c r="J19" s="486">
        <f t="shared" si="2"/>
        <v>12.004222614104764</v>
      </c>
      <c r="K19" s="499"/>
      <c r="L19" s="589"/>
      <c r="M19" s="499"/>
      <c r="N19" s="589"/>
      <c r="O19" s="609">
        <f t="shared" si="4"/>
        <v>0</v>
      </c>
      <c r="P19" s="615">
        <f t="shared" si="4"/>
        <v>0</v>
      </c>
      <c r="Q19" s="488"/>
      <c r="R19" s="492"/>
      <c r="S19" s="194"/>
      <c r="T19" s="194"/>
      <c r="U19" s="343"/>
      <c r="V19" s="721"/>
      <c r="W19" s="317"/>
      <c r="X19" s="317"/>
      <c r="Y19" s="317"/>
      <c r="Z19" s="317"/>
      <c r="AA19" s="317"/>
      <c r="AB19" s="317"/>
      <c r="AC19" s="318"/>
      <c r="AD19" s="320"/>
      <c r="AE19" s="318"/>
      <c r="AF19" s="320"/>
      <c r="AG19" s="343"/>
      <c r="AH19" s="721"/>
      <c r="AI19" s="318"/>
      <c r="AJ19" s="346"/>
      <c r="AL19" s="68">
        <f t="shared" si="9"/>
        <v>0</v>
      </c>
      <c r="AM19" s="68">
        <f t="shared" si="5"/>
        <v>10.692022608337471</v>
      </c>
      <c r="AN19" s="68">
        <f t="shared" si="5"/>
        <v>11.499022488489185</v>
      </c>
      <c r="AO19" s="68">
        <f t="shared" si="5"/>
        <v>7.0303436794123266</v>
      </c>
      <c r="AP19" s="68">
        <f t="shared" si="5"/>
        <v>12.575114403481482</v>
      </c>
      <c r="AQ19" s="68">
        <f t="shared" si="5"/>
        <v>12.562999029794462</v>
      </c>
      <c r="AR19" s="68">
        <f t="shared" si="5"/>
        <v>13.509582189675182</v>
      </c>
      <c r="AS19" s="68">
        <f t="shared" si="5"/>
        <v>12.004222614104764</v>
      </c>
      <c r="AT19" s="68">
        <f t="shared" si="5"/>
        <v>0</v>
      </c>
      <c r="AU19" s="68">
        <f t="shared" si="5"/>
        <v>0</v>
      </c>
      <c r="AV19" s="68">
        <f t="shared" si="5"/>
        <v>0</v>
      </c>
      <c r="AW19" s="68">
        <f t="shared" si="5"/>
        <v>0</v>
      </c>
      <c r="AX19" s="68">
        <f t="shared" si="5"/>
        <v>0</v>
      </c>
      <c r="AY19" s="68">
        <f t="shared" si="6"/>
        <v>0</v>
      </c>
      <c r="AZ19" s="68">
        <f t="shared" si="7"/>
        <v>0</v>
      </c>
      <c r="BA19" s="68">
        <f t="shared" si="8"/>
        <v>0</v>
      </c>
    </row>
    <row r="20" spans="1:53" ht="12" customHeight="1" collapsed="1">
      <c r="A20" s="57" t="s">
        <v>29</v>
      </c>
      <c r="B20" s="483" t="s">
        <v>168</v>
      </c>
      <c r="C20" s="476">
        <f t="shared" si="2"/>
        <v>0</v>
      </c>
      <c r="D20" s="485">
        <f t="shared" si="2"/>
        <v>2649</v>
      </c>
      <c r="E20" s="485">
        <f t="shared" si="2"/>
        <v>2800</v>
      </c>
      <c r="F20" s="485">
        <f t="shared" si="2"/>
        <v>2761</v>
      </c>
      <c r="G20" s="485">
        <f t="shared" si="2"/>
        <v>2968</v>
      </c>
      <c r="H20" s="485">
        <f t="shared" si="2"/>
        <v>2896</v>
      </c>
      <c r="I20" s="485">
        <f t="shared" si="2"/>
        <v>2725</v>
      </c>
      <c r="J20" s="485">
        <f t="shared" si="2"/>
        <v>2743</v>
      </c>
      <c r="K20" s="499">
        <f t="shared" ref="K20:N22" si="12">VLOOKUP($A20,PeB_SE,K$1,FALSE)</f>
        <v>-1</v>
      </c>
      <c r="L20" s="589">
        <f t="shared" si="12"/>
        <v>-1</v>
      </c>
      <c r="M20" s="499">
        <f t="shared" si="12"/>
        <v>0</v>
      </c>
      <c r="N20" s="589">
        <f t="shared" si="12"/>
        <v>0</v>
      </c>
      <c r="O20" s="609">
        <f t="shared" si="4"/>
        <v>0</v>
      </c>
      <c r="P20" s="615">
        <f t="shared" si="4"/>
        <v>0</v>
      </c>
      <c r="Q20" s="488" t="e">
        <f t="shared" si="4"/>
        <v>#DIV/0!</v>
      </c>
      <c r="R20" s="492">
        <f t="shared" si="4"/>
        <v>0</v>
      </c>
      <c r="S20" s="194"/>
      <c r="T20" s="194"/>
      <c r="U20" s="345"/>
      <c r="V20" s="371"/>
      <c r="W20" s="316"/>
      <c r="X20" s="316"/>
      <c r="Y20" s="316"/>
      <c r="Z20" s="316"/>
      <c r="AA20" s="316"/>
      <c r="AB20" s="316"/>
      <c r="AC20" s="324"/>
      <c r="AD20" s="325"/>
      <c r="AE20" s="318"/>
      <c r="AF20" s="320"/>
      <c r="AG20" s="345"/>
      <c r="AH20" s="371"/>
      <c r="AI20" s="318"/>
      <c r="AJ20" s="362"/>
      <c r="AL20" s="68">
        <f t="shared" si="9"/>
        <v>0</v>
      </c>
      <c r="AM20" s="68">
        <f t="shared" si="5"/>
        <v>2649</v>
      </c>
      <c r="AN20" s="68">
        <f t="shared" si="5"/>
        <v>2800</v>
      </c>
      <c r="AO20" s="68">
        <f t="shared" si="5"/>
        <v>2761</v>
      </c>
      <c r="AP20" s="68">
        <f t="shared" si="5"/>
        <v>2968</v>
      </c>
      <c r="AQ20" s="68">
        <f t="shared" si="5"/>
        <v>2896</v>
      </c>
      <c r="AR20" s="68">
        <f t="shared" si="5"/>
        <v>2725</v>
      </c>
      <c r="AS20" s="68">
        <f t="shared" si="5"/>
        <v>2743</v>
      </c>
      <c r="AT20" s="68">
        <f t="shared" si="5"/>
        <v>-1</v>
      </c>
      <c r="AU20" s="68">
        <f t="shared" si="5"/>
        <v>-1</v>
      </c>
      <c r="AV20" s="68">
        <f t="shared" si="5"/>
        <v>0</v>
      </c>
      <c r="AW20" s="68">
        <f t="shared" si="5"/>
        <v>0</v>
      </c>
      <c r="AX20" s="68">
        <f t="shared" si="5"/>
        <v>0</v>
      </c>
      <c r="AY20" s="68">
        <f t="shared" si="6"/>
        <v>0</v>
      </c>
      <c r="AZ20" s="68" t="e">
        <f t="shared" si="7"/>
        <v>#DIV/0!</v>
      </c>
      <c r="BA20" s="68">
        <f t="shared" si="8"/>
        <v>0</v>
      </c>
    </row>
    <row r="21" spans="1:53" ht="12" customHeight="1">
      <c r="A21" s="57" t="s">
        <v>28</v>
      </c>
      <c r="B21" s="483" t="s">
        <v>93</v>
      </c>
      <c r="C21" s="476">
        <f t="shared" si="2"/>
        <v>0</v>
      </c>
      <c r="D21" s="485">
        <f t="shared" si="2"/>
        <v>15552</v>
      </c>
      <c r="E21" s="485">
        <f t="shared" si="2"/>
        <v>15581</v>
      </c>
      <c r="F21" s="485">
        <f t="shared" si="2"/>
        <v>15356</v>
      </c>
      <c r="G21" s="485">
        <f t="shared" si="2"/>
        <v>15428</v>
      </c>
      <c r="H21" s="485">
        <f t="shared" si="2"/>
        <v>5393</v>
      </c>
      <c r="I21" s="485">
        <f t="shared" si="2"/>
        <v>4767</v>
      </c>
      <c r="J21" s="485">
        <f t="shared" si="2"/>
        <v>4781</v>
      </c>
      <c r="K21" s="499">
        <f t="shared" si="12"/>
        <v>0</v>
      </c>
      <c r="L21" s="589">
        <f t="shared" si="12"/>
        <v>0</v>
      </c>
      <c r="M21" s="499">
        <f t="shared" si="12"/>
        <v>0</v>
      </c>
      <c r="N21" s="589">
        <f t="shared" si="12"/>
        <v>0</v>
      </c>
      <c r="O21" s="609">
        <f t="shared" si="4"/>
        <v>0</v>
      </c>
      <c r="P21" s="615">
        <f t="shared" si="4"/>
        <v>0</v>
      </c>
      <c r="Q21" s="488">
        <f t="shared" si="4"/>
        <v>0</v>
      </c>
      <c r="R21" s="492">
        <f t="shared" si="4"/>
        <v>0</v>
      </c>
      <c r="S21" s="194"/>
      <c r="T21" s="194"/>
      <c r="U21" s="345"/>
      <c r="V21" s="371"/>
      <c r="W21" s="316"/>
      <c r="X21" s="316"/>
      <c r="Y21" s="316"/>
      <c r="Z21" s="316"/>
      <c r="AA21" s="316"/>
      <c r="AB21" s="316"/>
      <c r="AC21" s="324"/>
      <c r="AD21" s="325"/>
      <c r="AE21" s="318"/>
      <c r="AF21" s="320"/>
      <c r="AG21" s="345"/>
      <c r="AH21" s="371"/>
      <c r="AI21" s="318"/>
      <c r="AJ21" s="362"/>
      <c r="AL21" s="68">
        <f t="shared" si="9"/>
        <v>0</v>
      </c>
      <c r="AM21" s="68">
        <f t="shared" si="5"/>
        <v>15552</v>
      </c>
      <c r="AN21" s="68">
        <f t="shared" si="5"/>
        <v>15581</v>
      </c>
      <c r="AO21" s="68">
        <f t="shared" si="5"/>
        <v>15356</v>
      </c>
      <c r="AP21" s="68">
        <f t="shared" si="5"/>
        <v>15428</v>
      </c>
      <c r="AQ21" s="68">
        <f t="shared" si="5"/>
        <v>5393</v>
      </c>
      <c r="AR21" s="68">
        <f t="shared" si="5"/>
        <v>4767</v>
      </c>
      <c r="AS21" s="68">
        <f t="shared" si="5"/>
        <v>4781</v>
      </c>
      <c r="AT21" s="68">
        <f t="shared" si="5"/>
        <v>0</v>
      </c>
      <c r="AU21" s="68">
        <f t="shared" si="5"/>
        <v>0</v>
      </c>
      <c r="AV21" s="68">
        <f t="shared" si="5"/>
        <v>0</v>
      </c>
      <c r="AW21" s="68">
        <f t="shared" si="5"/>
        <v>0</v>
      </c>
      <c r="AX21" s="68">
        <f t="shared" si="5"/>
        <v>0</v>
      </c>
      <c r="AY21" s="68">
        <f t="shared" si="6"/>
        <v>0</v>
      </c>
      <c r="AZ21" s="68">
        <f t="shared" si="7"/>
        <v>0</v>
      </c>
      <c r="BA21" s="68">
        <f t="shared" si="8"/>
        <v>0</v>
      </c>
    </row>
    <row r="22" spans="1:53" ht="12" customHeight="1">
      <c r="A22" s="57" t="s">
        <v>15</v>
      </c>
      <c r="B22" s="513" t="s">
        <v>39</v>
      </c>
      <c r="C22" s="514">
        <f t="shared" si="2"/>
        <v>0</v>
      </c>
      <c r="D22" s="485">
        <f t="shared" si="2"/>
        <v>1841</v>
      </c>
      <c r="E22" s="515">
        <f t="shared" si="2"/>
        <v>1911</v>
      </c>
      <c r="F22" s="515">
        <f t="shared" si="2"/>
        <v>1926</v>
      </c>
      <c r="G22" s="515">
        <f t="shared" si="2"/>
        <v>1894</v>
      </c>
      <c r="H22" s="515">
        <f t="shared" si="2"/>
        <v>1896</v>
      </c>
      <c r="I22" s="515">
        <f t="shared" si="2"/>
        <v>1935</v>
      </c>
      <c r="J22" s="515">
        <f t="shared" si="2"/>
        <v>1948</v>
      </c>
      <c r="K22" s="675">
        <f t="shared" si="12"/>
        <v>-1</v>
      </c>
      <c r="L22" s="649">
        <f t="shared" si="12"/>
        <v>-1</v>
      </c>
      <c r="M22" s="675">
        <f t="shared" si="12"/>
        <v>0</v>
      </c>
      <c r="N22" s="649">
        <f t="shared" si="12"/>
        <v>0</v>
      </c>
      <c r="O22" s="610">
        <f t="shared" si="4"/>
        <v>0</v>
      </c>
      <c r="P22" s="628">
        <f t="shared" si="4"/>
        <v>0</v>
      </c>
      <c r="Q22" s="488" t="e">
        <f t="shared" si="4"/>
        <v>#DIV/0!</v>
      </c>
      <c r="R22" s="492">
        <f t="shared" si="4"/>
        <v>0</v>
      </c>
      <c r="S22" s="194"/>
      <c r="T22" s="194"/>
      <c r="U22" s="348"/>
      <c r="V22" s="372"/>
      <c r="W22" s="349"/>
      <c r="X22" s="349"/>
      <c r="Y22" s="349"/>
      <c r="Z22" s="349"/>
      <c r="AA22" s="349"/>
      <c r="AB22" s="349"/>
      <c r="AC22" s="736"/>
      <c r="AD22" s="737"/>
      <c r="AE22" s="760"/>
      <c r="AF22" s="761"/>
      <c r="AG22" s="348"/>
      <c r="AH22" s="372"/>
      <c r="AI22" s="350"/>
      <c r="AJ22" s="748"/>
      <c r="AL22" s="68">
        <f t="shared" si="9"/>
        <v>0</v>
      </c>
      <c r="AM22" s="68">
        <f t="shared" si="5"/>
        <v>1841</v>
      </c>
      <c r="AN22" s="68">
        <f t="shared" si="5"/>
        <v>1911</v>
      </c>
      <c r="AO22" s="68">
        <f t="shared" si="5"/>
        <v>1926</v>
      </c>
      <c r="AP22" s="68">
        <f t="shared" si="5"/>
        <v>1894</v>
      </c>
      <c r="AQ22" s="68">
        <f t="shared" si="5"/>
        <v>1896</v>
      </c>
      <c r="AR22" s="68">
        <f t="shared" si="5"/>
        <v>1935</v>
      </c>
      <c r="AS22" s="68">
        <f t="shared" si="5"/>
        <v>1948</v>
      </c>
      <c r="AT22" s="68">
        <f t="shared" si="5"/>
        <v>-1</v>
      </c>
      <c r="AU22" s="68">
        <f t="shared" si="5"/>
        <v>-1</v>
      </c>
      <c r="AV22" s="68">
        <f t="shared" si="5"/>
        <v>0</v>
      </c>
      <c r="AW22" s="68">
        <f t="shared" si="5"/>
        <v>0</v>
      </c>
      <c r="AX22" s="68">
        <f t="shared" si="5"/>
        <v>0</v>
      </c>
      <c r="AY22" s="68">
        <f t="shared" si="6"/>
        <v>0</v>
      </c>
      <c r="AZ22" s="68" t="e">
        <f t="shared" si="7"/>
        <v>#DIV/0!</v>
      </c>
      <c r="BA22" s="68">
        <f t="shared" si="8"/>
        <v>0</v>
      </c>
    </row>
    <row r="23" spans="1:53" ht="12" customHeight="1">
      <c r="A23" s="63" t="s">
        <v>23</v>
      </c>
      <c r="B23" s="493" t="s">
        <v>53</v>
      </c>
      <c r="C23" s="519"/>
      <c r="D23" s="676"/>
      <c r="E23" s="491"/>
      <c r="F23" s="491"/>
      <c r="G23" s="491"/>
      <c r="H23" s="491"/>
      <c r="I23" s="491"/>
      <c r="J23" s="491"/>
      <c r="K23" s="499"/>
      <c r="L23" s="589"/>
      <c r="M23" s="499"/>
      <c r="N23" s="589"/>
      <c r="O23" s="483"/>
      <c r="P23" s="510"/>
      <c r="Q23" s="631"/>
      <c r="R23" s="632"/>
      <c r="S23" s="194"/>
      <c r="T23" s="194"/>
      <c r="U23" s="739"/>
      <c r="V23" s="762"/>
      <c r="W23" s="323"/>
      <c r="X23" s="323"/>
      <c r="Y23" s="323"/>
      <c r="Z23" s="323"/>
      <c r="AA23" s="323"/>
      <c r="AB23" s="323"/>
      <c r="AC23" s="318"/>
      <c r="AD23" s="320"/>
      <c r="AE23" s="318"/>
      <c r="AF23" s="320"/>
      <c r="AG23" s="739"/>
      <c r="AH23" s="762"/>
      <c r="AI23" s="314"/>
      <c r="AJ23" s="346"/>
      <c r="AL23" s="68">
        <f t="shared" si="9"/>
        <v>0</v>
      </c>
      <c r="AM23" s="68">
        <f t="shared" ref="AM23:AM30" si="13">D23-V23</f>
        <v>0</v>
      </c>
      <c r="AN23" s="68">
        <f t="shared" ref="AN23:AN30" si="14">E23-W23</f>
        <v>0</v>
      </c>
      <c r="AO23" s="68">
        <f t="shared" ref="AO23:AO30" si="15">F23-X23</f>
        <v>0</v>
      </c>
      <c r="AP23" s="68">
        <f t="shared" ref="AP23:AP30" si="16">G23-Y23</f>
        <v>0</v>
      </c>
      <c r="AQ23" s="68">
        <f t="shared" ref="AQ23:AQ30" si="17">H23-Z23</f>
        <v>0</v>
      </c>
      <c r="AR23" s="68">
        <f t="shared" ref="AR23:AR30" si="18">I23-AA23</f>
        <v>0</v>
      </c>
      <c r="AS23" s="68">
        <f t="shared" ref="AS23:AS30" si="19">J23-AB23</f>
        <v>0</v>
      </c>
      <c r="AT23" s="68">
        <f t="shared" ref="AT23:AT30" si="20">K23-AC23</f>
        <v>0</v>
      </c>
      <c r="AU23" s="68">
        <f t="shared" ref="AU23:AU30" si="21">L23-AD23</f>
        <v>0</v>
      </c>
      <c r="AV23" s="68">
        <f t="shared" ref="AV23:AV30" si="22">M23-AE23</f>
        <v>0</v>
      </c>
      <c r="AW23" s="68">
        <f t="shared" ref="AW23:AW30" si="23">N23-AF23</f>
        <v>0</v>
      </c>
      <c r="AX23" s="68">
        <f t="shared" ref="AX23:AX30" si="24">O23-AG23</f>
        <v>0</v>
      </c>
      <c r="AY23" s="68">
        <f t="shared" si="6"/>
        <v>0</v>
      </c>
      <c r="AZ23" s="68">
        <f t="shared" si="7"/>
        <v>0</v>
      </c>
      <c r="BA23" s="68">
        <f t="shared" si="8"/>
        <v>0</v>
      </c>
    </row>
    <row r="24" spans="1:53" ht="12" customHeight="1">
      <c r="A24" s="57" t="s">
        <v>20</v>
      </c>
      <c r="B24" s="483" t="s">
        <v>54</v>
      </c>
      <c r="C24" s="511">
        <f t="shared" ref="C24:J30" si="25">VLOOKUP($A24,PeB_SE,C$1,FALSE)</f>
        <v>0</v>
      </c>
      <c r="D24" s="512">
        <f t="shared" si="25"/>
        <v>0.8</v>
      </c>
      <c r="E24" s="512">
        <f t="shared" si="25"/>
        <v>0.8</v>
      </c>
      <c r="F24" s="512">
        <f t="shared" si="25"/>
        <v>0.8</v>
      </c>
      <c r="G24" s="512">
        <f t="shared" si="25"/>
        <v>0.8</v>
      </c>
      <c r="H24" s="512">
        <f t="shared" si="25"/>
        <v>0.7</v>
      </c>
      <c r="I24" s="512">
        <f t="shared" si="25"/>
        <v>0.7</v>
      </c>
      <c r="J24" s="512">
        <f t="shared" si="25"/>
        <v>0.7</v>
      </c>
      <c r="K24" s="499">
        <f t="shared" ref="K24:L30" si="26">VLOOKUP($A24,PeB_SE,K$1,FALSE)</f>
        <v>-1</v>
      </c>
      <c r="L24" s="589">
        <f t="shared" si="26"/>
        <v>-1</v>
      </c>
      <c r="M24" s="499">
        <f t="shared" ref="M24:N30" si="27">VLOOKUP($A24,PeB_SE,M$1,FALSE)</f>
        <v>0</v>
      </c>
      <c r="N24" s="589">
        <f t="shared" si="27"/>
        <v>0</v>
      </c>
      <c r="O24" s="511">
        <f t="shared" ref="O24:R30" si="28">VLOOKUP($A24,PeB_SE,O$1,FALSE)</f>
        <v>0</v>
      </c>
      <c r="P24" s="512">
        <f t="shared" si="28"/>
        <v>0</v>
      </c>
      <c r="Q24" s="488" t="e">
        <f t="shared" si="28"/>
        <v>#DIV/0!</v>
      </c>
      <c r="R24" s="492">
        <f t="shared" si="28"/>
        <v>0</v>
      </c>
      <c r="S24" s="194"/>
      <c r="T24" s="194"/>
      <c r="U24" s="763"/>
      <c r="V24" s="373"/>
      <c r="W24" s="354"/>
      <c r="X24" s="354"/>
      <c r="Y24" s="354"/>
      <c r="Z24" s="354"/>
      <c r="AA24" s="354"/>
      <c r="AB24" s="354"/>
      <c r="AC24" s="324"/>
      <c r="AD24" s="325"/>
      <c r="AE24" s="318"/>
      <c r="AF24" s="320"/>
      <c r="AG24" s="763"/>
      <c r="AH24" s="373"/>
      <c r="AI24" s="318"/>
      <c r="AJ24" s="320"/>
      <c r="AL24" s="68">
        <f t="shared" si="9"/>
        <v>0</v>
      </c>
      <c r="AM24" s="68">
        <f t="shared" si="13"/>
        <v>0.8</v>
      </c>
      <c r="AN24" s="68">
        <f t="shared" si="14"/>
        <v>0.8</v>
      </c>
      <c r="AO24" s="68">
        <f t="shared" si="15"/>
        <v>0.8</v>
      </c>
      <c r="AP24" s="68">
        <f t="shared" si="16"/>
        <v>0.8</v>
      </c>
      <c r="AQ24" s="68">
        <f t="shared" si="17"/>
        <v>0.7</v>
      </c>
      <c r="AR24" s="68">
        <f t="shared" si="18"/>
        <v>0.7</v>
      </c>
      <c r="AS24" s="68">
        <f t="shared" si="19"/>
        <v>0.7</v>
      </c>
      <c r="AT24" s="68">
        <f t="shared" si="20"/>
        <v>-1</v>
      </c>
      <c r="AU24" s="68">
        <f t="shared" si="21"/>
        <v>-1</v>
      </c>
      <c r="AV24" s="68">
        <f t="shared" si="22"/>
        <v>0</v>
      </c>
      <c r="AW24" s="68">
        <f t="shared" si="23"/>
        <v>0</v>
      </c>
      <c r="AX24" s="68">
        <f t="shared" si="24"/>
        <v>0</v>
      </c>
      <c r="AY24" s="68">
        <f t="shared" si="6"/>
        <v>0</v>
      </c>
      <c r="AZ24" s="68" t="e">
        <f t="shared" si="7"/>
        <v>#DIV/0!</v>
      </c>
      <c r="BA24" s="68">
        <f t="shared" si="8"/>
        <v>0</v>
      </c>
    </row>
    <row r="25" spans="1:53" ht="12" customHeight="1">
      <c r="A25" s="57" t="s">
        <v>21</v>
      </c>
      <c r="B25" s="483" t="s">
        <v>55</v>
      </c>
      <c r="C25" s="511">
        <f t="shared" si="25"/>
        <v>0</v>
      </c>
      <c r="D25" s="512">
        <f t="shared" si="25"/>
        <v>40.700000000000003</v>
      </c>
      <c r="E25" s="512">
        <f t="shared" si="25"/>
        <v>40.6</v>
      </c>
      <c r="F25" s="512">
        <f t="shared" si="25"/>
        <v>40.700000000000003</v>
      </c>
      <c r="G25" s="512">
        <f t="shared" si="25"/>
        <v>41.1</v>
      </c>
      <c r="H25" s="512">
        <f t="shared" si="25"/>
        <v>40.799999999999997</v>
      </c>
      <c r="I25" s="512">
        <f t="shared" si="25"/>
        <v>39.999999999999993</v>
      </c>
      <c r="J25" s="512">
        <f t="shared" si="25"/>
        <v>40.599999999999994</v>
      </c>
      <c r="K25" s="499">
        <f t="shared" si="26"/>
        <v>-1</v>
      </c>
      <c r="L25" s="589">
        <f t="shared" si="26"/>
        <v>-1</v>
      </c>
      <c r="M25" s="499">
        <f t="shared" si="27"/>
        <v>0</v>
      </c>
      <c r="N25" s="589">
        <f t="shared" si="27"/>
        <v>0</v>
      </c>
      <c r="O25" s="511">
        <f t="shared" si="28"/>
        <v>0</v>
      </c>
      <c r="P25" s="512">
        <f t="shared" si="28"/>
        <v>0</v>
      </c>
      <c r="Q25" s="488" t="e">
        <f t="shared" si="28"/>
        <v>#DIV/0!</v>
      </c>
      <c r="R25" s="492">
        <f t="shared" si="28"/>
        <v>0</v>
      </c>
      <c r="S25" s="194"/>
      <c r="T25" s="194"/>
      <c r="U25" s="764"/>
      <c r="V25" s="373"/>
      <c r="W25" s="354"/>
      <c r="X25" s="354"/>
      <c r="Y25" s="354"/>
      <c r="Z25" s="354"/>
      <c r="AA25" s="354"/>
      <c r="AB25" s="354"/>
      <c r="AC25" s="324"/>
      <c r="AD25" s="325"/>
      <c r="AE25" s="318"/>
      <c r="AF25" s="320"/>
      <c r="AG25" s="764"/>
      <c r="AH25" s="373"/>
      <c r="AI25" s="318"/>
      <c r="AJ25" s="320"/>
      <c r="AL25" s="68">
        <f t="shared" si="9"/>
        <v>0</v>
      </c>
      <c r="AM25" s="68">
        <f t="shared" si="13"/>
        <v>40.700000000000003</v>
      </c>
      <c r="AN25" s="68">
        <f t="shared" si="14"/>
        <v>40.6</v>
      </c>
      <c r="AO25" s="68">
        <f t="shared" si="15"/>
        <v>40.700000000000003</v>
      </c>
      <c r="AP25" s="68">
        <f t="shared" si="16"/>
        <v>41.1</v>
      </c>
      <c r="AQ25" s="68">
        <f t="shared" si="17"/>
        <v>40.799999999999997</v>
      </c>
      <c r="AR25" s="68">
        <f t="shared" si="18"/>
        <v>39.999999999999993</v>
      </c>
      <c r="AS25" s="68">
        <f t="shared" si="19"/>
        <v>40.599999999999994</v>
      </c>
      <c r="AT25" s="68">
        <f t="shared" si="20"/>
        <v>-1</v>
      </c>
      <c r="AU25" s="68">
        <f t="shared" si="21"/>
        <v>-1</v>
      </c>
      <c r="AV25" s="68">
        <f t="shared" si="22"/>
        <v>0</v>
      </c>
      <c r="AW25" s="68">
        <f t="shared" si="23"/>
        <v>0</v>
      </c>
      <c r="AX25" s="68">
        <f t="shared" si="24"/>
        <v>0</v>
      </c>
      <c r="AY25" s="68">
        <f t="shared" si="6"/>
        <v>0</v>
      </c>
      <c r="AZ25" s="68" t="e">
        <f t="shared" si="7"/>
        <v>#DIV/0!</v>
      </c>
      <c r="BA25" s="68">
        <f t="shared" si="8"/>
        <v>0</v>
      </c>
    </row>
    <row r="26" spans="1:53" ht="12" customHeight="1">
      <c r="A26" s="57" t="s">
        <v>22</v>
      </c>
      <c r="B26" s="483" t="s">
        <v>56</v>
      </c>
      <c r="C26" s="511">
        <f t="shared" si="25"/>
        <v>0</v>
      </c>
      <c r="D26" s="512">
        <f t="shared" si="25"/>
        <v>3.3</v>
      </c>
      <c r="E26" s="512">
        <f t="shared" si="25"/>
        <v>3.4</v>
      </c>
      <c r="F26" s="512">
        <f t="shared" si="25"/>
        <v>3.4</v>
      </c>
      <c r="G26" s="512">
        <f t="shared" si="25"/>
        <v>3.6</v>
      </c>
      <c r="H26" s="512">
        <f t="shared" si="25"/>
        <v>3.6</v>
      </c>
      <c r="I26" s="512">
        <f t="shared" si="25"/>
        <v>3.6</v>
      </c>
      <c r="J26" s="512">
        <f t="shared" si="25"/>
        <v>3.6</v>
      </c>
      <c r="K26" s="499">
        <f t="shared" si="26"/>
        <v>-1</v>
      </c>
      <c r="L26" s="589">
        <f t="shared" si="26"/>
        <v>-1</v>
      </c>
      <c r="M26" s="499">
        <f t="shared" si="27"/>
        <v>0</v>
      </c>
      <c r="N26" s="589">
        <f t="shared" si="27"/>
        <v>0</v>
      </c>
      <c r="O26" s="511">
        <f t="shared" si="28"/>
        <v>0</v>
      </c>
      <c r="P26" s="512">
        <f t="shared" si="28"/>
        <v>0</v>
      </c>
      <c r="Q26" s="488" t="e">
        <f t="shared" si="28"/>
        <v>#DIV/0!</v>
      </c>
      <c r="R26" s="492">
        <f t="shared" si="28"/>
        <v>0</v>
      </c>
      <c r="S26" s="194"/>
      <c r="T26" s="194"/>
      <c r="U26" s="764"/>
      <c r="V26" s="373"/>
      <c r="W26" s="354"/>
      <c r="X26" s="354"/>
      <c r="Y26" s="354"/>
      <c r="Z26" s="354"/>
      <c r="AA26" s="354"/>
      <c r="AB26" s="354"/>
      <c r="AC26" s="324"/>
      <c r="AD26" s="325"/>
      <c r="AE26" s="318"/>
      <c r="AF26" s="320"/>
      <c r="AG26" s="764"/>
      <c r="AH26" s="373"/>
      <c r="AI26" s="318"/>
      <c r="AJ26" s="320"/>
      <c r="AL26" s="68">
        <f t="shared" si="9"/>
        <v>0</v>
      </c>
      <c r="AM26" s="68">
        <f t="shared" si="13"/>
        <v>3.3</v>
      </c>
      <c r="AN26" s="68">
        <f t="shared" si="14"/>
        <v>3.4</v>
      </c>
      <c r="AO26" s="68">
        <f t="shared" si="15"/>
        <v>3.4</v>
      </c>
      <c r="AP26" s="68">
        <f t="shared" si="16"/>
        <v>3.6</v>
      </c>
      <c r="AQ26" s="68">
        <f t="shared" si="17"/>
        <v>3.6</v>
      </c>
      <c r="AR26" s="68">
        <f t="shared" si="18"/>
        <v>3.6</v>
      </c>
      <c r="AS26" s="68">
        <f t="shared" si="19"/>
        <v>3.6</v>
      </c>
      <c r="AT26" s="68">
        <f t="shared" si="20"/>
        <v>-1</v>
      </c>
      <c r="AU26" s="68">
        <f t="shared" si="21"/>
        <v>-1</v>
      </c>
      <c r="AV26" s="68">
        <f t="shared" si="22"/>
        <v>0</v>
      </c>
      <c r="AW26" s="68">
        <f t="shared" si="23"/>
        <v>0</v>
      </c>
      <c r="AX26" s="68">
        <f t="shared" si="24"/>
        <v>0</v>
      </c>
      <c r="AY26" s="68">
        <f t="shared" si="6"/>
        <v>0</v>
      </c>
      <c r="AZ26" s="68" t="e">
        <f t="shared" si="7"/>
        <v>#DIV/0!</v>
      </c>
      <c r="BA26" s="68">
        <f t="shared" si="8"/>
        <v>0</v>
      </c>
    </row>
    <row r="27" spans="1:53" ht="12" customHeight="1">
      <c r="A27" s="63" t="s">
        <v>26</v>
      </c>
      <c r="B27" s="493" t="s">
        <v>57</v>
      </c>
      <c r="C27" s="520">
        <f t="shared" si="25"/>
        <v>0</v>
      </c>
      <c r="D27" s="521">
        <f t="shared" si="25"/>
        <v>44.8</v>
      </c>
      <c r="E27" s="521">
        <f t="shared" si="25"/>
        <v>44.8</v>
      </c>
      <c r="F27" s="521">
        <f t="shared" si="25"/>
        <v>44.9</v>
      </c>
      <c r="G27" s="521">
        <f t="shared" si="25"/>
        <v>45.5</v>
      </c>
      <c r="H27" s="521">
        <f t="shared" si="25"/>
        <v>45.1</v>
      </c>
      <c r="I27" s="521">
        <f t="shared" si="25"/>
        <v>44.3</v>
      </c>
      <c r="J27" s="521">
        <f t="shared" si="25"/>
        <v>44.9</v>
      </c>
      <c r="K27" s="616">
        <f t="shared" si="26"/>
        <v>-1</v>
      </c>
      <c r="L27" s="617">
        <f t="shared" si="26"/>
        <v>-1</v>
      </c>
      <c r="M27" s="616">
        <f t="shared" si="27"/>
        <v>0</v>
      </c>
      <c r="N27" s="617">
        <f t="shared" si="27"/>
        <v>0</v>
      </c>
      <c r="O27" s="520">
        <f t="shared" si="28"/>
        <v>0</v>
      </c>
      <c r="P27" s="521">
        <f t="shared" si="28"/>
        <v>0</v>
      </c>
      <c r="Q27" s="495" t="e">
        <f t="shared" si="28"/>
        <v>#DIV/0!</v>
      </c>
      <c r="R27" s="496">
        <f t="shared" si="28"/>
        <v>0</v>
      </c>
      <c r="S27" s="194"/>
      <c r="T27" s="194"/>
      <c r="U27" s="765"/>
      <c r="V27" s="374"/>
      <c r="W27" s="356"/>
      <c r="X27" s="356"/>
      <c r="Y27" s="356"/>
      <c r="Z27" s="356"/>
      <c r="AA27" s="356"/>
      <c r="AB27" s="356"/>
      <c r="AC27" s="327"/>
      <c r="AD27" s="328"/>
      <c r="AE27" s="329"/>
      <c r="AF27" s="330"/>
      <c r="AG27" s="765"/>
      <c r="AH27" s="374"/>
      <c r="AI27" s="329"/>
      <c r="AJ27" s="330"/>
      <c r="AL27" s="68">
        <f t="shared" si="9"/>
        <v>0</v>
      </c>
      <c r="AM27" s="68">
        <f t="shared" si="13"/>
        <v>44.8</v>
      </c>
      <c r="AN27" s="68">
        <f t="shared" si="14"/>
        <v>44.8</v>
      </c>
      <c r="AO27" s="68">
        <f t="shared" si="15"/>
        <v>44.9</v>
      </c>
      <c r="AP27" s="68">
        <f t="shared" si="16"/>
        <v>45.5</v>
      </c>
      <c r="AQ27" s="68">
        <f t="shared" si="17"/>
        <v>45.1</v>
      </c>
      <c r="AR27" s="68">
        <f t="shared" si="18"/>
        <v>44.3</v>
      </c>
      <c r="AS27" s="68">
        <f t="shared" si="19"/>
        <v>44.9</v>
      </c>
      <c r="AT27" s="68">
        <f t="shared" si="20"/>
        <v>-1</v>
      </c>
      <c r="AU27" s="68">
        <f t="shared" si="21"/>
        <v>-1</v>
      </c>
      <c r="AV27" s="68">
        <f t="shared" si="22"/>
        <v>0</v>
      </c>
      <c r="AW27" s="68">
        <f t="shared" si="23"/>
        <v>0</v>
      </c>
      <c r="AX27" s="68">
        <f t="shared" si="24"/>
        <v>0</v>
      </c>
      <c r="AY27" s="68">
        <f t="shared" si="6"/>
        <v>0</v>
      </c>
      <c r="AZ27" s="68" t="e">
        <f t="shared" si="7"/>
        <v>#DIV/0!</v>
      </c>
      <c r="BA27" s="68">
        <f t="shared" si="8"/>
        <v>0</v>
      </c>
    </row>
    <row r="28" spans="1:53" ht="12" customHeight="1">
      <c r="A28" s="57" t="s">
        <v>18</v>
      </c>
      <c r="B28" s="483" t="s">
        <v>58</v>
      </c>
      <c r="C28" s="545">
        <f t="shared" si="25"/>
        <v>0</v>
      </c>
      <c r="D28" s="512">
        <f t="shared" si="25"/>
        <v>0.1</v>
      </c>
      <c r="E28" s="512">
        <f t="shared" si="25"/>
        <v>0.1</v>
      </c>
      <c r="F28" s="512">
        <f t="shared" si="25"/>
        <v>0.1</v>
      </c>
      <c r="G28" s="512">
        <f t="shared" si="25"/>
        <v>0.1</v>
      </c>
      <c r="H28" s="512">
        <f t="shared" si="25"/>
        <v>0.1</v>
      </c>
      <c r="I28" s="512">
        <f t="shared" si="25"/>
        <v>0.1</v>
      </c>
      <c r="J28" s="512">
        <f t="shared" si="25"/>
        <v>0.1</v>
      </c>
      <c r="K28" s="499">
        <f t="shared" si="26"/>
        <v>0</v>
      </c>
      <c r="L28" s="589">
        <f t="shared" si="26"/>
        <v>0</v>
      </c>
      <c r="M28" s="499">
        <f t="shared" si="27"/>
        <v>0</v>
      </c>
      <c r="N28" s="589">
        <f t="shared" si="27"/>
        <v>0</v>
      </c>
      <c r="O28" s="545">
        <f t="shared" si="28"/>
        <v>0</v>
      </c>
      <c r="P28" s="512">
        <f t="shared" si="28"/>
        <v>0</v>
      </c>
      <c r="Q28" s="488" t="e">
        <f t="shared" si="28"/>
        <v>#DIV/0!</v>
      </c>
      <c r="R28" s="492">
        <f t="shared" si="28"/>
        <v>0</v>
      </c>
      <c r="S28" s="194"/>
      <c r="T28" s="194"/>
      <c r="U28" s="764"/>
      <c r="V28" s="373"/>
      <c r="W28" s="354"/>
      <c r="X28" s="354"/>
      <c r="Y28" s="354"/>
      <c r="Z28" s="354"/>
      <c r="AA28" s="354"/>
      <c r="AB28" s="354"/>
      <c r="AC28" s="324"/>
      <c r="AD28" s="325"/>
      <c r="AE28" s="318"/>
      <c r="AF28" s="320"/>
      <c r="AG28" s="764"/>
      <c r="AH28" s="373"/>
      <c r="AI28" s="318"/>
      <c r="AJ28" s="320"/>
      <c r="AL28" s="68">
        <f t="shared" si="9"/>
        <v>0</v>
      </c>
      <c r="AM28" s="68">
        <f t="shared" si="13"/>
        <v>0.1</v>
      </c>
      <c r="AN28" s="68">
        <f t="shared" si="14"/>
        <v>0.1</v>
      </c>
      <c r="AO28" s="68">
        <f t="shared" si="15"/>
        <v>0.1</v>
      </c>
      <c r="AP28" s="68">
        <f t="shared" si="16"/>
        <v>0.1</v>
      </c>
      <c r="AQ28" s="68">
        <f t="shared" si="17"/>
        <v>0.1</v>
      </c>
      <c r="AR28" s="68">
        <f t="shared" si="18"/>
        <v>0.1</v>
      </c>
      <c r="AS28" s="68">
        <f t="shared" si="19"/>
        <v>0.1</v>
      </c>
      <c r="AT28" s="68">
        <f t="shared" si="20"/>
        <v>0</v>
      </c>
      <c r="AU28" s="68">
        <f t="shared" si="21"/>
        <v>0</v>
      </c>
      <c r="AV28" s="68">
        <f t="shared" si="22"/>
        <v>0</v>
      </c>
      <c r="AW28" s="68">
        <f t="shared" si="23"/>
        <v>0</v>
      </c>
      <c r="AX28" s="68">
        <f t="shared" si="24"/>
        <v>0</v>
      </c>
      <c r="AY28" s="68">
        <f t="shared" si="6"/>
        <v>0</v>
      </c>
      <c r="AZ28" s="68" t="e">
        <f t="shared" si="7"/>
        <v>#DIV/0!</v>
      </c>
      <c r="BA28" s="68">
        <f t="shared" si="8"/>
        <v>0</v>
      </c>
    </row>
    <row r="29" spans="1:53" ht="12" customHeight="1">
      <c r="A29" s="57" t="s">
        <v>17</v>
      </c>
      <c r="B29" s="483" t="s">
        <v>59</v>
      </c>
      <c r="C29" s="511">
        <f t="shared" si="25"/>
        <v>0</v>
      </c>
      <c r="D29" s="512">
        <f t="shared" si="25"/>
        <v>22</v>
      </c>
      <c r="E29" s="512">
        <f t="shared" si="25"/>
        <v>22.299999999999997</v>
      </c>
      <c r="F29" s="512">
        <f t="shared" si="25"/>
        <v>21.9</v>
      </c>
      <c r="G29" s="512">
        <f t="shared" si="25"/>
        <v>22.2</v>
      </c>
      <c r="H29" s="512">
        <f t="shared" si="25"/>
        <v>22</v>
      </c>
      <c r="I29" s="512">
        <f t="shared" si="25"/>
        <v>21.4</v>
      </c>
      <c r="J29" s="512">
        <f t="shared" si="25"/>
        <v>21.299999999999997</v>
      </c>
      <c r="K29" s="499">
        <f t="shared" si="26"/>
        <v>-1</v>
      </c>
      <c r="L29" s="589">
        <f t="shared" si="26"/>
        <v>-1</v>
      </c>
      <c r="M29" s="499">
        <f t="shared" si="27"/>
        <v>0</v>
      </c>
      <c r="N29" s="589">
        <f t="shared" si="27"/>
        <v>0</v>
      </c>
      <c r="O29" s="511">
        <f t="shared" si="28"/>
        <v>0</v>
      </c>
      <c r="P29" s="512">
        <f t="shared" si="28"/>
        <v>0</v>
      </c>
      <c r="Q29" s="488" t="e">
        <f t="shared" si="28"/>
        <v>#DIV/0!</v>
      </c>
      <c r="R29" s="492">
        <f t="shared" si="28"/>
        <v>0</v>
      </c>
      <c r="S29" s="194"/>
      <c r="T29" s="194"/>
      <c r="U29" s="764"/>
      <c r="V29" s="373"/>
      <c r="W29" s="354"/>
      <c r="X29" s="354"/>
      <c r="Y29" s="354"/>
      <c r="Z29" s="354"/>
      <c r="AA29" s="354"/>
      <c r="AB29" s="354"/>
      <c r="AC29" s="324"/>
      <c r="AD29" s="325"/>
      <c r="AE29" s="318"/>
      <c r="AF29" s="320"/>
      <c r="AG29" s="764"/>
      <c r="AH29" s="373"/>
      <c r="AI29" s="318"/>
      <c r="AJ29" s="320"/>
      <c r="AL29" s="68">
        <f t="shared" si="9"/>
        <v>0</v>
      </c>
      <c r="AM29" s="68">
        <f t="shared" si="13"/>
        <v>22</v>
      </c>
      <c r="AN29" s="68">
        <f t="shared" si="14"/>
        <v>22.299999999999997</v>
      </c>
      <c r="AO29" s="68">
        <f t="shared" si="15"/>
        <v>21.9</v>
      </c>
      <c r="AP29" s="68">
        <f t="shared" si="16"/>
        <v>22.2</v>
      </c>
      <c r="AQ29" s="68">
        <f t="shared" si="17"/>
        <v>22</v>
      </c>
      <c r="AR29" s="68">
        <f t="shared" si="18"/>
        <v>21.4</v>
      </c>
      <c r="AS29" s="68">
        <f t="shared" si="19"/>
        <v>21.299999999999997</v>
      </c>
      <c r="AT29" s="68">
        <f t="shared" si="20"/>
        <v>-1</v>
      </c>
      <c r="AU29" s="68">
        <f t="shared" si="21"/>
        <v>-1</v>
      </c>
      <c r="AV29" s="68">
        <f t="shared" si="22"/>
        <v>0</v>
      </c>
      <c r="AW29" s="68">
        <f t="shared" si="23"/>
        <v>0</v>
      </c>
      <c r="AX29" s="68">
        <f t="shared" si="24"/>
        <v>0</v>
      </c>
      <c r="AY29" s="68">
        <f t="shared" si="6"/>
        <v>0</v>
      </c>
      <c r="AZ29" s="68" t="e">
        <f t="shared" si="7"/>
        <v>#DIV/0!</v>
      </c>
      <c r="BA29" s="68">
        <f t="shared" si="8"/>
        <v>0</v>
      </c>
    </row>
    <row r="30" spans="1:53" ht="12" customHeight="1">
      <c r="A30" s="63" t="s">
        <v>16</v>
      </c>
      <c r="B30" s="527" t="s">
        <v>60</v>
      </c>
      <c r="C30" s="522">
        <f t="shared" si="25"/>
        <v>0</v>
      </c>
      <c r="D30" s="523">
        <f t="shared" si="25"/>
        <v>22.1</v>
      </c>
      <c r="E30" s="523">
        <f t="shared" si="25"/>
        <v>22.4</v>
      </c>
      <c r="F30" s="523">
        <f t="shared" si="25"/>
        <v>22</v>
      </c>
      <c r="G30" s="523">
        <f t="shared" si="25"/>
        <v>22.3</v>
      </c>
      <c r="H30" s="523">
        <f t="shared" si="25"/>
        <v>22.1</v>
      </c>
      <c r="I30" s="523">
        <f t="shared" si="25"/>
        <v>21.5</v>
      </c>
      <c r="J30" s="523">
        <f t="shared" si="25"/>
        <v>21.4</v>
      </c>
      <c r="K30" s="623">
        <f t="shared" si="26"/>
        <v>-1</v>
      </c>
      <c r="L30" s="507">
        <f t="shared" si="26"/>
        <v>-1</v>
      </c>
      <c r="M30" s="623">
        <f t="shared" si="27"/>
        <v>0</v>
      </c>
      <c r="N30" s="507">
        <f t="shared" si="27"/>
        <v>0</v>
      </c>
      <c r="O30" s="633">
        <f t="shared" si="28"/>
        <v>0</v>
      </c>
      <c r="P30" s="634">
        <f t="shared" si="28"/>
        <v>0</v>
      </c>
      <c r="Q30" s="506" t="e">
        <f t="shared" si="28"/>
        <v>#DIV/0!</v>
      </c>
      <c r="R30" s="508">
        <f t="shared" si="28"/>
        <v>0</v>
      </c>
      <c r="S30" s="194"/>
      <c r="T30" s="194"/>
      <c r="U30" s="766"/>
      <c r="V30" s="375"/>
      <c r="W30" s="358"/>
      <c r="X30" s="358"/>
      <c r="Y30" s="358"/>
      <c r="Z30" s="358"/>
      <c r="AA30" s="358"/>
      <c r="AB30" s="358"/>
      <c r="AC30" s="339"/>
      <c r="AD30" s="740"/>
      <c r="AE30" s="340"/>
      <c r="AF30" s="359"/>
      <c r="AG30" s="766"/>
      <c r="AH30" s="375"/>
      <c r="AI30" s="340"/>
      <c r="AJ30" s="359"/>
      <c r="AL30" s="68">
        <f t="shared" si="9"/>
        <v>0</v>
      </c>
      <c r="AM30" s="68">
        <f t="shared" si="13"/>
        <v>22.1</v>
      </c>
      <c r="AN30" s="68">
        <f t="shared" si="14"/>
        <v>22.4</v>
      </c>
      <c r="AO30" s="68">
        <f t="shared" si="15"/>
        <v>22</v>
      </c>
      <c r="AP30" s="68">
        <f t="shared" si="16"/>
        <v>22.3</v>
      </c>
      <c r="AQ30" s="68">
        <f t="shared" si="17"/>
        <v>22.1</v>
      </c>
      <c r="AR30" s="68">
        <f t="shared" si="18"/>
        <v>21.5</v>
      </c>
      <c r="AS30" s="68">
        <f t="shared" si="19"/>
        <v>21.4</v>
      </c>
      <c r="AT30" s="68">
        <f t="shared" si="20"/>
        <v>-1</v>
      </c>
      <c r="AU30" s="68">
        <f t="shared" si="21"/>
        <v>-1</v>
      </c>
      <c r="AV30" s="68">
        <f t="shared" si="22"/>
        <v>0</v>
      </c>
      <c r="AW30" s="68">
        <f t="shared" si="23"/>
        <v>0</v>
      </c>
      <c r="AX30" s="68">
        <f t="shared" si="24"/>
        <v>0</v>
      </c>
      <c r="AY30" s="68">
        <f t="shared" si="6"/>
        <v>0</v>
      </c>
      <c r="AZ30" s="68" t="e">
        <f t="shared" si="7"/>
        <v>#DIV/0!</v>
      </c>
      <c r="BA30" s="68">
        <f t="shared" si="8"/>
        <v>0</v>
      </c>
    </row>
    <row r="31" spans="1:53" ht="12" customHeight="1">
      <c r="A31" s="219" t="str">
        <f>+"FXSweden"&amp;$A$1</f>
        <v>FXSwedenSWE</v>
      </c>
      <c r="B31" s="1362" t="s">
        <v>147</v>
      </c>
      <c r="C31" s="1362"/>
      <c r="D31" s="1362"/>
      <c r="E31" s="1362"/>
      <c r="F31" s="1362"/>
      <c r="G31" s="1362"/>
      <c r="H31" s="1362"/>
      <c r="I31" s="1362"/>
      <c r="J31" s="1362"/>
      <c r="K31" s="1362"/>
      <c r="L31" s="1362"/>
      <c r="M31" s="1362"/>
      <c r="N31" s="1362"/>
      <c r="O31" s="1362"/>
      <c r="P31" s="1362"/>
      <c r="Q31" s="1362"/>
      <c r="R31" s="1362"/>
    </row>
    <row r="32" spans="1:53">
      <c r="A32" s="43"/>
      <c r="B32" s="1367"/>
      <c r="C32" s="1367"/>
      <c r="D32" s="1367"/>
      <c r="E32" s="1367"/>
      <c r="F32" s="1367"/>
      <c r="G32" s="1367"/>
      <c r="H32" s="1367"/>
      <c r="I32" s="1367"/>
      <c r="J32" s="1367"/>
      <c r="K32" s="1367"/>
      <c r="L32" s="1367"/>
      <c r="M32" s="1367"/>
      <c r="N32" s="1367"/>
      <c r="O32" s="1367"/>
      <c r="P32" s="1367"/>
    </row>
    <row r="33" spans="1:20">
      <c r="A33" s="43"/>
      <c r="B33" s="6"/>
      <c r="H33" s="6"/>
      <c r="I33" s="15"/>
      <c r="J33" s="15"/>
      <c r="K33" s="195"/>
      <c r="L33" s="195"/>
      <c r="M33" s="13"/>
      <c r="N33" s="13"/>
      <c r="O33" s="13"/>
    </row>
    <row r="34" spans="1:20">
      <c r="A34" s="11"/>
      <c r="B34" s="13"/>
      <c r="C34" s="19"/>
      <c r="D34" s="19"/>
      <c r="E34" s="19"/>
      <c r="F34" s="15"/>
      <c r="G34" s="15"/>
      <c r="H34" s="9"/>
      <c r="I34" s="9"/>
      <c r="J34" s="9"/>
      <c r="K34" s="195"/>
      <c r="L34" s="195"/>
      <c r="M34" s="13"/>
      <c r="N34" s="13"/>
      <c r="O34" s="13"/>
    </row>
    <row r="35" spans="1:20">
      <c r="A35" s="11"/>
      <c r="B35" s="13"/>
      <c r="C35" s="19"/>
      <c r="D35" s="19"/>
      <c r="E35" s="19"/>
      <c r="F35" s="15"/>
      <c r="G35" s="15"/>
      <c r="H35" s="9"/>
      <c r="I35" s="9"/>
      <c r="J35" s="9"/>
      <c r="K35" s="195"/>
      <c r="L35" s="195"/>
      <c r="M35" s="13"/>
      <c r="N35" s="13"/>
      <c r="O35" s="13"/>
    </row>
    <row r="36" spans="1:20">
      <c r="A36" s="11"/>
      <c r="B36" s="13"/>
      <c r="C36" s="19"/>
      <c r="D36" s="19"/>
      <c r="E36" s="19"/>
      <c r="F36" s="122"/>
      <c r="G36" s="15"/>
      <c r="H36" s="9"/>
      <c r="I36" s="9"/>
      <c r="J36" s="9"/>
      <c r="K36" s="195"/>
      <c r="L36" s="195"/>
      <c r="M36" s="13"/>
      <c r="N36" s="13"/>
      <c r="O36" s="13"/>
      <c r="T36" s="95"/>
    </row>
    <row r="37" spans="1:20">
      <c r="A37" s="11"/>
      <c r="B37" s="13"/>
      <c r="C37" s="24"/>
      <c r="D37" s="24"/>
      <c r="E37" s="24"/>
      <c r="F37" s="123"/>
      <c r="G37" s="123"/>
      <c r="H37" s="12"/>
      <c r="I37" s="12"/>
      <c r="J37" s="12"/>
      <c r="K37" s="195"/>
      <c r="L37" s="195"/>
      <c r="M37" s="13"/>
      <c r="N37" s="13"/>
      <c r="O37" s="13"/>
      <c r="T37" s="95"/>
    </row>
    <row r="38" spans="1:20">
      <c r="A38" s="11"/>
      <c r="B38" s="13"/>
      <c r="C38" s="19"/>
      <c r="D38" s="19"/>
      <c r="E38" s="9"/>
      <c r="F38" s="15"/>
      <c r="G38" s="15"/>
      <c r="H38" s="9"/>
      <c r="I38" s="9"/>
      <c r="J38" s="9"/>
      <c r="K38" s="195"/>
      <c r="L38" s="195"/>
      <c r="M38" s="13"/>
      <c r="N38" s="13"/>
      <c r="O38" s="13"/>
      <c r="T38" s="95"/>
    </row>
    <row r="39" spans="1:20">
      <c r="A39" s="11"/>
      <c r="B39" s="13"/>
      <c r="C39" s="24"/>
      <c r="D39" s="24"/>
      <c r="E39" s="12"/>
      <c r="F39" s="123"/>
      <c r="G39" s="123"/>
      <c r="H39" s="12"/>
      <c r="I39" s="12"/>
      <c r="J39" s="12"/>
      <c r="K39" s="195"/>
      <c r="L39" s="195"/>
      <c r="M39" s="13"/>
      <c r="N39" s="13"/>
      <c r="O39" s="13"/>
      <c r="T39" s="95"/>
    </row>
    <row r="40" spans="1:20">
      <c r="A40" s="11"/>
      <c r="B40" s="13"/>
      <c r="C40" s="24"/>
      <c r="D40" s="24"/>
      <c r="E40" s="12"/>
      <c r="F40" s="12"/>
      <c r="G40" s="12"/>
      <c r="H40" s="12"/>
      <c r="I40" s="12"/>
      <c r="J40" s="12"/>
      <c r="K40" s="195"/>
      <c r="L40" s="195"/>
      <c r="M40" s="13"/>
      <c r="N40" s="13"/>
      <c r="O40" s="13"/>
      <c r="T40" s="95"/>
    </row>
    <row r="41" spans="1:20">
      <c r="A41" s="11"/>
      <c r="B41" s="13"/>
      <c r="C41" s="19"/>
      <c r="D41" s="19"/>
      <c r="E41" s="9"/>
      <c r="F41" s="124"/>
      <c r="G41" s="124"/>
      <c r="H41" s="9"/>
      <c r="I41" s="9"/>
      <c r="J41" s="9"/>
      <c r="K41" s="195"/>
      <c r="L41" s="195"/>
      <c r="M41" s="13"/>
      <c r="N41" s="13"/>
      <c r="O41" s="13"/>
      <c r="T41" s="95"/>
    </row>
    <row r="42" spans="1:20">
      <c r="A42" s="11"/>
      <c r="B42" s="13"/>
      <c r="C42" s="24"/>
      <c r="D42" s="24"/>
      <c r="E42" s="12"/>
      <c r="F42" s="123"/>
      <c r="G42" s="123"/>
      <c r="H42" s="12"/>
      <c r="I42" s="12"/>
      <c r="J42" s="12"/>
      <c r="K42" s="195"/>
      <c r="L42" s="195"/>
      <c r="M42" s="13"/>
      <c r="N42" s="13"/>
      <c r="O42" s="13"/>
      <c r="T42" s="95"/>
    </row>
    <row r="43" spans="1:20">
      <c r="A43" s="11"/>
      <c r="B43" s="13"/>
      <c r="C43" s="15"/>
      <c r="D43" s="15"/>
      <c r="E43" s="15"/>
      <c r="F43" s="15"/>
      <c r="G43" s="15"/>
      <c r="H43" s="15"/>
      <c r="I43" s="15"/>
      <c r="J43" s="15"/>
      <c r="K43" s="195"/>
      <c r="L43" s="195"/>
      <c r="M43" s="13"/>
      <c r="N43" s="13"/>
      <c r="O43" s="13"/>
      <c r="T43" s="95"/>
    </row>
    <row r="44" spans="1:20">
      <c r="A44" s="11"/>
      <c r="B44" s="13"/>
      <c r="C44" s="15"/>
      <c r="D44" s="15"/>
      <c r="E44" s="15"/>
      <c r="F44" s="15"/>
      <c r="G44" s="15"/>
      <c r="H44" s="15"/>
      <c r="I44" s="15"/>
      <c r="J44" s="15"/>
      <c r="K44" s="195"/>
      <c r="L44" s="195"/>
      <c r="M44" s="13"/>
      <c r="N44" s="13"/>
      <c r="O44" s="13"/>
      <c r="T44" s="95"/>
    </row>
    <row r="45" spans="1:20">
      <c r="A45" s="11"/>
      <c r="B45" s="13"/>
      <c r="C45" s="124"/>
      <c r="D45" s="124"/>
      <c r="E45" s="124"/>
      <c r="F45" s="124"/>
      <c r="G45" s="124"/>
      <c r="H45" s="124"/>
      <c r="I45" s="124"/>
      <c r="J45" s="124"/>
      <c r="K45" s="195"/>
      <c r="L45" s="195"/>
      <c r="M45" s="13"/>
      <c r="N45" s="13"/>
      <c r="O45" s="13"/>
      <c r="T45" s="95"/>
    </row>
    <row r="46" spans="1:20">
      <c r="A46" s="11"/>
      <c r="B46" s="13"/>
      <c r="C46" s="9"/>
      <c r="D46" s="9"/>
      <c r="E46" s="9"/>
      <c r="F46" s="9"/>
      <c r="G46" s="9"/>
      <c r="H46" s="9"/>
      <c r="I46" s="9"/>
      <c r="J46" s="9"/>
      <c r="K46" s="195"/>
      <c r="L46" s="195"/>
      <c r="M46" s="13"/>
      <c r="N46" s="13"/>
      <c r="O46" s="13"/>
      <c r="T46" s="95"/>
    </row>
    <row r="47" spans="1:20">
      <c r="A47" s="11"/>
      <c r="B47" s="13"/>
      <c r="C47" s="125"/>
      <c r="D47" s="125"/>
      <c r="E47" s="125"/>
      <c r="F47" s="125"/>
      <c r="G47" s="125"/>
      <c r="H47" s="125"/>
      <c r="I47" s="125"/>
      <c r="J47" s="125"/>
      <c r="K47" s="195"/>
      <c r="L47" s="195"/>
      <c r="M47" s="13"/>
      <c r="N47" s="13"/>
      <c r="O47" s="13"/>
      <c r="T47" s="95"/>
    </row>
    <row r="48" spans="1:20">
      <c r="A48" s="11"/>
      <c r="B48" s="13"/>
      <c r="C48" s="125"/>
      <c r="D48" s="125"/>
      <c r="E48" s="125"/>
      <c r="F48" s="125"/>
      <c r="G48" s="125"/>
      <c r="H48" s="125"/>
      <c r="I48" s="125"/>
      <c r="J48" s="125"/>
      <c r="K48" s="195"/>
      <c r="L48" s="195"/>
      <c r="M48" s="13"/>
      <c r="N48" s="13"/>
      <c r="O48" s="13"/>
      <c r="T48" s="95"/>
    </row>
    <row r="49" spans="1:20">
      <c r="A49" s="11"/>
      <c r="B49" s="13"/>
      <c r="C49" s="126"/>
      <c r="D49" s="126"/>
      <c r="E49" s="126"/>
      <c r="F49" s="126"/>
      <c r="G49" s="126"/>
      <c r="H49" s="126"/>
      <c r="I49" s="126"/>
      <c r="J49" s="126"/>
      <c r="K49" s="195"/>
      <c r="L49" s="195"/>
      <c r="M49" s="13"/>
      <c r="N49" s="13"/>
      <c r="O49" s="13"/>
      <c r="T49" s="95"/>
    </row>
    <row r="50" spans="1:20">
      <c r="A50" s="11"/>
      <c r="B50" s="13"/>
      <c r="C50" s="125"/>
      <c r="D50" s="125"/>
      <c r="E50" s="125"/>
      <c r="F50" s="125"/>
      <c r="G50" s="125"/>
      <c r="H50" s="125"/>
      <c r="I50" s="125"/>
      <c r="J50" s="125"/>
      <c r="K50" s="195"/>
      <c r="L50" s="195"/>
      <c r="M50" s="13"/>
      <c r="N50" s="13"/>
      <c r="O50" s="13"/>
      <c r="T50" s="95"/>
    </row>
    <row r="51" spans="1:20">
      <c r="A51" s="11"/>
      <c r="B51" s="13"/>
      <c r="C51" s="125"/>
      <c r="D51" s="125"/>
      <c r="E51" s="125"/>
      <c r="F51" s="125"/>
      <c r="G51" s="125"/>
      <c r="H51" s="125"/>
      <c r="I51" s="125"/>
      <c r="J51" s="125"/>
      <c r="K51" s="195"/>
      <c r="L51" s="195"/>
      <c r="M51" s="13"/>
      <c r="N51" s="13"/>
      <c r="O51" s="13"/>
      <c r="T51" s="95"/>
    </row>
    <row r="52" spans="1:20">
      <c r="A52" s="11"/>
      <c r="B52" s="13"/>
      <c r="C52" s="126"/>
      <c r="D52" s="126"/>
      <c r="E52" s="126"/>
      <c r="F52" s="126"/>
      <c r="G52" s="126"/>
      <c r="H52" s="126"/>
      <c r="I52" s="126"/>
      <c r="J52" s="126"/>
      <c r="K52" s="195"/>
      <c r="L52" s="195"/>
      <c r="M52" s="13"/>
      <c r="N52" s="13"/>
      <c r="O52" s="13"/>
      <c r="T52" s="95"/>
    </row>
    <row r="53" spans="1:20">
      <c r="A53" s="11"/>
      <c r="B53" s="13"/>
      <c r="C53" s="125"/>
      <c r="D53" s="125"/>
      <c r="E53" s="9"/>
      <c r="F53" s="9"/>
      <c r="G53" s="9"/>
      <c r="H53" s="12"/>
      <c r="I53" s="12"/>
      <c r="J53" s="12"/>
      <c r="K53" s="195"/>
      <c r="L53" s="195"/>
      <c r="M53" s="13"/>
      <c r="N53" s="13"/>
      <c r="O53" s="13"/>
      <c r="T53" s="95"/>
    </row>
    <row r="54" spans="1:20">
      <c r="A54" s="11"/>
      <c r="B54" s="13"/>
      <c r="C54" s="127"/>
      <c r="D54" s="127"/>
      <c r="E54" s="127"/>
      <c r="F54" s="127"/>
      <c r="G54" s="127"/>
      <c r="H54" s="127"/>
      <c r="I54" s="127"/>
      <c r="J54" s="127"/>
      <c r="K54" s="195"/>
      <c r="L54" s="195"/>
      <c r="M54" s="13"/>
      <c r="N54" s="13"/>
      <c r="O54" s="13"/>
      <c r="T54" s="95"/>
    </row>
    <row r="55" spans="1:20">
      <c r="A55" s="11"/>
      <c r="B55" s="13"/>
      <c r="C55" s="127"/>
      <c r="D55" s="127"/>
      <c r="E55" s="127"/>
      <c r="F55" s="127"/>
      <c r="G55" s="127"/>
      <c r="H55" s="127"/>
      <c r="I55" s="127"/>
      <c r="J55" s="127"/>
      <c r="K55" s="195"/>
      <c r="L55" s="195"/>
      <c r="M55" s="13"/>
      <c r="N55" s="13"/>
      <c r="O55" s="13"/>
      <c r="T55" s="95"/>
    </row>
    <row r="56" spans="1:20">
      <c r="A56" s="11"/>
      <c r="B56" s="13"/>
      <c r="C56" s="127"/>
      <c r="D56" s="127"/>
      <c r="E56" s="127"/>
      <c r="F56" s="127"/>
      <c r="G56" s="127"/>
      <c r="H56" s="127"/>
      <c r="I56" s="127"/>
      <c r="J56" s="127"/>
      <c r="K56" s="195"/>
      <c r="L56" s="195"/>
      <c r="M56" s="13"/>
      <c r="N56" s="13"/>
      <c r="O56" s="13"/>
      <c r="T56" s="95"/>
    </row>
    <row r="57" spans="1:20">
      <c r="A57" s="11"/>
      <c r="B57" s="13"/>
      <c r="C57" s="128"/>
      <c r="D57" s="128"/>
      <c r="E57" s="128"/>
      <c r="F57" s="128"/>
      <c r="G57" s="128"/>
      <c r="H57" s="128"/>
      <c r="I57" s="128"/>
      <c r="J57" s="128"/>
      <c r="K57" s="195"/>
      <c r="L57" s="195"/>
      <c r="M57" s="13"/>
      <c r="N57" s="13"/>
      <c r="O57" s="13"/>
      <c r="T57" s="95"/>
    </row>
    <row r="58" spans="1:20">
      <c r="A58" s="11"/>
      <c r="B58" s="13"/>
      <c r="C58" s="127"/>
      <c r="D58" s="127"/>
      <c r="E58" s="127"/>
      <c r="F58" s="127"/>
      <c r="G58" s="127"/>
      <c r="H58" s="127"/>
      <c r="I58" s="127"/>
      <c r="J58" s="127"/>
      <c r="K58" s="195"/>
      <c r="L58" s="195"/>
      <c r="M58" s="13"/>
      <c r="N58" s="13"/>
      <c r="O58" s="13"/>
      <c r="T58" s="95"/>
    </row>
    <row r="59" spans="1:20">
      <c r="A59" s="11"/>
      <c r="B59" s="13"/>
      <c r="C59" s="127"/>
      <c r="D59" s="127"/>
      <c r="E59" s="127"/>
      <c r="F59" s="127"/>
      <c r="G59" s="127"/>
      <c r="H59" s="127"/>
      <c r="I59" s="127"/>
      <c r="J59" s="127"/>
      <c r="K59" s="195"/>
      <c r="L59" s="195"/>
      <c r="M59" s="13"/>
      <c r="N59" s="13"/>
      <c r="O59" s="13"/>
      <c r="T59" s="95"/>
    </row>
    <row r="60" spans="1:20">
      <c r="A60" s="11"/>
      <c r="B60" s="13"/>
      <c r="C60" s="128"/>
      <c r="D60" s="128"/>
      <c r="E60" s="128"/>
      <c r="F60" s="128"/>
      <c r="G60" s="128"/>
      <c r="H60" s="128"/>
      <c r="I60" s="128"/>
      <c r="J60" s="128"/>
      <c r="K60" s="195"/>
      <c r="L60" s="195"/>
      <c r="M60" s="13"/>
      <c r="N60" s="13"/>
      <c r="O60" s="13"/>
      <c r="T60" s="95"/>
    </row>
    <row r="61" spans="1:20">
      <c r="A61" s="11"/>
      <c r="B61" s="13"/>
      <c r="C61" s="9"/>
      <c r="D61" s="9"/>
      <c r="E61" s="9"/>
      <c r="F61" s="9"/>
      <c r="G61" s="9"/>
      <c r="H61" s="9"/>
      <c r="I61" s="9"/>
      <c r="J61" s="9"/>
      <c r="K61" s="195"/>
      <c r="L61" s="195"/>
      <c r="M61" s="13"/>
      <c r="N61" s="13"/>
      <c r="O61" s="13"/>
      <c r="T61" s="95"/>
    </row>
    <row r="62" spans="1:20">
      <c r="A62" s="11"/>
      <c r="B62" s="13"/>
      <c r="C62" s="13"/>
      <c r="D62" s="13"/>
      <c r="E62" s="13"/>
      <c r="F62" s="13"/>
      <c r="G62" s="13"/>
      <c r="H62" s="13"/>
      <c r="I62" s="13"/>
      <c r="J62" s="13"/>
      <c r="K62" s="195"/>
      <c r="L62" s="195"/>
      <c r="M62" s="13"/>
      <c r="N62" s="13"/>
      <c r="O62" s="13"/>
      <c r="T62" s="95"/>
    </row>
    <row r="63" spans="1:20">
      <c r="A63" s="11"/>
      <c r="B63" s="13"/>
      <c r="C63" s="13"/>
      <c r="D63" s="13"/>
      <c r="E63" s="13"/>
      <c r="F63" s="13"/>
      <c r="G63" s="13"/>
      <c r="H63" s="13"/>
      <c r="I63" s="13"/>
      <c r="J63" s="13"/>
      <c r="K63" s="195"/>
      <c r="L63" s="195"/>
      <c r="M63" s="13"/>
      <c r="N63" s="13"/>
      <c r="O63" s="13"/>
      <c r="T63" s="95"/>
    </row>
    <row r="64" spans="1:20">
      <c r="A64" s="11"/>
      <c r="B64" s="13"/>
      <c r="C64" s="13"/>
      <c r="D64" s="13"/>
      <c r="E64" s="13"/>
      <c r="F64" s="13"/>
      <c r="G64" s="13"/>
      <c r="H64" s="13"/>
      <c r="I64" s="13"/>
      <c r="J64" s="13"/>
      <c r="K64" s="195"/>
      <c r="L64" s="195"/>
      <c r="M64" s="13"/>
      <c r="N64" s="13"/>
      <c r="O64" s="13"/>
      <c r="T64" s="95"/>
    </row>
    <row r="65" spans="20:20">
      <c r="T65" s="95"/>
    </row>
    <row r="66" spans="20:20">
      <c r="T66" s="95"/>
    </row>
    <row r="94" spans="8:10">
      <c r="H94" s="68"/>
      <c r="I94" s="68"/>
      <c r="J94" s="68"/>
    </row>
  </sheetData>
  <mergeCells count="5">
    <mergeCell ref="Q3:R3"/>
    <mergeCell ref="B32:P32"/>
    <mergeCell ref="M3:N3"/>
    <mergeCell ref="O3:P3"/>
    <mergeCell ref="B31:R31"/>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11:C13 E19:G30 C29:C30 C19:C27 E7:G9 C7:C9 C16:C17 E16:G17 E11:G14" unlockedFormula="1"/>
  </ignoredError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59">
    <tabColor rgb="FF92D050"/>
    <pageSetUpPr fitToPage="1"/>
  </sheetPr>
  <dimension ref="A1:AT65524"/>
  <sheetViews>
    <sheetView zoomScaleNormal="100" workbookViewId="0">
      <selection activeCell="B19" sqref="B19"/>
    </sheetView>
  </sheetViews>
  <sheetFormatPr defaultColWidth="9.33203125" defaultRowHeight="12" outlineLevelRow="1"/>
  <cols>
    <col min="1" max="1" width="23.33203125" style="52" customWidth="1"/>
    <col min="2" max="2" width="40" style="53" customWidth="1"/>
    <col min="3" max="7" width="7.44140625" style="53" customWidth="1"/>
    <col min="8" max="10" width="6.6640625" style="53" hidden="1" customWidth="1"/>
    <col min="11" max="12" width="7.44140625" style="194" customWidth="1"/>
    <col min="13" max="15" width="8.44140625" style="53" customWidth="1"/>
    <col min="16" max="18" width="9.33203125" style="53"/>
    <col min="19" max="19" width="10.109375" style="53" customWidth="1"/>
    <col min="20" max="20" width="9.33203125" style="53"/>
    <col min="21" max="22" width="7" style="194" customWidth="1"/>
    <col min="23" max="16384" width="9.33203125" style="53"/>
  </cols>
  <sheetData>
    <row r="1" spans="1:46">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52">
        <v>18</v>
      </c>
      <c r="Q1" s="52">
        <v>19</v>
      </c>
    </row>
    <row r="2" spans="1:46" ht="12" customHeight="1">
      <c r="B2" s="383" t="s">
        <v>38</v>
      </c>
      <c r="C2" s="385"/>
      <c r="D2" s="385"/>
      <c r="E2" s="385"/>
      <c r="F2" s="385"/>
      <c r="G2" s="385"/>
      <c r="H2" s="385"/>
      <c r="I2" s="385"/>
      <c r="J2" s="385"/>
      <c r="K2" s="423"/>
      <c r="L2" s="423"/>
      <c r="M2" s="367"/>
      <c r="N2" s="367"/>
      <c r="O2" s="367"/>
      <c r="R2" s="285" t="s">
        <v>96</v>
      </c>
    </row>
    <row r="3" spans="1:46"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'PeB DK Swe'!M3</f>
        <v>#REF!</v>
      </c>
      <c r="N3" s="839" t="e">
        <f>'PeB DK Swe'!N3</f>
        <v>#REF!</v>
      </c>
      <c r="O3" s="781" t="e">
        <f>'PeB DK Swe'!O3</f>
        <v>#REF!</v>
      </c>
      <c r="P3" s="3"/>
      <c r="Q3" s="3"/>
      <c r="R3" s="456"/>
      <c r="S3" s="885"/>
      <c r="T3" s="885"/>
      <c r="U3" s="885"/>
      <c r="V3" s="885"/>
      <c r="W3" s="885"/>
      <c r="X3" s="885"/>
      <c r="Y3" s="885"/>
      <c r="Z3" s="458"/>
      <c r="AA3" s="826"/>
      <c r="AB3" s="458"/>
      <c r="AC3" s="826"/>
      <c r="AD3" s="452"/>
    </row>
    <row r="4" spans="1:46" ht="12" customHeight="1">
      <c r="A4" s="57" t="s">
        <v>8</v>
      </c>
      <c r="B4" s="483" t="s">
        <v>65</v>
      </c>
      <c r="C4" s="587">
        <f t="shared" ref="C4:J21" si="1">VLOOKUP($A4,bankBaltics,C$1,FALSE)</f>
        <v>0</v>
      </c>
      <c r="D4" s="491">
        <f t="shared" si="1"/>
        <v>0</v>
      </c>
      <c r="E4" s="491">
        <f t="shared" si="1"/>
        <v>0</v>
      </c>
      <c r="F4" s="486">
        <f t="shared" si="1"/>
        <v>0</v>
      </c>
      <c r="G4" s="486">
        <f t="shared" si="1"/>
        <v>0</v>
      </c>
      <c r="H4" s="486">
        <f t="shared" si="1"/>
        <v>0</v>
      </c>
      <c r="I4" s="486">
        <f t="shared" si="1"/>
        <v>0</v>
      </c>
      <c r="J4" s="486">
        <f t="shared" si="1"/>
        <v>0</v>
      </c>
      <c r="K4" s="612">
        <f t="shared" ref="K4:O29" si="2">VLOOKUP($A4,bankBaltics,K$1,FALSE)</f>
        <v>0</v>
      </c>
      <c r="L4" s="589">
        <f t="shared" si="2"/>
        <v>0</v>
      </c>
      <c r="M4" s="613">
        <f t="shared" si="2"/>
        <v>0</v>
      </c>
      <c r="N4" s="614">
        <f t="shared" si="2"/>
        <v>0</v>
      </c>
      <c r="O4" s="636">
        <f t="shared" si="2"/>
        <v>0</v>
      </c>
      <c r="P4" s="4"/>
      <c r="Q4" s="3"/>
      <c r="R4" s="431"/>
      <c r="S4" s="315"/>
      <c r="T4" s="316"/>
      <c r="U4" s="316"/>
      <c r="V4" s="316"/>
      <c r="W4" s="317"/>
      <c r="X4" s="317"/>
      <c r="Y4" s="317"/>
      <c r="Z4" s="324"/>
      <c r="AA4" s="325"/>
      <c r="AB4" s="431"/>
      <c r="AC4" s="315"/>
      <c r="AD4" s="788"/>
      <c r="AG4" s="68">
        <f>C4-R4</f>
        <v>0</v>
      </c>
      <c r="AH4" s="68">
        <f t="shared" ref="AH4:AQ21" si="3">D4-S4</f>
        <v>0</v>
      </c>
      <c r="AI4" s="68">
        <f t="shared" si="3"/>
        <v>0</v>
      </c>
      <c r="AJ4" s="68">
        <f t="shared" si="3"/>
        <v>0</v>
      </c>
      <c r="AK4" s="68">
        <f t="shared" si="3"/>
        <v>0</v>
      </c>
      <c r="AL4" s="68">
        <f t="shared" si="3"/>
        <v>0</v>
      </c>
      <c r="AM4" s="68">
        <f t="shared" si="3"/>
        <v>0</v>
      </c>
      <c r="AN4" s="68">
        <f t="shared" si="3"/>
        <v>0</v>
      </c>
      <c r="AO4" s="68">
        <f t="shared" si="3"/>
        <v>0</v>
      </c>
      <c r="AP4" s="68">
        <f t="shared" si="3"/>
        <v>0</v>
      </c>
      <c r="AQ4" s="68">
        <f t="shared" si="3"/>
        <v>0</v>
      </c>
      <c r="AR4" s="68">
        <f t="shared" ref="AR4:AR29" si="4">N4-AC4</f>
        <v>0</v>
      </c>
      <c r="AS4" s="68">
        <f t="shared" ref="AS4:AS29" si="5">O4-AD4</f>
        <v>0</v>
      </c>
      <c r="AT4" s="68"/>
    </row>
    <row r="5" spans="1:46" ht="12" customHeight="1">
      <c r="A5" s="57" t="s">
        <v>3</v>
      </c>
      <c r="B5" s="483" t="s">
        <v>50</v>
      </c>
      <c r="C5" s="604">
        <f t="shared" si="1"/>
        <v>0</v>
      </c>
      <c r="D5" s="490">
        <f t="shared" si="1"/>
        <v>0</v>
      </c>
      <c r="E5" s="491">
        <f t="shared" si="1"/>
        <v>0</v>
      </c>
      <c r="F5" s="486">
        <f t="shared" si="1"/>
        <v>0</v>
      </c>
      <c r="G5" s="486">
        <f t="shared" si="1"/>
        <v>0</v>
      </c>
      <c r="H5" s="491">
        <f t="shared" si="1"/>
        <v>0</v>
      </c>
      <c r="I5" s="491">
        <f t="shared" si="1"/>
        <v>0</v>
      </c>
      <c r="J5" s="491">
        <f t="shared" si="1"/>
        <v>0</v>
      </c>
      <c r="K5" s="499">
        <f t="shared" si="2"/>
        <v>0</v>
      </c>
      <c r="L5" s="589">
        <f t="shared" si="2"/>
        <v>0</v>
      </c>
      <c r="M5" s="609">
        <f t="shared" si="2"/>
        <v>0</v>
      </c>
      <c r="N5" s="615">
        <f t="shared" si="2"/>
        <v>0</v>
      </c>
      <c r="O5" s="637">
        <f t="shared" si="2"/>
        <v>0</v>
      </c>
      <c r="P5" s="4"/>
      <c r="Q5" s="3"/>
      <c r="R5" s="321"/>
      <c r="S5" s="322"/>
      <c r="T5" s="323"/>
      <c r="U5" s="317"/>
      <c r="V5" s="317"/>
      <c r="W5" s="323"/>
      <c r="X5" s="323"/>
      <c r="Y5" s="323"/>
      <c r="Z5" s="324"/>
      <c r="AA5" s="325"/>
      <c r="AB5" s="321"/>
      <c r="AC5" s="322"/>
      <c r="AD5" s="319"/>
      <c r="AG5" s="68">
        <f t="shared" ref="AG5:AG29" si="6">C5-R5</f>
        <v>0</v>
      </c>
      <c r="AH5" s="68">
        <f t="shared" si="3"/>
        <v>0</v>
      </c>
      <c r="AI5" s="68">
        <f t="shared" si="3"/>
        <v>0</v>
      </c>
      <c r="AJ5" s="68">
        <f t="shared" si="3"/>
        <v>0</v>
      </c>
      <c r="AK5" s="68">
        <f t="shared" si="3"/>
        <v>0</v>
      </c>
      <c r="AL5" s="68">
        <f t="shared" si="3"/>
        <v>0</v>
      </c>
      <c r="AM5" s="68">
        <f t="shared" si="3"/>
        <v>0</v>
      </c>
      <c r="AN5" s="68">
        <f t="shared" si="3"/>
        <v>0</v>
      </c>
      <c r="AO5" s="68">
        <f t="shared" si="3"/>
        <v>0</v>
      </c>
      <c r="AP5" s="68">
        <f t="shared" si="3"/>
        <v>0</v>
      </c>
      <c r="AQ5" s="68">
        <f t="shared" si="3"/>
        <v>0</v>
      </c>
      <c r="AR5" s="68">
        <f t="shared" si="4"/>
        <v>0</v>
      </c>
      <c r="AS5" s="68">
        <f t="shared" si="5"/>
        <v>0</v>
      </c>
      <c r="AT5" s="68"/>
    </row>
    <row r="6" spans="1:46" ht="12" customHeight="1">
      <c r="A6" s="57" t="s">
        <v>0</v>
      </c>
      <c r="B6" s="483" t="s">
        <v>51</v>
      </c>
      <c r="C6" s="604">
        <f t="shared" si="1"/>
        <v>0</v>
      </c>
      <c r="D6" s="490">
        <f t="shared" si="1"/>
        <v>0</v>
      </c>
      <c r="E6" s="491">
        <f t="shared" si="1"/>
        <v>0</v>
      </c>
      <c r="F6" s="486">
        <f t="shared" si="1"/>
        <v>0</v>
      </c>
      <c r="G6" s="486">
        <f t="shared" si="1"/>
        <v>0</v>
      </c>
      <c r="H6" s="491">
        <f t="shared" si="1"/>
        <v>0</v>
      </c>
      <c r="I6" s="491">
        <f t="shared" si="1"/>
        <v>0</v>
      </c>
      <c r="J6" s="491">
        <f t="shared" si="1"/>
        <v>0</v>
      </c>
      <c r="K6" s="499">
        <f t="shared" si="2"/>
        <v>0</v>
      </c>
      <c r="L6" s="589">
        <f t="shared" si="2"/>
        <v>0</v>
      </c>
      <c r="M6" s="609">
        <f t="shared" si="2"/>
        <v>0</v>
      </c>
      <c r="N6" s="615">
        <f t="shared" si="2"/>
        <v>0</v>
      </c>
      <c r="O6" s="639">
        <f t="shared" si="2"/>
        <v>0</v>
      </c>
      <c r="P6" s="4"/>
      <c r="Q6" s="3"/>
      <c r="R6" s="321"/>
      <c r="S6" s="322"/>
      <c r="T6" s="323"/>
      <c r="U6" s="317"/>
      <c r="V6" s="317"/>
      <c r="W6" s="323"/>
      <c r="X6" s="323"/>
      <c r="Y6" s="323"/>
      <c r="Z6" s="324"/>
      <c r="AA6" s="325"/>
      <c r="AB6" s="321"/>
      <c r="AC6" s="322"/>
      <c r="AD6" s="319"/>
      <c r="AG6" s="68">
        <f t="shared" si="6"/>
        <v>0</v>
      </c>
      <c r="AH6" s="68">
        <f t="shared" si="3"/>
        <v>0</v>
      </c>
      <c r="AI6" s="68">
        <f t="shared" si="3"/>
        <v>0</v>
      </c>
      <c r="AJ6" s="68">
        <f t="shared" si="3"/>
        <v>0</v>
      </c>
      <c r="AK6" s="68">
        <f t="shared" si="3"/>
        <v>0</v>
      </c>
      <c r="AL6" s="68">
        <f t="shared" si="3"/>
        <v>0</v>
      </c>
      <c r="AM6" s="68">
        <f t="shared" si="3"/>
        <v>0</v>
      </c>
      <c r="AN6" s="68">
        <f t="shared" si="3"/>
        <v>0</v>
      </c>
      <c r="AO6" s="68">
        <f t="shared" si="3"/>
        <v>0</v>
      </c>
      <c r="AP6" s="68">
        <f t="shared" si="3"/>
        <v>0</v>
      </c>
      <c r="AQ6" s="68">
        <f t="shared" si="3"/>
        <v>0</v>
      </c>
      <c r="AR6" s="68">
        <f t="shared" si="4"/>
        <v>0</v>
      </c>
      <c r="AS6" s="68">
        <f t="shared" si="5"/>
        <v>0</v>
      </c>
      <c r="AT6" s="68"/>
    </row>
    <row r="7" spans="1:46" ht="12" customHeight="1">
      <c r="A7" s="57" t="s">
        <v>19</v>
      </c>
      <c r="B7" s="483" t="s">
        <v>80</v>
      </c>
      <c r="C7" s="604">
        <f t="shared" si="1"/>
        <v>0</v>
      </c>
      <c r="D7" s="490">
        <f t="shared" si="1"/>
        <v>0</v>
      </c>
      <c r="E7" s="491">
        <f t="shared" si="1"/>
        <v>0</v>
      </c>
      <c r="F7" s="486">
        <f t="shared" si="1"/>
        <v>0</v>
      </c>
      <c r="G7" s="486">
        <f t="shared" si="1"/>
        <v>0</v>
      </c>
      <c r="H7" s="491">
        <f t="shared" si="1"/>
        <v>0</v>
      </c>
      <c r="I7" s="491">
        <f t="shared" si="1"/>
        <v>0</v>
      </c>
      <c r="J7" s="491">
        <f t="shared" si="1"/>
        <v>0</v>
      </c>
      <c r="K7" s="499">
        <f t="shared" si="2"/>
        <v>0</v>
      </c>
      <c r="L7" s="589">
        <f t="shared" si="2"/>
        <v>0</v>
      </c>
      <c r="M7" s="609">
        <f t="shared" si="2"/>
        <v>0</v>
      </c>
      <c r="N7" s="615">
        <f t="shared" si="2"/>
        <v>0</v>
      </c>
      <c r="O7" s="637">
        <f t="shared" si="2"/>
        <v>0</v>
      </c>
      <c r="P7" s="4"/>
      <c r="Q7" s="3"/>
      <c r="R7" s="321"/>
      <c r="S7" s="322"/>
      <c r="T7" s="323"/>
      <c r="U7" s="317"/>
      <c r="V7" s="317"/>
      <c r="W7" s="323"/>
      <c r="X7" s="323"/>
      <c r="Y7" s="323"/>
      <c r="Z7" s="324"/>
      <c r="AA7" s="325"/>
      <c r="AB7" s="321"/>
      <c r="AC7" s="322"/>
      <c r="AD7" s="319"/>
      <c r="AG7" s="68">
        <f t="shared" si="6"/>
        <v>0</v>
      </c>
      <c r="AH7" s="68">
        <f t="shared" si="3"/>
        <v>0</v>
      </c>
      <c r="AI7" s="68">
        <f t="shared" si="3"/>
        <v>0</v>
      </c>
      <c r="AJ7" s="68">
        <f t="shared" si="3"/>
        <v>0</v>
      </c>
      <c r="AK7" s="68">
        <f t="shared" si="3"/>
        <v>0</v>
      </c>
      <c r="AL7" s="68">
        <f t="shared" si="3"/>
        <v>0</v>
      </c>
      <c r="AM7" s="68">
        <f t="shared" si="3"/>
        <v>0</v>
      </c>
      <c r="AN7" s="68">
        <f t="shared" si="3"/>
        <v>0</v>
      </c>
      <c r="AO7" s="68">
        <f t="shared" si="3"/>
        <v>0</v>
      </c>
      <c r="AP7" s="68">
        <f t="shared" si="3"/>
        <v>0</v>
      </c>
      <c r="AQ7" s="68">
        <f>M7-AB7</f>
        <v>0</v>
      </c>
      <c r="AR7" s="68">
        <f t="shared" si="4"/>
        <v>0</v>
      </c>
      <c r="AS7" s="68">
        <f>O7-AD7</f>
        <v>0</v>
      </c>
      <c r="AT7" s="68"/>
    </row>
    <row r="8" spans="1:46" ht="12" customHeight="1">
      <c r="A8" s="63" t="s">
        <v>9</v>
      </c>
      <c r="B8" s="493" t="s">
        <v>66</v>
      </c>
      <c r="C8" s="605">
        <f t="shared" si="1"/>
        <v>0</v>
      </c>
      <c r="D8" s="497">
        <f t="shared" si="1"/>
        <v>0</v>
      </c>
      <c r="E8" s="498">
        <f t="shared" si="1"/>
        <v>0</v>
      </c>
      <c r="F8" s="482">
        <f t="shared" si="1"/>
        <v>0</v>
      </c>
      <c r="G8" s="482">
        <f t="shared" si="1"/>
        <v>0</v>
      </c>
      <c r="H8" s="498">
        <f t="shared" si="1"/>
        <v>0</v>
      </c>
      <c r="I8" s="498">
        <f t="shared" si="1"/>
        <v>0</v>
      </c>
      <c r="J8" s="498">
        <f t="shared" si="1"/>
        <v>0</v>
      </c>
      <c r="K8" s="616">
        <f t="shared" si="2"/>
        <v>0</v>
      </c>
      <c r="L8" s="617">
        <f t="shared" si="2"/>
        <v>0</v>
      </c>
      <c r="M8" s="618">
        <f t="shared" si="2"/>
        <v>0</v>
      </c>
      <c r="N8" s="619">
        <f t="shared" si="2"/>
        <v>0</v>
      </c>
      <c r="O8" s="641">
        <f t="shared" si="2"/>
        <v>0</v>
      </c>
      <c r="P8" s="4"/>
      <c r="Q8" s="1"/>
      <c r="R8" s="332"/>
      <c r="S8" s="333"/>
      <c r="T8" s="334"/>
      <c r="U8" s="326"/>
      <c r="V8" s="326"/>
      <c r="W8" s="334"/>
      <c r="X8" s="334"/>
      <c r="Y8" s="334"/>
      <c r="Z8" s="324"/>
      <c r="AA8" s="325"/>
      <c r="AB8" s="332"/>
      <c r="AC8" s="333"/>
      <c r="AD8" s="331"/>
      <c r="AG8" s="68">
        <f t="shared" si="6"/>
        <v>0</v>
      </c>
      <c r="AH8" s="68">
        <f t="shared" si="3"/>
        <v>0</v>
      </c>
      <c r="AI8" s="68">
        <f t="shared" si="3"/>
        <v>0</v>
      </c>
      <c r="AJ8" s="68">
        <f t="shared" si="3"/>
        <v>0</v>
      </c>
      <c r="AK8" s="68">
        <f t="shared" si="3"/>
        <v>0</v>
      </c>
      <c r="AL8" s="68">
        <f t="shared" si="3"/>
        <v>0</v>
      </c>
      <c r="AM8" s="68">
        <f t="shared" si="3"/>
        <v>0</v>
      </c>
      <c r="AN8" s="68">
        <f t="shared" si="3"/>
        <v>0</v>
      </c>
      <c r="AO8" s="68">
        <f t="shared" si="3"/>
        <v>0</v>
      </c>
      <c r="AP8" s="68">
        <f t="shared" si="3"/>
        <v>0</v>
      </c>
      <c r="AQ8" s="68">
        <f t="shared" si="3"/>
        <v>0</v>
      </c>
      <c r="AR8" s="68">
        <f t="shared" si="4"/>
        <v>0</v>
      </c>
      <c r="AS8" s="68">
        <f t="shared" si="5"/>
        <v>0</v>
      </c>
      <c r="AT8" s="68"/>
    </row>
    <row r="9" spans="1:46" ht="12" customHeight="1">
      <c r="A9" s="57" t="s">
        <v>4</v>
      </c>
      <c r="B9" s="483" t="s">
        <v>36</v>
      </c>
      <c r="C9" s="604">
        <f t="shared" si="1"/>
        <v>0</v>
      </c>
      <c r="D9" s="490">
        <f t="shared" si="1"/>
        <v>0</v>
      </c>
      <c r="E9" s="491">
        <f t="shared" si="1"/>
        <v>0</v>
      </c>
      <c r="F9" s="486">
        <f t="shared" si="1"/>
        <v>0</v>
      </c>
      <c r="G9" s="486">
        <f t="shared" si="1"/>
        <v>0</v>
      </c>
      <c r="H9" s="491">
        <f t="shared" si="1"/>
        <v>0</v>
      </c>
      <c r="I9" s="491">
        <f t="shared" si="1"/>
        <v>0</v>
      </c>
      <c r="J9" s="491">
        <f t="shared" si="1"/>
        <v>0</v>
      </c>
      <c r="K9" s="499">
        <f t="shared" si="2"/>
        <v>0</v>
      </c>
      <c r="L9" s="589">
        <f t="shared" si="2"/>
        <v>0</v>
      </c>
      <c r="M9" s="609">
        <f t="shared" si="2"/>
        <v>0</v>
      </c>
      <c r="N9" s="615">
        <f t="shared" si="2"/>
        <v>0</v>
      </c>
      <c r="O9" s="637">
        <f t="shared" si="2"/>
        <v>0</v>
      </c>
      <c r="P9" s="4"/>
      <c r="Q9" s="1"/>
      <c r="R9" s="321"/>
      <c r="S9" s="322"/>
      <c r="T9" s="323"/>
      <c r="U9" s="317"/>
      <c r="V9" s="317"/>
      <c r="W9" s="323"/>
      <c r="X9" s="323"/>
      <c r="Y9" s="323"/>
      <c r="Z9" s="324"/>
      <c r="AA9" s="325"/>
      <c r="AB9" s="321"/>
      <c r="AC9" s="322"/>
      <c r="AD9" s="319"/>
      <c r="AG9" s="68">
        <f t="shared" si="6"/>
        <v>0</v>
      </c>
      <c r="AH9" s="68">
        <f t="shared" si="3"/>
        <v>0</v>
      </c>
      <c r="AI9" s="68">
        <f t="shared" si="3"/>
        <v>0</v>
      </c>
      <c r="AJ9" s="68">
        <f t="shared" si="3"/>
        <v>0</v>
      </c>
      <c r="AK9" s="68">
        <f t="shared" si="3"/>
        <v>0</v>
      </c>
      <c r="AL9" s="68">
        <f t="shared" si="3"/>
        <v>0</v>
      </c>
      <c r="AM9" s="68">
        <f t="shared" si="3"/>
        <v>0</v>
      </c>
      <c r="AN9" s="68">
        <f t="shared" si="3"/>
        <v>0</v>
      </c>
      <c r="AO9" s="68">
        <f t="shared" si="3"/>
        <v>0</v>
      </c>
      <c r="AP9" s="68">
        <f t="shared" si="3"/>
        <v>0</v>
      </c>
      <c r="AQ9" s="68">
        <f t="shared" si="3"/>
        <v>0</v>
      </c>
      <c r="AR9" s="68">
        <f t="shared" si="4"/>
        <v>0</v>
      </c>
      <c r="AS9" s="68">
        <f t="shared" si="5"/>
        <v>0</v>
      </c>
      <c r="AT9" s="68"/>
    </row>
    <row r="10" spans="1:46" ht="12" customHeight="1">
      <c r="A10" s="191" t="s">
        <v>86</v>
      </c>
      <c r="B10" s="620" t="s">
        <v>87</v>
      </c>
      <c r="C10" s="604">
        <f t="shared" si="1"/>
        <v>0</v>
      </c>
      <c r="D10" s="490">
        <f t="shared" si="1"/>
        <v>0</v>
      </c>
      <c r="E10" s="491">
        <f t="shared" si="1"/>
        <v>0</v>
      </c>
      <c r="F10" s="486">
        <f t="shared" si="1"/>
        <v>0</v>
      </c>
      <c r="G10" s="486">
        <f t="shared" si="1"/>
        <v>0</v>
      </c>
      <c r="H10" s="491">
        <f t="shared" si="1"/>
        <v>0</v>
      </c>
      <c r="I10" s="491">
        <f t="shared" si="1"/>
        <v>0</v>
      </c>
      <c r="J10" s="491">
        <f t="shared" si="1"/>
        <v>0</v>
      </c>
      <c r="K10" s="499">
        <f t="shared" si="2"/>
        <v>0</v>
      </c>
      <c r="L10" s="589">
        <f t="shared" si="2"/>
        <v>0</v>
      </c>
      <c r="M10" s="609">
        <f t="shared" si="2"/>
        <v>0</v>
      </c>
      <c r="N10" s="615">
        <f t="shared" si="2"/>
        <v>0</v>
      </c>
      <c r="O10" s="637">
        <f t="shared" si="2"/>
        <v>0</v>
      </c>
      <c r="P10" s="4"/>
      <c r="Q10" s="1"/>
      <c r="R10" s="321"/>
      <c r="S10" s="322"/>
      <c r="T10" s="323"/>
      <c r="U10" s="317"/>
      <c r="V10" s="317"/>
      <c r="W10" s="323"/>
      <c r="X10" s="323"/>
      <c r="Y10" s="323"/>
      <c r="Z10" s="324"/>
      <c r="AA10" s="325"/>
      <c r="AB10" s="321"/>
      <c r="AC10" s="322"/>
      <c r="AD10" s="319"/>
      <c r="AG10" s="68">
        <f t="shared" si="6"/>
        <v>0</v>
      </c>
      <c r="AH10" s="68">
        <f t="shared" si="3"/>
        <v>0</v>
      </c>
      <c r="AI10" s="68">
        <f t="shared" si="3"/>
        <v>0</v>
      </c>
      <c r="AJ10" s="68">
        <f t="shared" si="3"/>
        <v>0</v>
      </c>
      <c r="AK10" s="68">
        <f t="shared" si="3"/>
        <v>0</v>
      </c>
      <c r="AL10" s="68">
        <f t="shared" si="3"/>
        <v>0</v>
      </c>
      <c r="AM10" s="68">
        <f t="shared" si="3"/>
        <v>0</v>
      </c>
      <c r="AN10" s="68">
        <f t="shared" si="3"/>
        <v>0</v>
      </c>
      <c r="AO10" s="68">
        <f t="shared" si="3"/>
        <v>0</v>
      </c>
      <c r="AP10" s="68">
        <f t="shared" si="3"/>
        <v>0</v>
      </c>
      <c r="AQ10" s="68">
        <f t="shared" si="3"/>
        <v>0</v>
      </c>
      <c r="AR10" s="68">
        <f t="shared" si="4"/>
        <v>0</v>
      </c>
      <c r="AS10" s="68">
        <f t="shared" si="5"/>
        <v>0</v>
      </c>
      <c r="AT10" s="68"/>
    </row>
    <row r="11" spans="1:46" ht="12" customHeight="1">
      <c r="A11" s="63" t="s">
        <v>25</v>
      </c>
      <c r="B11" s="493" t="s">
        <v>67</v>
      </c>
      <c r="C11" s="605">
        <f t="shared" si="1"/>
        <v>0</v>
      </c>
      <c r="D11" s="497">
        <f t="shared" si="1"/>
        <v>0</v>
      </c>
      <c r="E11" s="498">
        <f t="shared" si="1"/>
        <v>0</v>
      </c>
      <c r="F11" s="482">
        <f t="shared" si="1"/>
        <v>0</v>
      </c>
      <c r="G11" s="482">
        <f t="shared" si="1"/>
        <v>0</v>
      </c>
      <c r="H11" s="498">
        <f t="shared" si="1"/>
        <v>0</v>
      </c>
      <c r="I11" s="498">
        <f t="shared" si="1"/>
        <v>0</v>
      </c>
      <c r="J11" s="498">
        <f t="shared" si="1"/>
        <v>0</v>
      </c>
      <c r="K11" s="616">
        <f t="shared" si="2"/>
        <v>0</v>
      </c>
      <c r="L11" s="617">
        <f t="shared" si="2"/>
        <v>0</v>
      </c>
      <c r="M11" s="618">
        <f t="shared" si="2"/>
        <v>0</v>
      </c>
      <c r="N11" s="619">
        <f t="shared" si="2"/>
        <v>0</v>
      </c>
      <c r="O11" s="641">
        <f t="shared" si="2"/>
        <v>0</v>
      </c>
      <c r="P11" s="4"/>
      <c r="R11" s="332"/>
      <c r="S11" s="333"/>
      <c r="T11" s="334"/>
      <c r="U11" s="326"/>
      <c r="V11" s="326"/>
      <c r="W11" s="334"/>
      <c r="X11" s="334"/>
      <c r="Y11" s="334"/>
      <c r="Z11" s="324"/>
      <c r="AA11" s="325"/>
      <c r="AB11" s="332"/>
      <c r="AC11" s="333"/>
      <c r="AD11" s="331"/>
      <c r="AG11" s="68">
        <f t="shared" si="6"/>
        <v>0</v>
      </c>
      <c r="AH11" s="68">
        <f t="shared" si="3"/>
        <v>0</v>
      </c>
      <c r="AI11" s="68">
        <f t="shared" si="3"/>
        <v>0</v>
      </c>
      <c r="AJ11" s="68">
        <f t="shared" si="3"/>
        <v>0</v>
      </c>
      <c r="AK11" s="68">
        <f t="shared" si="3"/>
        <v>0</v>
      </c>
      <c r="AL11" s="68">
        <f t="shared" si="3"/>
        <v>0</v>
      </c>
      <c r="AM11" s="68">
        <f t="shared" si="3"/>
        <v>0</v>
      </c>
      <c r="AN11" s="68">
        <f t="shared" si="3"/>
        <v>0</v>
      </c>
      <c r="AO11" s="68">
        <f t="shared" si="3"/>
        <v>0</v>
      </c>
      <c r="AP11" s="68">
        <f t="shared" si="3"/>
        <v>0</v>
      </c>
      <c r="AQ11" s="68">
        <f t="shared" si="3"/>
        <v>0</v>
      </c>
      <c r="AR11" s="68">
        <f t="shared" si="4"/>
        <v>0</v>
      </c>
      <c r="AS11" s="68">
        <f t="shared" si="5"/>
        <v>0</v>
      </c>
      <c r="AT11" s="68"/>
    </row>
    <row r="12" spans="1:46" ht="12" customHeight="1">
      <c r="A12" s="63" t="s">
        <v>14</v>
      </c>
      <c r="B12" s="493" t="s">
        <v>68</v>
      </c>
      <c r="C12" s="605">
        <f t="shared" si="1"/>
        <v>0</v>
      </c>
      <c r="D12" s="497">
        <f t="shared" si="1"/>
        <v>0</v>
      </c>
      <c r="E12" s="498">
        <f t="shared" si="1"/>
        <v>0</v>
      </c>
      <c r="F12" s="498">
        <f t="shared" si="1"/>
        <v>0</v>
      </c>
      <c r="G12" s="498">
        <f t="shared" si="1"/>
        <v>0</v>
      </c>
      <c r="H12" s="498">
        <f t="shared" si="1"/>
        <v>0</v>
      </c>
      <c r="I12" s="498">
        <f t="shared" si="1"/>
        <v>0</v>
      </c>
      <c r="J12" s="498">
        <f t="shared" si="1"/>
        <v>0</v>
      </c>
      <c r="K12" s="616">
        <f t="shared" si="2"/>
        <v>0</v>
      </c>
      <c r="L12" s="617">
        <f t="shared" si="2"/>
        <v>0</v>
      </c>
      <c r="M12" s="618">
        <f t="shared" si="2"/>
        <v>0</v>
      </c>
      <c r="N12" s="619">
        <f t="shared" si="2"/>
        <v>0</v>
      </c>
      <c r="O12" s="641">
        <f t="shared" si="2"/>
        <v>0</v>
      </c>
      <c r="P12" s="4"/>
      <c r="R12" s="332"/>
      <c r="S12" s="333"/>
      <c r="T12" s="334"/>
      <c r="U12" s="334"/>
      <c r="V12" s="334"/>
      <c r="W12" s="334"/>
      <c r="X12" s="334"/>
      <c r="Y12" s="334"/>
      <c r="Z12" s="324"/>
      <c r="AA12" s="325"/>
      <c r="AB12" s="332"/>
      <c r="AC12" s="333"/>
      <c r="AD12" s="331"/>
      <c r="AG12" s="68">
        <f t="shared" si="6"/>
        <v>0</v>
      </c>
      <c r="AH12" s="68">
        <f t="shared" si="3"/>
        <v>0</v>
      </c>
      <c r="AI12" s="68">
        <f t="shared" si="3"/>
        <v>0</v>
      </c>
      <c r="AJ12" s="68">
        <f t="shared" si="3"/>
        <v>0</v>
      </c>
      <c r="AK12" s="68">
        <f t="shared" si="3"/>
        <v>0</v>
      </c>
      <c r="AL12" s="68">
        <f t="shared" si="3"/>
        <v>0</v>
      </c>
      <c r="AM12" s="68">
        <f t="shared" si="3"/>
        <v>0</v>
      </c>
      <c r="AN12" s="68">
        <f t="shared" si="3"/>
        <v>0</v>
      </c>
      <c r="AO12" s="68">
        <f t="shared" si="3"/>
        <v>0</v>
      </c>
      <c r="AP12" s="68">
        <f t="shared" si="3"/>
        <v>0</v>
      </c>
      <c r="AQ12" s="68">
        <f t="shared" si="3"/>
        <v>0</v>
      </c>
      <c r="AR12" s="68">
        <f t="shared" si="4"/>
        <v>0</v>
      </c>
      <c r="AS12" s="68">
        <f t="shared" si="5"/>
        <v>0</v>
      </c>
      <c r="AT12" s="68"/>
    </row>
    <row r="13" spans="1:46" ht="12" customHeight="1">
      <c r="A13" s="57" t="s">
        <v>24</v>
      </c>
      <c r="B13" s="483" t="s">
        <v>52</v>
      </c>
      <c r="C13" s="621">
        <f t="shared" si="1"/>
        <v>0</v>
      </c>
      <c r="D13" s="490">
        <f t="shared" si="1"/>
        <v>0</v>
      </c>
      <c r="E13" s="491">
        <f t="shared" si="1"/>
        <v>0</v>
      </c>
      <c r="F13" s="485">
        <f t="shared" si="1"/>
        <v>0</v>
      </c>
      <c r="G13" s="485">
        <f t="shared" si="1"/>
        <v>0</v>
      </c>
      <c r="H13" s="491">
        <f t="shared" si="1"/>
        <v>0</v>
      </c>
      <c r="I13" s="491">
        <f t="shared" si="1"/>
        <v>0</v>
      </c>
      <c r="J13" s="491">
        <f t="shared" si="1"/>
        <v>0</v>
      </c>
      <c r="K13" s="499">
        <f t="shared" si="2"/>
        <v>0</v>
      </c>
      <c r="L13" s="589">
        <f t="shared" si="2"/>
        <v>0</v>
      </c>
      <c r="M13" s="609">
        <f t="shared" si="2"/>
        <v>0</v>
      </c>
      <c r="N13" s="615">
        <f t="shared" si="2"/>
        <v>0</v>
      </c>
      <c r="O13" s="637">
        <f t="shared" si="2"/>
        <v>0</v>
      </c>
      <c r="P13" s="4"/>
      <c r="R13" s="321"/>
      <c r="S13" s="322"/>
      <c r="T13" s="323"/>
      <c r="U13" s="316"/>
      <c r="V13" s="316"/>
      <c r="W13" s="323"/>
      <c r="X13" s="323"/>
      <c r="Y13" s="323"/>
      <c r="Z13" s="324"/>
      <c r="AA13" s="325"/>
      <c r="AB13" s="321"/>
      <c r="AC13" s="322"/>
      <c r="AD13" s="319"/>
      <c r="AG13" s="68">
        <f t="shared" si="6"/>
        <v>0</v>
      </c>
      <c r="AH13" s="68">
        <f t="shared" si="3"/>
        <v>0</v>
      </c>
      <c r="AI13" s="68">
        <f t="shared" si="3"/>
        <v>0</v>
      </c>
      <c r="AJ13" s="68">
        <f t="shared" si="3"/>
        <v>0</v>
      </c>
      <c r="AK13" s="68">
        <f t="shared" si="3"/>
        <v>0</v>
      </c>
      <c r="AL13" s="68">
        <f t="shared" si="3"/>
        <v>0</v>
      </c>
      <c r="AM13" s="68">
        <f t="shared" si="3"/>
        <v>0</v>
      </c>
      <c r="AN13" s="68">
        <f t="shared" si="3"/>
        <v>0</v>
      </c>
      <c r="AO13" s="68">
        <f t="shared" si="3"/>
        <v>0</v>
      </c>
      <c r="AP13" s="68">
        <f t="shared" si="3"/>
        <v>0</v>
      </c>
      <c r="AQ13" s="68">
        <f t="shared" si="3"/>
        <v>0</v>
      </c>
      <c r="AR13" s="68">
        <f t="shared" si="4"/>
        <v>0</v>
      </c>
      <c r="AS13" s="68">
        <f t="shared" si="5"/>
        <v>0</v>
      </c>
      <c r="AT13" s="68"/>
    </row>
    <row r="14" spans="1:46" ht="12" hidden="1" customHeight="1" outlineLevel="1">
      <c r="A14" s="57" t="s">
        <v>128</v>
      </c>
      <c r="B14" s="483" t="s">
        <v>129</v>
      </c>
      <c r="C14" s="621">
        <f t="shared" si="1"/>
        <v>0</v>
      </c>
      <c r="D14" s="490">
        <f t="shared" si="1"/>
        <v>0</v>
      </c>
      <c r="E14" s="491">
        <f t="shared" si="1"/>
        <v>0</v>
      </c>
      <c r="F14" s="485">
        <f t="shared" si="1"/>
        <v>0</v>
      </c>
      <c r="G14" s="485">
        <f t="shared" si="1"/>
        <v>0</v>
      </c>
      <c r="H14" s="491">
        <f t="shared" si="1"/>
        <v>0</v>
      </c>
      <c r="I14" s="491">
        <f t="shared" si="1"/>
        <v>0</v>
      </c>
      <c r="J14" s="491">
        <f t="shared" si="1"/>
        <v>0</v>
      </c>
      <c r="K14" s="499">
        <f t="shared" si="2"/>
        <v>0</v>
      </c>
      <c r="L14" s="589">
        <f t="shared" si="2"/>
        <v>0</v>
      </c>
      <c r="M14" s="609">
        <f t="shared" si="2"/>
        <v>0</v>
      </c>
      <c r="N14" s="615">
        <f t="shared" si="2"/>
        <v>0</v>
      </c>
      <c r="O14" s="637">
        <f t="shared" si="2"/>
        <v>0</v>
      </c>
      <c r="P14" s="4"/>
      <c r="R14" s="321"/>
      <c r="S14" s="322"/>
      <c r="T14" s="323"/>
      <c r="U14" s="316"/>
      <c r="V14" s="316"/>
      <c r="W14" s="323"/>
      <c r="X14" s="323"/>
      <c r="Y14" s="323"/>
      <c r="Z14" s="324"/>
      <c r="AA14" s="325"/>
      <c r="AB14" s="321"/>
      <c r="AC14" s="322"/>
      <c r="AD14" s="319"/>
      <c r="AG14" s="68">
        <f t="shared" ref="AG14:AS14" si="7">C14-R14</f>
        <v>0</v>
      </c>
      <c r="AH14" s="68">
        <f t="shared" si="7"/>
        <v>0</v>
      </c>
      <c r="AI14" s="68">
        <f t="shared" si="7"/>
        <v>0</v>
      </c>
      <c r="AJ14" s="68">
        <f t="shared" si="7"/>
        <v>0</v>
      </c>
      <c r="AK14" s="68">
        <f t="shared" si="7"/>
        <v>0</v>
      </c>
      <c r="AL14" s="68">
        <f t="shared" si="7"/>
        <v>0</v>
      </c>
      <c r="AM14" s="68">
        <f t="shared" si="7"/>
        <v>0</v>
      </c>
      <c r="AN14" s="68">
        <f t="shared" si="7"/>
        <v>0</v>
      </c>
      <c r="AO14" s="68">
        <f t="shared" si="7"/>
        <v>0</v>
      </c>
      <c r="AP14" s="68">
        <f t="shared" si="7"/>
        <v>0</v>
      </c>
      <c r="AQ14" s="68">
        <f t="shared" si="7"/>
        <v>0</v>
      </c>
      <c r="AR14" s="68">
        <f t="shared" si="7"/>
        <v>0</v>
      </c>
      <c r="AS14" s="68">
        <f t="shared" si="7"/>
        <v>0</v>
      </c>
      <c r="AT14" s="68"/>
    </row>
    <row r="15" spans="1:46" ht="12" customHeight="1" collapsed="1">
      <c r="A15" s="63" t="s">
        <v>5</v>
      </c>
      <c r="B15" s="500" t="s">
        <v>48</v>
      </c>
      <c r="C15" s="622">
        <f t="shared" si="1"/>
        <v>0</v>
      </c>
      <c r="D15" s="502">
        <f t="shared" si="1"/>
        <v>0</v>
      </c>
      <c r="E15" s="503">
        <f t="shared" si="1"/>
        <v>0</v>
      </c>
      <c r="F15" s="504">
        <f t="shared" si="1"/>
        <v>0</v>
      </c>
      <c r="G15" s="504">
        <f t="shared" si="1"/>
        <v>0</v>
      </c>
      <c r="H15" s="503">
        <f t="shared" si="1"/>
        <v>0</v>
      </c>
      <c r="I15" s="503">
        <f t="shared" si="1"/>
        <v>0</v>
      </c>
      <c r="J15" s="503">
        <f t="shared" si="1"/>
        <v>0</v>
      </c>
      <c r="K15" s="623">
        <f t="shared" si="2"/>
        <v>0</v>
      </c>
      <c r="L15" s="507">
        <f t="shared" si="2"/>
        <v>0</v>
      </c>
      <c r="M15" s="624">
        <f t="shared" si="2"/>
        <v>0</v>
      </c>
      <c r="N15" s="625">
        <f t="shared" si="2"/>
        <v>0</v>
      </c>
      <c r="O15" s="641">
        <f t="shared" si="2"/>
        <v>0</v>
      </c>
      <c r="P15" s="4"/>
      <c r="R15" s="336"/>
      <c r="S15" s="337"/>
      <c r="T15" s="305"/>
      <c r="U15" s="338"/>
      <c r="V15" s="338"/>
      <c r="W15" s="305"/>
      <c r="X15" s="305"/>
      <c r="Y15" s="305"/>
      <c r="Z15" s="736"/>
      <c r="AA15" s="737"/>
      <c r="AB15" s="336"/>
      <c r="AC15" s="337"/>
      <c r="AD15" s="455"/>
      <c r="AG15" s="68">
        <f t="shared" si="6"/>
        <v>0</v>
      </c>
      <c r="AH15" s="68">
        <f t="shared" si="3"/>
        <v>0</v>
      </c>
      <c r="AI15" s="68">
        <f t="shared" si="3"/>
        <v>0</v>
      </c>
      <c r="AJ15" s="68">
        <f t="shared" si="3"/>
        <v>0</v>
      </c>
      <c r="AK15" s="68">
        <f t="shared" si="3"/>
        <v>0</v>
      </c>
      <c r="AL15" s="68">
        <f t="shared" si="3"/>
        <v>0</v>
      </c>
      <c r="AM15" s="68">
        <f t="shared" si="3"/>
        <v>0</v>
      </c>
      <c r="AN15" s="68">
        <f t="shared" si="3"/>
        <v>0</v>
      </c>
      <c r="AO15" s="68">
        <f t="shared" si="3"/>
        <v>0</v>
      </c>
      <c r="AP15" s="68">
        <f t="shared" si="3"/>
        <v>0</v>
      </c>
      <c r="AQ15" s="68">
        <f t="shared" si="3"/>
        <v>0</v>
      </c>
      <c r="AR15" s="68">
        <f t="shared" si="4"/>
        <v>0</v>
      </c>
      <c r="AS15" s="68">
        <f t="shared" si="5"/>
        <v>0</v>
      </c>
      <c r="AT15" s="68"/>
    </row>
    <row r="16" spans="1:46" ht="12" customHeight="1">
      <c r="A16" s="57" t="s">
        <v>10</v>
      </c>
      <c r="B16" s="483" t="s">
        <v>46</v>
      </c>
      <c r="C16" s="509">
        <f t="shared" si="1"/>
        <v>0</v>
      </c>
      <c r="D16" s="486">
        <f t="shared" si="1"/>
        <v>0</v>
      </c>
      <c r="E16" s="486">
        <f t="shared" si="1"/>
        <v>0</v>
      </c>
      <c r="F16" s="486">
        <f t="shared" si="1"/>
        <v>0</v>
      </c>
      <c r="G16" s="486">
        <f t="shared" si="1"/>
        <v>0</v>
      </c>
      <c r="H16" s="486">
        <f t="shared" si="1"/>
        <v>0</v>
      </c>
      <c r="I16" s="486">
        <f t="shared" si="1"/>
        <v>0</v>
      </c>
      <c r="J16" s="486">
        <f t="shared" si="1"/>
        <v>0</v>
      </c>
      <c r="K16" s="499"/>
      <c r="L16" s="589"/>
      <c r="M16" s="608">
        <f t="shared" si="2"/>
        <v>0</v>
      </c>
      <c r="N16" s="648">
        <f t="shared" si="2"/>
        <v>0</v>
      </c>
      <c r="O16" s="670"/>
      <c r="P16" s="4"/>
      <c r="R16" s="343"/>
      <c r="S16" s="317"/>
      <c r="T16" s="317"/>
      <c r="U16" s="317"/>
      <c r="V16" s="317"/>
      <c r="W16" s="317"/>
      <c r="X16" s="317"/>
      <c r="Y16" s="317"/>
      <c r="Z16" s="318"/>
      <c r="AA16" s="320"/>
      <c r="AB16" s="343"/>
      <c r="AC16" s="317"/>
      <c r="AD16" s="319"/>
      <c r="AG16" s="68">
        <f t="shared" si="6"/>
        <v>0</v>
      </c>
      <c r="AH16" s="68">
        <f t="shared" si="3"/>
        <v>0</v>
      </c>
      <c r="AI16" s="68">
        <f t="shared" si="3"/>
        <v>0</v>
      </c>
      <c r="AJ16" s="68">
        <f t="shared" si="3"/>
        <v>0</v>
      </c>
      <c r="AK16" s="68">
        <f t="shared" si="3"/>
        <v>0</v>
      </c>
      <c r="AL16" s="68">
        <f t="shared" si="3"/>
        <v>0</v>
      </c>
      <c r="AM16" s="68">
        <f t="shared" si="3"/>
        <v>0</v>
      </c>
      <c r="AN16" s="68">
        <f t="shared" si="3"/>
        <v>0</v>
      </c>
      <c r="AO16" s="68">
        <f t="shared" si="3"/>
        <v>0</v>
      </c>
      <c r="AP16" s="68">
        <f t="shared" si="3"/>
        <v>0</v>
      </c>
      <c r="AQ16" s="68">
        <f t="shared" si="3"/>
        <v>0</v>
      </c>
      <c r="AR16" s="68">
        <f t="shared" si="4"/>
        <v>0</v>
      </c>
      <c r="AS16" s="68">
        <f t="shared" si="5"/>
        <v>0</v>
      </c>
      <c r="AT16" s="68"/>
    </row>
    <row r="17" spans="1:46" ht="12" customHeight="1">
      <c r="A17" s="57" t="s">
        <v>6</v>
      </c>
      <c r="B17" s="483" t="s">
        <v>108</v>
      </c>
      <c r="C17" s="509">
        <f t="shared" si="1"/>
        <v>0</v>
      </c>
      <c r="D17" s="486">
        <f t="shared" si="1"/>
        <v>0</v>
      </c>
      <c r="E17" s="486">
        <f t="shared" si="1"/>
        <v>0</v>
      </c>
      <c r="F17" s="486">
        <f t="shared" si="1"/>
        <v>0</v>
      </c>
      <c r="G17" s="486">
        <f t="shared" si="1"/>
        <v>0</v>
      </c>
      <c r="H17" s="486">
        <f t="shared" si="1"/>
        <v>0</v>
      </c>
      <c r="I17" s="486">
        <f t="shared" si="1"/>
        <v>0</v>
      </c>
      <c r="J17" s="486">
        <f t="shared" si="1"/>
        <v>0</v>
      </c>
      <c r="K17" s="499"/>
      <c r="L17" s="589"/>
      <c r="M17" s="608">
        <f t="shared" si="2"/>
        <v>0</v>
      </c>
      <c r="N17" s="648">
        <f t="shared" si="2"/>
        <v>0</v>
      </c>
      <c r="O17" s="637"/>
      <c r="P17" s="4"/>
      <c r="R17" s="343"/>
      <c r="S17" s="317"/>
      <c r="T17" s="317"/>
      <c r="U17" s="317"/>
      <c r="V17" s="317"/>
      <c r="W17" s="317"/>
      <c r="X17" s="317"/>
      <c r="Y17" s="317"/>
      <c r="Z17" s="318"/>
      <c r="AA17" s="320"/>
      <c r="AB17" s="343"/>
      <c r="AC17" s="317"/>
      <c r="AD17" s="319"/>
      <c r="AG17" s="68">
        <f t="shared" ref="AG17:AS17" si="8">C17-R17</f>
        <v>0</v>
      </c>
      <c r="AH17" s="68">
        <f t="shared" si="8"/>
        <v>0</v>
      </c>
      <c r="AI17" s="68">
        <f t="shared" si="8"/>
        <v>0</v>
      </c>
      <c r="AJ17" s="68">
        <f t="shared" si="8"/>
        <v>0</v>
      </c>
      <c r="AK17" s="68">
        <f t="shared" si="8"/>
        <v>0</v>
      </c>
      <c r="AL17" s="68">
        <f t="shared" si="8"/>
        <v>0</v>
      </c>
      <c r="AM17" s="68">
        <f t="shared" si="8"/>
        <v>0</v>
      </c>
      <c r="AN17" s="68">
        <f t="shared" si="8"/>
        <v>0</v>
      </c>
      <c r="AO17" s="68">
        <f t="shared" si="8"/>
        <v>0</v>
      </c>
      <c r="AP17" s="68">
        <f t="shared" si="8"/>
        <v>0</v>
      </c>
      <c r="AQ17" s="68">
        <f t="shared" si="8"/>
        <v>0</v>
      </c>
      <c r="AR17" s="68">
        <f t="shared" si="8"/>
        <v>0</v>
      </c>
      <c r="AS17" s="68">
        <f t="shared" si="8"/>
        <v>0</v>
      </c>
      <c r="AT17" s="68"/>
    </row>
    <row r="18" spans="1:46" ht="12" hidden="1" customHeight="1" outlineLevel="1">
      <c r="A18" s="57" t="s">
        <v>6</v>
      </c>
      <c r="B18" s="483" t="s">
        <v>6</v>
      </c>
      <c r="C18" s="509">
        <f t="shared" si="1"/>
        <v>0</v>
      </c>
      <c r="D18" s="486">
        <f t="shared" si="1"/>
        <v>0</v>
      </c>
      <c r="E18" s="486">
        <f t="shared" si="1"/>
        <v>0</v>
      </c>
      <c r="F18" s="486">
        <f t="shared" si="1"/>
        <v>0</v>
      </c>
      <c r="G18" s="486">
        <f t="shared" si="1"/>
        <v>0</v>
      </c>
      <c r="H18" s="486">
        <f t="shared" si="1"/>
        <v>0</v>
      </c>
      <c r="I18" s="486">
        <f t="shared" si="1"/>
        <v>0</v>
      </c>
      <c r="J18" s="486">
        <f t="shared" si="1"/>
        <v>0</v>
      </c>
      <c r="K18" s="499"/>
      <c r="L18" s="589"/>
      <c r="M18" s="608">
        <f t="shared" si="2"/>
        <v>0</v>
      </c>
      <c r="N18" s="648">
        <f t="shared" si="2"/>
        <v>0</v>
      </c>
      <c r="O18" s="637"/>
      <c r="P18" s="4"/>
      <c r="R18" s="343"/>
      <c r="S18" s="317"/>
      <c r="T18" s="317"/>
      <c r="U18" s="317"/>
      <c r="V18" s="317"/>
      <c r="W18" s="317"/>
      <c r="X18" s="317"/>
      <c r="Y18" s="317"/>
      <c r="Z18" s="318"/>
      <c r="AA18" s="320"/>
      <c r="AB18" s="343"/>
      <c r="AC18" s="317"/>
      <c r="AD18" s="319"/>
      <c r="AG18" s="68">
        <f t="shared" si="6"/>
        <v>0</v>
      </c>
      <c r="AH18" s="68">
        <f t="shared" si="3"/>
        <v>0</v>
      </c>
      <c r="AI18" s="68">
        <f t="shared" si="3"/>
        <v>0</v>
      </c>
      <c r="AJ18" s="68">
        <f t="shared" si="3"/>
        <v>0</v>
      </c>
      <c r="AK18" s="68">
        <f t="shared" si="3"/>
        <v>0</v>
      </c>
      <c r="AL18" s="68">
        <f t="shared" si="3"/>
        <v>0</v>
      </c>
      <c r="AM18" s="68">
        <f t="shared" si="3"/>
        <v>0</v>
      </c>
      <c r="AN18" s="68">
        <f t="shared" si="3"/>
        <v>0</v>
      </c>
      <c r="AO18" s="68">
        <f t="shared" si="3"/>
        <v>0</v>
      </c>
      <c r="AP18" s="68">
        <f t="shared" si="3"/>
        <v>0</v>
      </c>
      <c r="AQ18" s="68">
        <f t="shared" si="3"/>
        <v>0</v>
      </c>
      <c r="AR18" s="68">
        <f t="shared" si="4"/>
        <v>0</v>
      </c>
      <c r="AS18" s="68">
        <f t="shared" si="5"/>
        <v>0</v>
      </c>
      <c r="AT18" s="68"/>
    </row>
    <row r="19" spans="1:46" ht="12" customHeight="1" collapsed="1">
      <c r="A19" s="57" t="s">
        <v>29</v>
      </c>
      <c r="B19" s="483" t="s">
        <v>168</v>
      </c>
      <c r="C19" s="476">
        <f t="shared" si="1"/>
        <v>0</v>
      </c>
      <c r="D19" s="485">
        <f t="shared" si="1"/>
        <v>0</v>
      </c>
      <c r="E19" s="485">
        <f t="shared" si="1"/>
        <v>0</v>
      </c>
      <c r="F19" s="485">
        <f t="shared" si="1"/>
        <v>0</v>
      </c>
      <c r="G19" s="485">
        <f t="shared" si="1"/>
        <v>0</v>
      </c>
      <c r="H19" s="485">
        <f t="shared" si="1"/>
        <v>0</v>
      </c>
      <c r="I19" s="485">
        <f t="shared" si="1"/>
        <v>0</v>
      </c>
      <c r="J19" s="485">
        <f t="shared" si="1"/>
        <v>0</v>
      </c>
      <c r="K19" s="499">
        <f t="shared" si="2"/>
        <v>0</v>
      </c>
      <c r="L19" s="589">
        <f t="shared" si="2"/>
        <v>0</v>
      </c>
      <c r="M19" s="609">
        <f t="shared" si="2"/>
        <v>0</v>
      </c>
      <c r="N19" s="615">
        <f t="shared" si="2"/>
        <v>0</v>
      </c>
      <c r="O19" s="637">
        <f t="shared" si="2"/>
        <v>0</v>
      </c>
      <c r="P19" s="4"/>
      <c r="R19" s="345"/>
      <c r="S19" s="316"/>
      <c r="T19" s="316"/>
      <c r="U19" s="316"/>
      <c r="V19" s="316"/>
      <c r="W19" s="316"/>
      <c r="X19" s="316"/>
      <c r="Y19" s="316"/>
      <c r="Z19" s="324"/>
      <c r="AA19" s="325"/>
      <c r="AB19" s="345"/>
      <c r="AC19" s="316"/>
      <c r="AD19" s="319"/>
      <c r="AG19" s="68">
        <f t="shared" si="6"/>
        <v>0</v>
      </c>
      <c r="AH19" s="68">
        <f t="shared" si="3"/>
        <v>0</v>
      </c>
      <c r="AI19" s="68">
        <f t="shared" si="3"/>
        <v>0</v>
      </c>
      <c r="AJ19" s="68">
        <f t="shared" si="3"/>
        <v>0</v>
      </c>
      <c r="AK19" s="68">
        <f t="shared" si="3"/>
        <v>0</v>
      </c>
      <c r="AL19" s="68">
        <f t="shared" si="3"/>
        <v>0</v>
      </c>
      <c r="AM19" s="68">
        <f t="shared" si="3"/>
        <v>0</v>
      </c>
      <c r="AN19" s="68">
        <f t="shared" si="3"/>
        <v>0</v>
      </c>
      <c r="AO19" s="68">
        <f t="shared" si="3"/>
        <v>0</v>
      </c>
      <c r="AP19" s="68">
        <f t="shared" si="3"/>
        <v>0</v>
      </c>
      <c r="AQ19" s="68">
        <f t="shared" si="3"/>
        <v>0</v>
      </c>
      <c r="AR19" s="68">
        <f t="shared" si="4"/>
        <v>0</v>
      </c>
      <c r="AS19" s="68">
        <f t="shared" si="5"/>
        <v>0</v>
      </c>
      <c r="AT19" s="68"/>
    </row>
    <row r="20" spans="1:46" ht="12" customHeight="1">
      <c r="A20" s="57" t="s">
        <v>28</v>
      </c>
      <c r="B20" s="483" t="s">
        <v>93</v>
      </c>
      <c r="C20" s="476">
        <f t="shared" si="1"/>
        <v>0</v>
      </c>
      <c r="D20" s="485">
        <f t="shared" si="1"/>
        <v>0</v>
      </c>
      <c r="E20" s="552">
        <f t="shared" si="1"/>
        <v>0</v>
      </c>
      <c r="F20" s="552">
        <f t="shared" si="1"/>
        <v>0</v>
      </c>
      <c r="G20" s="552">
        <f t="shared" si="1"/>
        <v>0</v>
      </c>
      <c r="H20" s="485">
        <f t="shared" si="1"/>
        <v>0</v>
      </c>
      <c r="I20" s="485">
        <f t="shared" si="1"/>
        <v>0</v>
      </c>
      <c r="J20" s="485">
        <f t="shared" si="1"/>
        <v>0</v>
      </c>
      <c r="K20" s="499">
        <f t="shared" si="2"/>
        <v>0</v>
      </c>
      <c r="L20" s="589">
        <f t="shared" si="2"/>
        <v>0</v>
      </c>
      <c r="M20" s="609">
        <f t="shared" si="2"/>
        <v>0</v>
      </c>
      <c r="N20" s="615">
        <f t="shared" si="2"/>
        <v>0</v>
      </c>
      <c r="O20" s="637">
        <f t="shared" si="2"/>
        <v>0</v>
      </c>
      <c r="P20" s="4"/>
      <c r="R20" s="345"/>
      <c r="S20" s="316"/>
      <c r="T20" s="316"/>
      <c r="U20" s="316"/>
      <c r="V20" s="316"/>
      <c r="W20" s="316"/>
      <c r="X20" s="316"/>
      <c r="Y20" s="316"/>
      <c r="Z20" s="324"/>
      <c r="AA20" s="325"/>
      <c r="AB20" s="345"/>
      <c r="AC20" s="316"/>
      <c r="AD20" s="319"/>
      <c r="AG20" s="68">
        <f t="shared" si="6"/>
        <v>0</v>
      </c>
      <c r="AH20" s="68">
        <f t="shared" si="3"/>
        <v>0</v>
      </c>
      <c r="AI20" s="68">
        <f t="shared" si="3"/>
        <v>0</v>
      </c>
      <c r="AJ20" s="68">
        <f t="shared" si="3"/>
        <v>0</v>
      </c>
      <c r="AK20" s="68">
        <f t="shared" si="3"/>
        <v>0</v>
      </c>
      <c r="AL20" s="68">
        <f t="shared" si="3"/>
        <v>0</v>
      </c>
      <c r="AM20" s="68">
        <f t="shared" si="3"/>
        <v>0</v>
      </c>
      <c r="AN20" s="68">
        <f t="shared" si="3"/>
        <v>0</v>
      </c>
      <c r="AO20" s="68">
        <f t="shared" si="3"/>
        <v>0</v>
      </c>
      <c r="AP20" s="68">
        <f t="shared" si="3"/>
        <v>0</v>
      </c>
      <c r="AQ20" s="68">
        <f t="shared" si="3"/>
        <v>0</v>
      </c>
      <c r="AR20" s="68">
        <f t="shared" si="4"/>
        <v>0</v>
      </c>
      <c r="AS20" s="68">
        <f t="shared" si="5"/>
        <v>0</v>
      </c>
      <c r="AT20" s="68"/>
    </row>
    <row r="21" spans="1:46" ht="12" customHeight="1">
      <c r="A21" s="57" t="s">
        <v>15</v>
      </c>
      <c r="B21" s="513" t="s">
        <v>39</v>
      </c>
      <c r="C21" s="514">
        <f t="shared" si="1"/>
        <v>0</v>
      </c>
      <c r="D21" s="515">
        <f t="shared" si="1"/>
        <v>0</v>
      </c>
      <c r="E21" s="515">
        <f t="shared" si="1"/>
        <v>0</v>
      </c>
      <c r="F21" s="515">
        <f t="shared" si="1"/>
        <v>0</v>
      </c>
      <c r="G21" s="515">
        <f t="shared" si="1"/>
        <v>0</v>
      </c>
      <c r="H21" s="515">
        <f t="shared" si="1"/>
        <v>0</v>
      </c>
      <c r="I21" s="515">
        <f t="shared" si="1"/>
        <v>0</v>
      </c>
      <c r="J21" s="515">
        <f t="shared" si="1"/>
        <v>0</v>
      </c>
      <c r="K21" s="675">
        <f t="shared" si="2"/>
        <v>0</v>
      </c>
      <c r="L21" s="649">
        <f t="shared" si="2"/>
        <v>0</v>
      </c>
      <c r="M21" s="609">
        <f t="shared" si="2"/>
        <v>0</v>
      </c>
      <c r="N21" s="615">
        <f t="shared" si="2"/>
        <v>0</v>
      </c>
      <c r="O21" s="637">
        <f t="shared" si="2"/>
        <v>0</v>
      </c>
      <c r="P21" s="4"/>
      <c r="R21" s="348"/>
      <c r="S21" s="349"/>
      <c r="T21" s="349"/>
      <c r="U21" s="349"/>
      <c r="V21" s="349"/>
      <c r="W21" s="349"/>
      <c r="X21" s="349"/>
      <c r="Y21" s="349"/>
      <c r="Z21" s="736"/>
      <c r="AA21" s="737"/>
      <c r="AB21" s="348"/>
      <c r="AC21" s="349"/>
      <c r="AD21" s="455"/>
      <c r="AG21" s="68">
        <f t="shared" si="6"/>
        <v>0</v>
      </c>
      <c r="AH21" s="68">
        <f t="shared" si="3"/>
        <v>0</v>
      </c>
      <c r="AI21" s="68">
        <f t="shared" si="3"/>
        <v>0</v>
      </c>
      <c r="AJ21" s="68">
        <f t="shared" si="3"/>
        <v>0</v>
      </c>
      <c r="AK21" s="68">
        <f t="shared" si="3"/>
        <v>0</v>
      </c>
      <c r="AL21" s="68">
        <f t="shared" si="3"/>
        <v>0</v>
      </c>
      <c r="AM21" s="68">
        <f t="shared" si="3"/>
        <v>0</v>
      </c>
      <c r="AN21" s="68">
        <f t="shared" si="3"/>
        <v>0</v>
      </c>
      <c r="AO21" s="68">
        <f t="shared" si="3"/>
        <v>0</v>
      </c>
      <c r="AP21" s="68">
        <f t="shared" si="3"/>
        <v>0</v>
      </c>
      <c r="AQ21" s="68">
        <f t="shared" si="3"/>
        <v>0</v>
      </c>
      <c r="AR21" s="68">
        <f t="shared" si="4"/>
        <v>0</v>
      </c>
      <c r="AS21" s="68">
        <f t="shared" si="5"/>
        <v>0</v>
      </c>
      <c r="AT21" s="68"/>
    </row>
    <row r="22" spans="1:46" ht="12" customHeight="1">
      <c r="A22" s="63" t="s">
        <v>23</v>
      </c>
      <c r="B22" s="493" t="s">
        <v>53</v>
      </c>
      <c r="C22" s="519"/>
      <c r="D22" s="491"/>
      <c r="E22" s="491"/>
      <c r="F22" s="491"/>
      <c r="G22" s="491"/>
      <c r="H22" s="491"/>
      <c r="I22" s="491"/>
      <c r="J22" s="491"/>
      <c r="K22" s="499"/>
      <c r="L22" s="589"/>
      <c r="M22" s="668"/>
      <c r="N22" s="669"/>
      <c r="O22" s="670"/>
      <c r="P22" s="4"/>
      <c r="R22" s="445"/>
      <c r="S22" s="323"/>
      <c r="T22" s="323"/>
      <c r="U22" s="323"/>
      <c r="V22" s="323"/>
      <c r="W22" s="323"/>
      <c r="X22" s="323"/>
      <c r="Y22" s="323"/>
      <c r="Z22" s="743"/>
      <c r="AA22" s="713"/>
      <c r="AB22" s="445"/>
      <c r="AC22" s="323"/>
      <c r="AD22" s="344"/>
      <c r="AG22" s="68">
        <f t="shared" si="6"/>
        <v>0</v>
      </c>
      <c r="AH22" s="68">
        <f t="shared" ref="AH22:AH29" si="9">D22-S22</f>
        <v>0</v>
      </c>
      <c r="AI22" s="68">
        <f t="shared" ref="AI22:AI29" si="10">E22-T22</f>
        <v>0</v>
      </c>
      <c r="AJ22" s="68">
        <f t="shared" ref="AJ22:AJ29" si="11">F22-U22</f>
        <v>0</v>
      </c>
      <c r="AK22" s="68">
        <f t="shared" ref="AK22:AK29" si="12">G22-V22</f>
        <v>0</v>
      </c>
      <c r="AL22" s="68">
        <f t="shared" ref="AL22:AL29" si="13">H22-W22</f>
        <v>0</v>
      </c>
      <c r="AM22" s="68">
        <f t="shared" ref="AM22:AM29" si="14">I22-X22</f>
        <v>0</v>
      </c>
      <c r="AN22" s="68">
        <f t="shared" ref="AN22:AN29" si="15">J22-Y22</f>
        <v>0</v>
      </c>
      <c r="AO22" s="68">
        <f t="shared" ref="AO22:AO29" si="16">K22-Z22</f>
        <v>0</v>
      </c>
      <c r="AP22" s="68">
        <f t="shared" ref="AP22:AP29" si="17">L22-AA22</f>
        <v>0</v>
      </c>
      <c r="AQ22" s="68">
        <f t="shared" ref="AQ22:AQ29" si="18">M22-AB22</f>
        <v>0</v>
      </c>
      <c r="AR22" s="68">
        <f t="shared" si="4"/>
        <v>0</v>
      </c>
      <c r="AS22" s="68">
        <f t="shared" si="5"/>
        <v>0</v>
      </c>
      <c r="AT22" s="68"/>
    </row>
    <row r="23" spans="1:46" ht="12" customHeight="1">
      <c r="A23" s="57" t="s">
        <v>20</v>
      </c>
      <c r="B23" s="483" t="s">
        <v>54</v>
      </c>
      <c r="C23" s="511">
        <f t="shared" ref="C23:J29" si="19">VLOOKUP($A23,bankBaltics,C$1,FALSE)</f>
        <v>0</v>
      </c>
      <c r="D23" s="512">
        <f t="shared" si="19"/>
        <v>0</v>
      </c>
      <c r="E23" s="512">
        <f t="shared" si="19"/>
        <v>0</v>
      </c>
      <c r="F23" s="512">
        <f t="shared" si="19"/>
        <v>0</v>
      </c>
      <c r="G23" s="512">
        <f t="shared" si="19"/>
        <v>0</v>
      </c>
      <c r="H23" s="512">
        <f t="shared" si="19"/>
        <v>0</v>
      </c>
      <c r="I23" s="512">
        <f t="shared" si="19"/>
        <v>0</v>
      </c>
      <c r="J23" s="512">
        <f t="shared" si="19"/>
        <v>0</v>
      </c>
      <c r="K23" s="499">
        <f t="shared" si="2"/>
        <v>0</v>
      </c>
      <c r="L23" s="589">
        <f t="shared" si="2"/>
        <v>0</v>
      </c>
      <c r="M23" s="511">
        <f t="shared" si="2"/>
        <v>0</v>
      </c>
      <c r="N23" s="512">
        <f t="shared" si="2"/>
        <v>0</v>
      </c>
      <c r="O23" s="637">
        <f t="shared" si="2"/>
        <v>0</v>
      </c>
      <c r="P23" s="4"/>
      <c r="R23" s="353"/>
      <c r="S23" s="354"/>
      <c r="T23" s="354"/>
      <c r="U23" s="354"/>
      <c r="V23" s="354"/>
      <c r="W23" s="354"/>
      <c r="X23" s="354"/>
      <c r="Y23" s="354"/>
      <c r="Z23" s="324"/>
      <c r="AA23" s="325"/>
      <c r="AB23" s="353"/>
      <c r="AC23" s="354"/>
      <c r="AD23" s="319"/>
      <c r="AG23" s="68">
        <f t="shared" si="6"/>
        <v>0</v>
      </c>
      <c r="AH23" s="68">
        <f t="shared" si="9"/>
        <v>0</v>
      </c>
      <c r="AI23" s="68">
        <f t="shared" si="10"/>
        <v>0</v>
      </c>
      <c r="AJ23" s="68">
        <f t="shared" si="11"/>
        <v>0</v>
      </c>
      <c r="AK23" s="68">
        <f t="shared" si="12"/>
        <v>0</v>
      </c>
      <c r="AL23" s="68">
        <f t="shared" si="13"/>
        <v>0</v>
      </c>
      <c r="AM23" s="68">
        <f t="shared" si="14"/>
        <v>0</v>
      </c>
      <c r="AN23" s="68">
        <f t="shared" si="15"/>
        <v>0</v>
      </c>
      <c r="AO23" s="68">
        <f t="shared" si="16"/>
        <v>0</v>
      </c>
      <c r="AP23" s="68">
        <f t="shared" si="17"/>
        <v>0</v>
      </c>
      <c r="AQ23" s="68">
        <f t="shared" si="18"/>
        <v>0</v>
      </c>
      <c r="AR23" s="68">
        <f t="shared" si="4"/>
        <v>0</v>
      </c>
      <c r="AS23" s="68">
        <f t="shared" si="5"/>
        <v>0</v>
      </c>
      <c r="AT23" s="68"/>
    </row>
    <row r="24" spans="1:46" ht="12" customHeight="1">
      <c r="A24" s="57" t="s">
        <v>21</v>
      </c>
      <c r="B24" s="483" t="s">
        <v>69</v>
      </c>
      <c r="C24" s="511">
        <f t="shared" si="19"/>
        <v>0</v>
      </c>
      <c r="D24" s="512">
        <f t="shared" si="19"/>
        <v>0</v>
      </c>
      <c r="E24" s="512">
        <f t="shared" si="19"/>
        <v>0</v>
      </c>
      <c r="F24" s="512">
        <f t="shared" si="19"/>
        <v>0</v>
      </c>
      <c r="G24" s="512">
        <f t="shared" si="19"/>
        <v>0</v>
      </c>
      <c r="H24" s="512">
        <f t="shared" si="19"/>
        <v>0</v>
      </c>
      <c r="I24" s="512">
        <f t="shared" si="19"/>
        <v>0</v>
      </c>
      <c r="J24" s="512">
        <f t="shared" si="19"/>
        <v>0</v>
      </c>
      <c r="K24" s="499">
        <f t="shared" si="2"/>
        <v>0</v>
      </c>
      <c r="L24" s="589">
        <f t="shared" si="2"/>
        <v>0</v>
      </c>
      <c r="M24" s="511">
        <f t="shared" si="2"/>
        <v>0</v>
      </c>
      <c r="N24" s="512">
        <f t="shared" si="2"/>
        <v>0</v>
      </c>
      <c r="O24" s="637">
        <f t="shared" si="2"/>
        <v>0</v>
      </c>
      <c r="P24" s="4"/>
      <c r="R24" s="353"/>
      <c r="S24" s="354"/>
      <c r="T24" s="354"/>
      <c r="U24" s="354"/>
      <c r="V24" s="354"/>
      <c r="W24" s="354"/>
      <c r="X24" s="354"/>
      <c r="Y24" s="354"/>
      <c r="Z24" s="324"/>
      <c r="AA24" s="325"/>
      <c r="AB24" s="353"/>
      <c r="AC24" s="354"/>
      <c r="AD24" s="319"/>
      <c r="AG24" s="68">
        <f t="shared" si="6"/>
        <v>0</v>
      </c>
      <c r="AH24" s="68">
        <f t="shared" si="9"/>
        <v>0</v>
      </c>
      <c r="AI24" s="68">
        <f t="shared" si="10"/>
        <v>0</v>
      </c>
      <c r="AJ24" s="68">
        <f t="shared" si="11"/>
        <v>0</v>
      </c>
      <c r="AK24" s="68">
        <f t="shared" si="12"/>
        <v>0</v>
      </c>
      <c r="AL24" s="68">
        <f t="shared" si="13"/>
        <v>0</v>
      </c>
      <c r="AM24" s="68">
        <f t="shared" si="14"/>
        <v>0</v>
      </c>
      <c r="AN24" s="68">
        <f t="shared" si="15"/>
        <v>0</v>
      </c>
      <c r="AO24" s="68">
        <f t="shared" si="16"/>
        <v>0</v>
      </c>
      <c r="AP24" s="68">
        <f t="shared" si="17"/>
        <v>0</v>
      </c>
      <c r="AQ24" s="68">
        <f t="shared" si="18"/>
        <v>0</v>
      </c>
      <c r="AR24" s="68">
        <f t="shared" si="4"/>
        <v>0</v>
      </c>
      <c r="AS24" s="68">
        <f t="shared" si="5"/>
        <v>0</v>
      </c>
      <c r="AT24" s="68"/>
    </row>
    <row r="25" spans="1:46" ht="12" customHeight="1">
      <c r="A25" s="202" t="s">
        <v>22</v>
      </c>
      <c r="B25" s="483" t="s">
        <v>56</v>
      </c>
      <c r="C25" s="511">
        <f>VLOOKUP($A25,bankBaltics,C$1,FALSE)</f>
        <v>0</v>
      </c>
      <c r="D25" s="512">
        <f>VLOOKUP($A25,bankBaltics,D$1,FALSE)</f>
        <v>0</v>
      </c>
      <c r="E25" s="512">
        <f t="shared" si="19"/>
        <v>0</v>
      </c>
      <c r="F25" s="512">
        <f t="shared" si="19"/>
        <v>0</v>
      </c>
      <c r="G25" s="512">
        <f t="shared" si="19"/>
        <v>0</v>
      </c>
      <c r="H25" s="512">
        <f t="shared" si="19"/>
        <v>0</v>
      </c>
      <c r="I25" s="512">
        <f t="shared" si="19"/>
        <v>0</v>
      </c>
      <c r="J25" s="512">
        <f t="shared" si="19"/>
        <v>0</v>
      </c>
      <c r="K25" s="499">
        <f t="shared" si="2"/>
        <v>0</v>
      </c>
      <c r="L25" s="589">
        <f t="shared" si="2"/>
        <v>0</v>
      </c>
      <c r="M25" s="511">
        <f t="shared" si="2"/>
        <v>0</v>
      </c>
      <c r="N25" s="512">
        <f t="shared" si="2"/>
        <v>0</v>
      </c>
      <c r="O25" s="637">
        <f t="shared" si="2"/>
        <v>0</v>
      </c>
      <c r="P25" s="4"/>
      <c r="R25" s="353"/>
      <c r="S25" s="354"/>
      <c r="T25" s="354"/>
      <c r="U25" s="354"/>
      <c r="V25" s="354"/>
      <c r="W25" s="354"/>
      <c r="X25" s="354"/>
      <c r="Y25" s="354"/>
      <c r="Z25" s="324"/>
      <c r="AA25" s="325"/>
      <c r="AB25" s="353"/>
      <c r="AC25" s="354"/>
      <c r="AD25" s="319"/>
      <c r="AG25" s="68">
        <f t="shared" ref="AG25:AS25" si="20">C25-R25</f>
        <v>0</v>
      </c>
      <c r="AH25" s="68">
        <f t="shared" si="20"/>
        <v>0</v>
      </c>
      <c r="AI25" s="68">
        <f t="shared" si="20"/>
        <v>0</v>
      </c>
      <c r="AJ25" s="68">
        <f t="shared" si="20"/>
        <v>0</v>
      </c>
      <c r="AK25" s="68">
        <f t="shared" si="20"/>
        <v>0</v>
      </c>
      <c r="AL25" s="68">
        <f t="shared" si="20"/>
        <v>0</v>
      </c>
      <c r="AM25" s="68">
        <f t="shared" si="20"/>
        <v>0</v>
      </c>
      <c r="AN25" s="68">
        <f t="shared" si="20"/>
        <v>0</v>
      </c>
      <c r="AO25" s="68">
        <f t="shared" si="20"/>
        <v>0</v>
      </c>
      <c r="AP25" s="68">
        <f t="shared" si="20"/>
        <v>0</v>
      </c>
      <c r="AQ25" s="68">
        <f t="shared" si="20"/>
        <v>0</v>
      </c>
      <c r="AR25" s="68">
        <f t="shared" si="20"/>
        <v>0</v>
      </c>
      <c r="AS25" s="68">
        <f t="shared" si="20"/>
        <v>0</v>
      </c>
      <c r="AT25" s="68"/>
    </row>
    <row r="26" spans="1:46" ht="12" customHeight="1">
      <c r="A26" s="63" t="s">
        <v>26</v>
      </c>
      <c r="B26" s="493" t="s">
        <v>57</v>
      </c>
      <c r="C26" s="520">
        <f>VLOOKUP($A26,bankBaltics,C$1,FALSE)</f>
        <v>0</v>
      </c>
      <c r="D26" s="521">
        <f t="shared" si="19"/>
        <v>0</v>
      </c>
      <c r="E26" s="521">
        <f t="shared" si="19"/>
        <v>0</v>
      </c>
      <c r="F26" s="521">
        <f t="shared" si="19"/>
        <v>0</v>
      </c>
      <c r="G26" s="521">
        <f t="shared" si="19"/>
        <v>0</v>
      </c>
      <c r="H26" s="521">
        <f t="shared" si="19"/>
        <v>0</v>
      </c>
      <c r="I26" s="521">
        <f t="shared" si="19"/>
        <v>0</v>
      </c>
      <c r="J26" s="521">
        <f t="shared" si="19"/>
        <v>0</v>
      </c>
      <c r="K26" s="616">
        <f t="shared" si="2"/>
        <v>0</v>
      </c>
      <c r="L26" s="617">
        <f t="shared" si="2"/>
        <v>0</v>
      </c>
      <c r="M26" s="520">
        <f t="shared" si="2"/>
        <v>0</v>
      </c>
      <c r="N26" s="521">
        <f t="shared" si="2"/>
        <v>0</v>
      </c>
      <c r="O26" s="641">
        <f t="shared" si="2"/>
        <v>0</v>
      </c>
      <c r="P26" s="4"/>
      <c r="R26" s="355"/>
      <c r="S26" s="356"/>
      <c r="T26" s="356"/>
      <c r="U26" s="356"/>
      <c r="V26" s="356"/>
      <c r="W26" s="356"/>
      <c r="X26" s="356"/>
      <c r="Y26" s="356"/>
      <c r="Z26" s="327"/>
      <c r="AA26" s="328"/>
      <c r="AB26" s="355"/>
      <c r="AC26" s="356"/>
      <c r="AD26" s="331"/>
      <c r="AG26" s="68">
        <f t="shared" si="6"/>
        <v>0</v>
      </c>
      <c r="AH26" s="68">
        <f t="shared" si="9"/>
        <v>0</v>
      </c>
      <c r="AI26" s="68">
        <f t="shared" si="10"/>
        <v>0</v>
      </c>
      <c r="AJ26" s="68">
        <f t="shared" si="11"/>
        <v>0</v>
      </c>
      <c r="AK26" s="68">
        <f t="shared" si="12"/>
        <v>0</v>
      </c>
      <c r="AL26" s="68">
        <f t="shared" si="13"/>
        <v>0</v>
      </c>
      <c r="AM26" s="68">
        <f t="shared" si="14"/>
        <v>0</v>
      </c>
      <c r="AN26" s="68">
        <f t="shared" si="15"/>
        <v>0</v>
      </c>
      <c r="AO26" s="68">
        <f t="shared" si="16"/>
        <v>0</v>
      </c>
      <c r="AP26" s="68">
        <f t="shared" si="17"/>
        <v>0</v>
      </c>
      <c r="AQ26" s="68">
        <f t="shared" si="18"/>
        <v>0</v>
      </c>
      <c r="AR26" s="68">
        <f t="shared" si="4"/>
        <v>0</v>
      </c>
      <c r="AS26" s="68">
        <f t="shared" si="5"/>
        <v>0</v>
      </c>
      <c r="AT26" s="68"/>
    </row>
    <row r="27" spans="1:46" ht="12" customHeight="1">
      <c r="A27" s="57" t="s">
        <v>18</v>
      </c>
      <c r="B27" s="483" t="s">
        <v>58</v>
      </c>
      <c r="C27" s="545">
        <f t="shared" si="19"/>
        <v>0</v>
      </c>
      <c r="D27" s="512">
        <f t="shared" si="19"/>
        <v>0</v>
      </c>
      <c r="E27" s="512">
        <f t="shared" si="19"/>
        <v>0</v>
      </c>
      <c r="F27" s="512">
        <f t="shared" si="19"/>
        <v>0</v>
      </c>
      <c r="G27" s="512">
        <f t="shared" si="19"/>
        <v>0</v>
      </c>
      <c r="H27" s="512">
        <f t="shared" si="19"/>
        <v>0</v>
      </c>
      <c r="I27" s="512">
        <f t="shared" si="19"/>
        <v>0</v>
      </c>
      <c r="J27" s="512">
        <f t="shared" si="19"/>
        <v>0</v>
      </c>
      <c r="K27" s="499">
        <f t="shared" si="2"/>
        <v>0</v>
      </c>
      <c r="L27" s="589">
        <f t="shared" si="2"/>
        <v>0</v>
      </c>
      <c r="M27" s="545">
        <f t="shared" si="2"/>
        <v>0</v>
      </c>
      <c r="N27" s="512">
        <f t="shared" si="2"/>
        <v>0</v>
      </c>
      <c r="O27" s="637">
        <f t="shared" si="2"/>
        <v>0</v>
      </c>
      <c r="P27" s="4"/>
      <c r="R27" s="353"/>
      <c r="S27" s="354"/>
      <c r="T27" s="354"/>
      <c r="U27" s="354"/>
      <c r="V27" s="354"/>
      <c r="W27" s="354"/>
      <c r="X27" s="354"/>
      <c r="Y27" s="354"/>
      <c r="Z27" s="324"/>
      <c r="AA27" s="325"/>
      <c r="AB27" s="353"/>
      <c r="AC27" s="354"/>
      <c r="AD27" s="319"/>
      <c r="AG27" s="68">
        <f t="shared" si="6"/>
        <v>0</v>
      </c>
      <c r="AH27" s="68">
        <f t="shared" si="9"/>
        <v>0</v>
      </c>
      <c r="AI27" s="68">
        <f t="shared" si="10"/>
        <v>0</v>
      </c>
      <c r="AJ27" s="68">
        <f t="shared" si="11"/>
        <v>0</v>
      </c>
      <c r="AK27" s="68">
        <f t="shared" si="12"/>
        <v>0</v>
      </c>
      <c r="AL27" s="68">
        <f t="shared" si="13"/>
        <v>0</v>
      </c>
      <c r="AM27" s="68">
        <f t="shared" si="14"/>
        <v>0</v>
      </c>
      <c r="AN27" s="68">
        <f t="shared" si="15"/>
        <v>0</v>
      </c>
      <c r="AO27" s="68">
        <f t="shared" si="16"/>
        <v>0</v>
      </c>
      <c r="AP27" s="68">
        <f t="shared" si="17"/>
        <v>0</v>
      </c>
      <c r="AQ27" s="68">
        <f t="shared" si="18"/>
        <v>0</v>
      </c>
      <c r="AR27" s="68">
        <f t="shared" si="4"/>
        <v>0</v>
      </c>
      <c r="AS27" s="68">
        <f t="shared" si="5"/>
        <v>0</v>
      </c>
      <c r="AT27" s="68"/>
    </row>
    <row r="28" spans="1:46" ht="12" customHeight="1">
      <c r="A28" s="57" t="s">
        <v>17</v>
      </c>
      <c r="B28" s="483" t="s">
        <v>59</v>
      </c>
      <c r="C28" s="511">
        <f t="shared" si="19"/>
        <v>0</v>
      </c>
      <c r="D28" s="512">
        <f t="shared" si="19"/>
        <v>0</v>
      </c>
      <c r="E28" s="512">
        <f t="shared" si="19"/>
        <v>0</v>
      </c>
      <c r="F28" s="512">
        <f t="shared" si="19"/>
        <v>0</v>
      </c>
      <c r="G28" s="512">
        <f t="shared" si="19"/>
        <v>0</v>
      </c>
      <c r="H28" s="512">
        <f t="shared" si="19"/>
        <v>0</v>
      </c>
      <c r="I28" s="512">
        <f t="shared" si="19"/>
        <v>0</v>
      </c>
      <c r="J28" s="512">
        <f t="shared" si="19"/>
        <v>0</v>
      </c>
      <c r="K28" s="499">
        <f t="shared" si="2"/>
        <v>0</v>
      </c>
      <c r="L28" s="589">
        <f t="shared" si="2"/>
        <v>0</v>
      </c>
      <c r="M28" s="511">
        <f t="shared" si="2"/>
        <v>0</v>
      </c>
      <c r="N28" s="512">
        <f t="shared" si="2"/>
        <v>0</v>
      </c>
      <c r="O28" s="637">
        <f t="shared" si="2"/>
        <v>0</v>
      </c>
      <c r="P28" s="4"/>
      <c r="R28" s="353"/>
      <c r="S28" s="354"/>
      <c r="T28" s="354"/>
      <c r="U28" s="354"/>
      <c r="V28" s="354"/>
      <c r="W28" s="354"/>
      <c r="X28" s="354"/>
      <c r="Y28" s="354"/>
      <c r="Z28" s="324"/>
      <c r="AA28" s="325"/>
      <c r="AB28" s="353"/>
      <c r="AC28" s="354"/>
      <c r="AD28" s="319"/>
      <c r="AG28" s="68">
        <f t="shared" si="6"/>
        <v>0</v>
      </c>
      <c r="AH28" s="68">
        <f t="shared" si="9"/>
        <v>0</v>
      </c>
      <c r="AI28" s="68">
        <f t="shared" si="10"/>
        <v>0</v>
      </c>
      <c r="AJ28" s="68">
        <f t="shared" si="11"/>
        <v>0</v>
      </c>
      <c r="AK28" s="68">
        <f t="shared" si="12"/>
        <v>0</v>
      </c>
      <c r="AL28" s="68">
        <f t="shared" si="13"/>
        <v>0</v>
      </c>
      <c r="AM28" s="68">
        <f t="shared" si="14"/>
        <v>0</v>
      </c>
      <c r="AN28" s="68">
        <f t="shared" si="15"/>
        <v>0</v>
      </c>
      <c r="AO28" s="68">
        <f t="shared" si="16"/>
        <v>0</v>
      </c>
      <c r="AP28" s="68">
        <f t="shared" si="17"/>
        <v>0</v>
      </c>
      <c r="AQ28" s="68">
        <f t="shared" si="18"/>
        <v>0</v>
      </c>
      <c r="AR28" s="68">
        <f t="shared" si="4"/>
        <v>0</v>
      </c>
      <c r="AS28" s="68">
        <f t="shared" si="5"/>
        <v>0</v>
      </c>
      <c r="AT28" s="68"/>
    </row>
    <row r="29" spans="1:46" ht="12" customHeight="1">
      <c r="A29" s="63" t="s">
        <v>16</v>
      </c>
      <c r="B29" s="500" t="s">
        <v>60</v>
      </c>
      <c r="C29" s="522">
        <f t="shared" si="19"/>
        <v>0</v>
      </c>
      <c r="D29" s="523">
        <f t="shared" si="19"/>
        <v>0</v>
      </c>
      <c r="E29" s="523">
        <f t="shared" si="19"/>
        <v>0</v>
      </c>
      <c r="F29" s="523">
        <f t="shared" si="19"/>
        <v>0</v>
      </c>
      <c r="G29" s="523">
        <f t="shared" si="19"/>
        <v>0</v>
      </c>
      <c r="H29" s="523">
        <f t="shared" si="19"/>
        <v>0</v>
      </c>
      <c r="I29" s="523">
        <f t="shared" si="19"/>
        <v>0</v>
      </c>
      <c r="J29" s="523">
        <f t="shared" si="19"/>
        <v>0</v>
      </c>
      <c r="K29" s="623">
        <f t="shared" si="2"/>
        <v>0</v>
      </c>
      <c r="L29" s="507">
        <f t="shared" si="2"/>
        <v>0</v>
      </c>
      <c r="M29" s="522">
        <f t="shared" si="2"/>
        <v>0</v>
      </c>
      <c r="N29" s="523">
        <f t="shared" si="2"/>
        <v>0</v>
      </c>
      <c r="O29" s="645">
        <f t="shared" si="2"/>
        <v>0</v>
      </c>
      <c r="P29" s="4"/>
      <c r="R29" s="357"/>
      <c r="S29" s="358"/>
      <c r="T29" s="358"/>
      <c r="U29" s="358"/>
      <c r="V29" s="358"/>
      <c r="W29" s="358"/>
      <c r="X29" s="358"/>
      <c r="Y29" s="358"/>
      <c r="Z29" s="339"/>
      <c r="AA29" s="740"/>
      <c r="AB29" s="357"/>
      <c r="AC29" s="358"/>
      <c r="AD29" s="342"/>
      <c r="AG29" s="68">
        <f t="shared" si="6"/>
        <v>0</v>
      </c>
      <c r="AH29" s="68">
        <f t="shared" si="9"/>
        <v>0</v>
      </c>
      <c r="AI29" s="68">
        <f t="shared" si="10"/>
        <v>0</v>
      </c>
      <c r="AJ29" s="68">
        <f t="shared" si="11"/>
        <v>0</v>
      </c>
      <c r="AK29" s="68">
        <f t="shared" si="12"/>
        <v>0</v>
      </c>
      <c r="AL29" s="68">
        <f t="shared" si="13"/>
        <v>0</v>
      </c>
      <c r="AM29" s="68">
        <f t="shared" si="14"/>
        <v>0</v>
      </c>
      <c r="AN29" s="68">
        <f t="shared" si="15"/>
        <v>0</v>
      </c>
      <c r="AO29" s="68">
        <f t="shared" si="16"/>
        <v>0</v>
      </c>
      <c r="AP29" s="68">
        <f t="shared" si="17"/>
        <v>0</v>
      </c>
      <c r="AQ29" s="68">
        <f t="shared" si="18"/>
        <v>0</v>
      </c>
      <c r="AR29" s="68">
        <f t="shared" si="4"/>
        <v>0</v>
      </c>
      <c r="AS29" s="68">
        <f t="shared" si="5"/>
        <v>0</v>
      </c>
      <c r="AT29" s="68"/>
    </row>
    <row r="30" spans="1:46" ht="12" customHeight="1">
      <c r="A30" s="78"/>
      <c r="B30" s="1362" t="s">
        <v>147</v>
      </c>
      <c r="C30" s="1362"/>
      <c r="D30" s="1362"/>
      <c r="E30" s="1362"/>
      <c r="F30" s="1362"/>
      <c r="G30" s="1362"/>
      <c r="H30" s="1362"/>
      <c r="I30" s="1362"/>
      <c r="J30" s="1362"/>
      <c r="K30" s="1362"/>
      <c r="L30" s="1362"/>
      <c r="M30" s="1362"/>
      <c r="N30" s="1362"/>
      <c r="O30" s="1362"/>
      <c r="P30" s="4"/>
    </row>
    <row r="31" spans="1:46">
      <c r="A31" s="78"/>
      <c r="B31" s="709"/>
      <c r="C31" s="709"/>
      <c r="D31" s="709"/>
      <c r="E31" s="709"/>
      <c r="F31" s="709"/>
      <c r="G31" s="709"/>
      <c r="H31" s="709"/>
      <c r="I31" s="709"/>
      <c r="J31" s="709"/>
      <c r="K31" s="709"/>
      <c r="L31" s="709"/>
      <c r="M31" s="709"/>
      <c r="N31" s="709"/>
      <c r="O31" s="709"/>
      <c r="P31" s="709"/>
    </row>
    <row r="32" spans="1:46">
      <c r="A32" s="78"/>
      <c r="B32" s="13"/>
      <c r="C32" s="13"/>
      <c r="D32" s="13"/>
      <c r="E32" s="13"/>
      <c r="F32" s="13"/>
      <c r="G32" s="13"/>
      <c r="H32" s="13"/>
      <c r="I32" s="13"/>
      <c r="J32" s="13"/>
      <c r="K32" s="195"/>
      <c r="L32" s="195"/>
      <c r="M32" s="13"/>
      <c r="N32" s="13"/>
    </row>
    <row r="33" spans="1:21">
      <c r="A33" s="78"/>
      <c r="B33" s="13"/>
      <c r="C33" s="19"/>
      <c r="D33" s="19"/>
      <c r="E33" s="9"/>
      <c r="F33" s="15"/>
      <c r="G33" s="15"/>
      <c r="H33" s="15"/>
      <c r="I33" s="15"/>
      <c r="J33" s="15"/>
      <c r="K33" s="195"/>
      <c r="L33" s="195"/>
      <c r="M33" s="13"/>
      <c r="N33" s="13"/>
    </row>
    <row r="34" spans="1:21">
      <c r="B34" s="13"/>
      <c r="C34" s="19"/>
      <c r="D34" s="19"/>
      <c r="E34" s="19"/>
      <c r="F34" s="15"/>
      <c r="G34" s="15"/>
      <c r="H34" s="9"/>
      <c r="I34" s="9"/>
      <c r="J34" s="9"/>
      <c r="K34" s="195"/>
      <c r="L34" s="195"/>
      <c r="M34" s="13"/>
      <c r="N34" s="13"/>
    </row>
    <row r="35" spans="1:21">
      <c r="B35" s="13"/>
      <c r="C35" s="19"/>
      <c r="D35" s="19"/>
      <c r="E35" s="19"/>
      <c r="F35" s="15"/>
      <c r="G35" s="15"/>
      <c r="H35" s="9"/>
      <c r="I35" s="9"/>
      <c r="J35" s="9"/>
      <c r="K35" s="195"/>
      <c r="L35" s="195"/>
      <c r="M35" s="13"/>
      <c r="N35" s="13"/>
    </row>
    <row r="36" spans="1:21">
      <c r="B36" s="13"/>
      <c r="C36" s="19"/>
      <c r="D36" s="19"/>
      <c r="E36" s="19"/>
      <c r="F36" s="122"/>
      <c r="G36" s="15"/>
      <c r="H36" s="9"/>
      <c r="I36" s="9"/>
      <c r="J36" s="9"/>
      <c r="K36" s="195"/>
      <c r="L36" s="195"/>
      <c r="M36" s="13"/>
      <c r="N36" s="13"/>
      <c r="S36" s="95"/>
    </row>
    <row r="37" spans="1:21">
      <c r="B37" s="13"/>
      <c r="C37" s="24"/>
      <c r="D37" s="24"/>
      <c r="E37" s="24"/>
      <c r="F37" s="123"/>
      <c r="G37" s="123"/>
      <c r="H37" s="12"/>
      <c r="I37" s="12"/>
      <c r="J37" s="12"/>
      <c r="K37" s="195"/>
      <c r="L37" s="195"/>
      <c r="M37" s="13"/>
      <c r="N37" s="13"/>
      <c r="S37" s="95"/>
    </row>
    <row r="38" spans="1:21">
      <c r="B38" s="13"/>
      <c r="C38" s="19"/>
      <c r="D38" s="19"/>
      <c r="E38" s="9"/>
      <c r="F38" s="15"/>
      <c r="G38" s="15"/>
      <c r="H38" s="9"/>
      <c r="I38" s="9"/>
      <c r="J38" s="9"/>
      <c r="K38" s="195"/>
      <c r="L38" s="195"/>
      <c r="M38" s="13"/>
      <c r="N38" s="13"/>
      <c r="S38" s="95"/>
    </row>
    <row r="39" spans="1:21">
      <c r="B39" s="13"/>
      <c r="C39" s="24"/>
      <c r="D39" s="24"/>
      <c r="E39" s="12"/>
      <c r="F39" s="123"/>
      <c r="G39" s="123"/>
      <c r="H39" s="12"/>
      <c r="I39" s="12"/>
      <c r="J39" s="12"/>
      <c r="K39" s="195"/>
      <c r="L39" s="195"/>
      <c r="M39" s="13"/>
      <c r="N39" s="13"/>
      <c r="S39" s="95"/>
    </row>
    <row r="40" spans="1:21">
      <c r="B40" s="13"/>
      <c r="C40" s="24"/>
      <c r="D40" s="24"/>
      <c r="E40" s="12"/>
      <c r="F40" s="12"/>
      <c r="G40" s="12"/>
      <c r="H40" s="12"/>
      <c r="I40" s="12"/>
      <c r="J40" s="12"/>
      <c r="K40" s="195"/>
      <c r="L40" s="195"/>
      <c r="M40" s="13"/>
      <c r="N40" s="13"/>
      <c r="S40" s="95"/>
    </row>
    <row r="41" spans="1:21">
      <c r="B41" s="13"/>
      <c r="C41" s="19"/>
      <c r="D41" s="19"/>
      <c r="E41" s="9"/>
      <c r="F41" s="124"/>
      <c r="G41" s="124"/>
      <c r="H41" s="9"/>
      <c r="I41" s="9"/>
      <c r="J41" s="9"/>
      <c r="K41" s="195"/>
      <c r="L41" s="195"/>
      <c r="M41" s="13"/>
      <c r="N41" s="13"/>
      <c r="S41" s="95"/>
    </row>
    <row r="42" spans="1:21">
      <c r="B42" s="13"/>
      <c r="C42" s="24"/>
      <c r="D42" s="24"/>
      <c r="E42" s="12"/>
      <c r="F42" s="123"/>
      <c r="G42" s="123"/>
      <c r="H42" s="12"/>
      <c r="I42" s="12"/>
      <c r="J42" s="12"/>
      <c r="K42" s="195"/>
      <c r="L42" s="195"/>
      <c r="M42" s="13"/>
      <c r="N42" s="13"/>
      <c r="S42" s="95"/>
    </row>
    <row r="43" spans="1:21">
      <c r="B43" s="13"/>
      <c r="C43" s="15"/>
      <c r="D43" s="15"/>
      <c r="E43" s="15"/>
      <c r="F43" s="15"/>
      <c r="G43" s="15"/>
      <c r="H43" s="15"/>
      <c r="I43" s="15"/>
      <c r="J43" s="15"/>
      <c r="K43" s="195"/>
      <c r="L43" s="195"/>
      <c r="M43" s="13"/>
      <c r="N43" s="13"/>
      <c r="S43" s="95"/>
    </row>
    <row r="44" spans="1:21">
      <c r="B44" s="13"/>
      <c r="C44" s="15"/>
      <c r="D44" s="15"/>
      <c r="E44" s="15"/>
      <c r="F44" s="15"/>
      <c r="G44" s="15"/>
      <c r="H44" s="15"/>
      <c r="I44" s="15"/>
      <c r="J44" s="15"/>
      <c r="K44" s="195"/>
      <c r="L44" s="195"/>
      <c r="M44" s="13"/>
      <c r="N44" s="13"/>
      <c r="S44" s="95"/>
    </row>
    <row r="45" spans="1:21">
      <c r="B45" s="13"/>
      <c r="C45" s="124"/>
      <c r="D45" s="124"/>
      <c r="E45" s="124"/>
      <c r="F45" s="124"/>
      <c r="G45" s="124"/>
      <c r="H45" s="124"/>
      <c r="I45" s="124"/>
      <c r="J45" s="124"/>
      <c r="K45" s="195"/>
      <c r="L45" s="195"/>
      <c r="M45" s="13"/>
      <c r="N45" s="13"/>
      <c r="S45" s="95"/>
    </row>
    <row r="46" spans="1:21">
      <c r="B46" s="13"/>
      <c r="C46" s="9"/>
      <c r="D46" s="9"/>
      <c r="E46" s="9"/>
      <c r="F46" s="9"/>
      <c r="G46" s="9"/>
      <c r="H46" s="9"/>
      <c r="I46" s="9"/>
      <c r="J46" s="9"/>
      <c r="K46" s="195"/>
      <c r="L46" s="195"/>
      <c r="M46" s="13"/>
      <c r="N46" s="13"/>
      <c r="S46" s="95"/>
      <c r="U46" s="53"/>
    </row>
    <row r="47" spans="1:21">
      <c r="B47" s="13"/>
      <c r="C47" s="125"/>
      <c r="D47" s="125"/>
      <c r="E47" s="125"/>
      <c r="F47" s="125"/>
      <c r="G47" s="125"/>
      <c r="H47" s="125"/>
      <c r="I47" s="125"/>
      <c r="J47" s="125"/>
      <c r="K47" s="195"/>
      <c r="L47" s="195"/>
      <c r="M47" s="13"/>
      <c r="N47" s="13"/>
      <c r="S47" s="95"/>
    </row>
    <row r="48" spans="1:21">
      <c r="B48" s="13"/>
      <c r="C48" s="125"/>
      <c r="D48" s="125"/>
      <c r="E48" s="125"/>
      <c r="F48" s="125"/>
      <c r="G48" s="125"/>
      <c r="H48" s="125"/>
      <c r="I48" s="125"/>
      <c r="J48" s="125"/>
      <c r="K48" s="195"/>
      <c r="L48" s="195"/>
      <c r="M48" s="13"/>
      <c r="N48" s="13"/>
      <c r="S48" s="95"/>
    </row>
    <row r="49" spans="2:19">
      <c r="B49" s="13"/>
      <c r="C49" s="126"/>
      <c r="D49" s="126"/>
      <c r="E49" s="126"/>
      <c r="F49" s="126"/>
      <c r="G49" s="126"/>
      <c r="H49" s="126"/>
      <c r="I49" s="126"/>
      <c r="J49" s="126"/>
      <c r="K49" s="195"/>
      <c r="L49" s="195"/>
      <c r="M49" s="13"/>
      <c r="N49" s="13"/>
      <c r="S49" s="95"/>
    </row>
    <row r="50" spans="2:19">
      <c r="B50" s="13"/>
      <c r="C50" s="125"/>
      <c r="D50" s="125"/>
      <c r="E50" s="125"/>
      <c r="F50" s="125"/>
      <c r="G50" s="125"/>
      <c r="H50" s="125"/>
      <c r="I50" s="125"/>
      <c r="J50" s="125"/>
      <c r="K50" s="195"/>
      <c r="L50" s="195"/>
      <c r="M50" s="13"/>
      <c r="N50" s="13"/>
      <c r="S50" s="95"/>
    </row>
    <row r="51" spans="2:19">
      <c r="B51" s="13"/>
      <c r="C51" s="125"/>
      <c r="D51" s="125"/>
      <c r="E51" s="125"/>
      <c r="F51" s="125"/>
      <c r="G51" s="125"/>
      <c r="H51" s="125"/>
      <c r="I51" s="125"/>
      <c r="J51" s="125"/>
      <c r="K51" s="195"/>
      <c r="L51" s="195"/>
      <c r="M51" s="13"/>
      <c r="N51" s="13"/>
      <c r="S51" s="95"/>
    </row>
    <row r="52" spans="2:19">
      <c r="B52" s="13"/>
      <c r="C52" s="126"/>
      <c r="D52" s="126"/>
      <c r="E52" s="126"/>
      <c r="F52" s="126"/>
      <c r="G52" s="126"/>
      <c r="H52" s="126"/>
      <c r="I52" s="126"/>
      <c r="J52" s="126"/>
      <c r="K52" s="195"/>
      <c r="L52" s="195"/>
      <c r="M52" s="13"/>
      <c r="N52" s="13"/>
      <c r="S52" s="95"/>
    </row>
    <row r="53" spans="2:19">
      <c r="B53" s="13"/>
      <c r="C53" s="125"/>
      <c r="D53" s="125"/>
      <c r="E53" s="9"/>
      <c r="F53" s="9"/>
      <c r="G53" s="9"/>
      <c r="H53" s="12"/>
      <c r="I53" s="12"/>
      <c r="J53" s="12"/>
      <c r="K53" s="195"/>
      <c r="L53" s="195"/>
      <c r="M53" s="13"/>
      <c r="N53" s="13"/>
      <c r="S53" s="95"/>
    </row>
    <row r="54" spans="2:19">
      <c r="B54" s="13"/>
      <c r="C54" s="127"/>
      <c r="D54" s="127"/>
      <c r="E54" s="127"/>
      <c r="F54" s="127"/>
      <c r="G54" s="127"/>
      <c r="H54" s="127"/>
      <c r="I54" s="127"/>
      <c r="J54" s="127"/>
      <c r="K54" s="195"/>
      <c r="L54" s="195"/>
      <c r="M54" s="13"/>
      <c r="N54" s="13"/>
      <c r="S54" s="95"/>
    </row>
    <row r="55" spans="2:19">
      <c r="B55" s="13"/>
      <c r="C55" s="127"/>
      <c r="D55" s="127"/>
      <c r="E55" s="127"/>
      <c r="F55" s="127"/>
      <c r="G55" s="127"/>
      <c r="H55" s="127"/>
      <c r="I55" s="127"/>
      <c r="J55" s="127"/>
      <c r="K55" s="195"/>
      <c r="L55" s="195"/>
      <c r="M55" s="13"/>
      <c r="N55" s="13"/>
      <c r="S55" s="95"/>
    </row>
    <row r="56" spans="2:19">
      <c r="B56" s="13"/>
      <c r="C56" s="127"/>
      <c r="D56" s="127"/>
      <c r="E56" s="127"/>
      <c r="F56" s="127"/>
      <c r="G56" s="127"/>
      <c r="H56" s="127"/>
      <c r="I56" s="127"/>
      <c r="J56" s="127"/>
      <c r="K56" s="195"/>
      <c r="L56" s="195"/>
      <c r="M56" s="13"/>
      <c r="N56" s="13"/>
      <c r="S56" s="95"/>
    </row>
    <row r="57" spans="2:19">
      <c r="B57" s="13"/>
      <c r="C57" s="128"/>
      <c r="D57" s="128"/>
      <c r="E57" s="128"/>
      <c r="F57" s="128"/>
      <c r="G57" s="128"/>
      <c r="H57" s="128"/>
      <c r="I57" s="128"/>
      <c r="J57" s="128"/>
      <c r="K57" s="195"/>
      <c r="L57" s="195"/>
      <c r="M57" s="13"/>
      <c r="N57" s="13"/>
      <c r="S57" s="95"/>
    </row>
    <row r="58" spans="2:19">
      <c r="B58" s="13"/>
      <c r="C58" s="127"/>
      <c r="D58" s="127"/>
      <c r="E58" s="127"/>
      <c r="F58" s="127"/>
      <c r="G58" s="127"/>
      <c r="H58" s="127"/>
      <c r="I58" s="127"/>
      <c r="J58" s="127"/>
      <c r="K58" s="195"/>
      <c r="L58" s="195"/>
      <c r="M58" s="13"/>
      <c r="N58" s="13"/>
      <c r="S58" s="95"/>
    </row>
    <row r="59" spans="2:19">
      <c r="B59" s="13"/>
      <c r="C59" s="127"/>
      <c r="D59" s="127"/>
      <c r="E59" s="127"/>
      <c r="F59" s="127"/>
      <c r="G59" s="127"/>
      <c r="H59" s="127"/>
      <c r="I59" s="127"/>
      <c r="J59" s="127"/>
      <c r="K59" s="195"/>
      <c r="L59" s="195"/>
      <c r="M59" s="13"/>
      <c r="N59" s="13"/>
      <c r="S59" s="95"/>
    </row>
    <row r="60" spans="2:19">
      <c r="B60" s="13"/>
      <c r="C60" s="128"/>
      <c r="D60" s="128"/>
      <c r="E60" s="128"/>
      <c r="F60" s="128"/>
      <c r="G60" s="128"/>
      <c r="H60" s="128"/>
      <c r="I60" s="128"/>
      <c r="J60" s="128"/>
      <c r="K60" s="195"/>
      <c r="L60" s="195"/>
      <c r="M60" s="13"/>
      <c r="N60" s="13"/>
      <c r="S60" s="95"/>
    </row>
    <row r="61" spans="2:19">
      <c r="B61" s="13"/>
      <c r="C61" s="9"/>
      <c r="D61" s="9"/>
      <c r="E61" s="9"/>
      <c r="F61" s="9"/>
      <c r="G61" s="9"/>
      <c r="H61" s="9"/>
      <c r="I61" s="9"/>
      <c r="J61" s="9"/>
      <c r="K61" s="195"/>
      <c r="L61" s="195"/>
      <c r="M61" s="13"/>
      <c r="N61" s="13"/>
      <c r="S61" s="95"/>
    </row>
    <row r="62" spans="2:19">
      <c r="B62" s="13"/>
      <c r="C62" s="13"/>
      <c r="D62" s="13"/>
      <c r="E62" s="13"/>
      <c r="F62" s="13"/>
      <c r="G62" s="13"/>
      <c r="H62" s="13"/>
      <c r="I62" s="13"/>
      <c r="J62" s="13"/>
      <c r="K62" s="195"/>
      <c r="L62" s="195"/>
      <c r="M62" s="13"/>
      <c r="N62" s="13"/>
      <c r="S62" s="95"/>
    </row>
    <row r="63" spans="2:19">
      <c r="B63" s="13"/>
      <c r="C63" s="13"/>
      <c r="D63" s="13"/>
      <c r="E63" s="13"/>
      <c r="F63" s="13"/>
      <c r="G63" s="13"/>
      <c r="H63" s="13"/>
      <c r="I63" s="13"/>
      <c r="J63" s="13"/>
      <c r="K63" s="195"/>
      <c r="L63" s="195"/>
      <c r="M63" s="13"/>
      <c r="N63" s="13"/>
      <c r="S63" s="95"/>
    </row>
    <row r="64" spans="2:19">
      <c r="B64" s="13"/>
      <c r="C64" s="13"/>
      <c r="D64" s="13"/>
      <c r="E64" s="13"/>
      <c r="F64" s="13"/>
      <c r="G64" s="13"/>
      <c r="H64" s="13"/>
      <c r="I64" s="13"/>
      <c r="J64" s="13"/>
      <c r="K64" s="195"/>
      <c r="L64" s="195"/>
      <c r="M64" s="13"/>
      <c r="N64" s="13"/>
      <c r="S64" s="95"/>
    </row>
    <row r="65" spans="2:19">
      <c r="B65" s="13"/>
      <c r="C65" s="13"/>
      <c r="D65" s="13"/>
      <c r="E65" s="13"/>
      <c r="F65" s="13"/>
      <c r="G65" s="13"/>
      <c r="H65" s="13"/>
      <c r="I65" s="13"/>
      <c r="J65" s="13"/>
      <c r="K65" s="195"/>
      <c r="L65" s="195"/>
      <c r="M65" s="13"/>
      <c r="N65" s="13"/>
      <c r="S65" s="95"/>
    </row>
    <row r="66" spans="2:19">
      <c r="S66" s="95"/>
    </row>
    <row r="94" spans="8:10">
      <c r="H94" s="68"/>
      <c r="I94" s="68"/>
      <c r="J94" s="68"/>
    </row>
    <row r="65524" spans="1:24">
      <c r="A65524" s="98"/>
      <c r="B65524" s="99"/>
      <c r="C65524" s="99"/>
      <c r="D65524" s="99"/>
      <c r="E65524" s="99"/>
      <c r="F65524" s="99"/>
      <c r="G65524" s="99"/>
      <c r="H65524" s="99"/>
      <c r="I65524" s="99"/>
      <c r="J65524" s="99"/>
      <c r="K65524" s="198"/>
      <c r="L65524" s="198"/>
      <c r="M65524" s="99"/>
      <c r="N65524" s="99"/>
      <c r="O65524" s="99"/>
      <c r="P65524" s="99"/>
      <c r="Q65524" s="99"/>
      <c r="R65524" s="99"/>
      <c r="S65524" s="99"/>
      <c r="T65524" s="99"/>
      <c r="U65524" s="198"/>
      <c r="V65524" s="198"/>
      <c r="W65524" s="99"/>
      <c r="X65524" s="99"/>
    </row>
  </sheetData>
  <mergeCells count="1">
    <mergeCell ref="B30:O30"/>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10:H12 E22:H22 C29:H29 D18:H21 D23:H24 C18:C24 C4:H8 D26:H28 C27:C28 C15:C16 D15:H16 D13:H13 C13" unlockedFormula="1"/>
  </ignoredError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96">
    <tabColor rgb="FF92D050"/>
    <pageSetUpPr fitToPage="1"/>
  </sheetPr>
  <dimension ref="A1:AS41"/>
  <sheetViews>
    <sheetView zoomScaleNormal="100" workbookViewId="0">
      <selection activeCell="B2" sqref="B2"/>
    </sheetView>
  </sheetViews>
  <sheetFormatPr defaultColWidth="9.33203125" defaultRowHeight="12" outlineLevelRow="1"/>
  <cols>
    <col min="1" max="1" width="23.33203125" style="52" customWidth="1"/>
    <col min="2" max="2" width="40" style="53" customWidth="1"/>
    <col min="3" max="7" width="7.44140625" style="53" customWidth="1"/>
    <col min="8" max="10" width="6.6640625" style="53" hidden="1" customWidth="1"/>
    <col min="11" max="12" width="7.44140625" style="194" customWidth="1"/>
    <col min="13" max="15" width="8.44140625" style="53" customWidth="1"/>
    <col min="16" max="16" width="13.44140625" style="53" customWidth="1"/>
    <col min="17" max="20" width="9.33203125" style="53"/>
    <col min="21" max="22" width="7" style="194" customWidth="1"/>
    <col min="23" max="16384" width="9.33203125" style="53"/>
  </cols>
  <sheetData>
    <row r="1" spans="1:45" ht="10.5" customHeight="1">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52">
        <v>18</v>
      </c>
      <c r="Q1" s="52">
        <v>19</v>
      </c>
      <c r="R1" s="52">
        <v>20</v>
      </c>
      <c r="S1" s="52">
        <v>21</v>
      </c>
      <c r="T1" s="52">
        <v>22</v>
      </c>
      <c r="U1" s="193">
        <v>23</v>
      </c>
      <c r="V1" s="193">
        <v>24</v>
      </c>
      <c r="W1" s="52">
        <v>25</v>
      </c>
      <c r="X1" s="52">
        <v>26</v>
      </c>
      <c r="Y1" s="52">
        <v>27</v>
      </c>
      <c r="Z1" s="52">
        <v>28</v>
      </c>
      <c r="AA1" s="52">
        <v>29</v>
      </c>
      <c r="AB1" s="52">
        <v>30</v>
      </c>
      <c r="AC1" s="52">
        <v>31</v>
      </c>
      <c r="AD1" s="52">
        <v>32</v>
      </c>
      <c r="AE1" s="52">
        <v>33</v>
      </c>
      <c r="AF1" s="52">
        <v>34</v>
      </c>
      <c r="AG1" s="52">
        <v>35</v>
      </c>
      <c r="AH1" s="52">
        <v>36</v>
      </c>
      <c r="AI1" s="52">
        <v>37</v>
      </c>
      <c r="AJ1" s="52">
        <v>38</v>
      </c>
    </row>
    <row r="2" spans="1:45" ht="10.5" customHeight="1">
      <c r="B2" s="383" t="s">
        <v>134</v>
      </c>
      <c r="C2" s="385"/>
      <c r="D2" s="385"/>
      <c r="E2" s="385"/>
      <c r="F2" s="385"/>
      <c r="G2" s="385"/>
      <c r="H2" s="385"/>
      <c r="I2" s="385"/>
      <c r="J2" s="385"/>
      <c r="K2" s="423"/>
      <c r="L2" s="423"/>
      <c r="M2" s="367"/>
      <c r="N2" s="367"/>
      <c r="O2" s="367"/>
      <c r="R2" s="285" t="s">
        <v>96</v>
      </c>
    </row>
    <row r="3" spans="1:45"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'Banking Baltics Swe'!M3</f>
        <v>#REF!</v>
      </c>
      <c r="N3" s="839" t="e">
        <f>'Banking Baltics Swe'!N3</f>
        <v>#REF!</v>
      </c>
      <c r="O3" s="781" t="e">
        <f>'Banking Baltics Swe'!O3</f>
        <v>#REF!</v>
      </c>
      <c r="R3" s="456" t="e">
        <f>C3</f>
        <v>#REF!</v>
      </c>
      <c r="S3" s="457" t="e">
        <f t="shared" ref="S3:AD3" si="1">D3</f>
        <v>#REF!</v>
      </c>
      <c r="T3" s="457" t="e">
        <f t="shared" si="1"/>
        <v>#REF!</v>
      </c>
      <c r="U3" s="457" t="e">
        <f t="shared" si="1"/>
        <v>#REF!</v>
      </c>
      <c r="V3" s="457" t="e">
        <f t="shared" si="1"/>
        <v>#REF!</v>
      </c>
      <c r="W3" s="457" t="e">
        <f t="shared" si="1"/>
        <v>#REF!</v>
      </c>
      <c r="X3" s="457" t="e">
        <f t="shared" si="1"/>
        <v>#REF!</v>
      </c>
      <c r="Y3" s="457" t="e">
        <f t="shared" si="1"/>
        <v>#REF!</v>
      </c>
      <c r="Z3" s="458" t="e">
        <f t="shared" si="1"/>
        <v>#REF!</v>
      </c>
      <c r="AA3" s="459" t="e">
        <f t="shared" si="1"/>
        <v>#REF!</v>
      </c>
      <c r="AB3" s="458" t="e">
        <f t="shared" si="1"/>
        <v>#REF!</v>
      </c>
      <c r="AC3" s="459" t="e">
        <f t="shared" si="1"/>
        <v>#REF!</v>
      </c>
      <c r="AD3" s="452" t="e">
        <f t="shared" si="1"/>
        <v>#REF!</v>
      </c>
    </row>
    <row r="4" spans="1:45" ht="10.5" customHeight="1">
      <c r="A4" s="57" t="s">
        <v>8</v>
      </c>
      <c r="B4" s="483" t="s">
        <v>65</v>
      </c>
      <c r="C4" s="587">
        <f t="shared" ref="C4:L17" si="2">VLOOKUP($A4,RBother2,C$1,FALSE)</f>
        <v>0</v>
      </c>
      <c r="D4" s="484">
        <f t="shared" si="2"/>
        <v>-2</v>
      </c>
      <c r="E4" s="485">
        <f t="shared" si="2"/>
        <v>-5</v>
      </c>
      <c r="F4" s="485">
        <f t="shared" si="2"/>
        <v>0</v>
      </c>
      <c r="G4" s="485">
        <f t="shared" si="2"/>
        <v>-3</v>
      </c>
      <c r="H4" s="486">
        <f t="shared" si="2"/>
        <v>-5</v>
      </c>
      <c r="I4" s="486">
        <f t="shared" si="2"/>
        <v>-3</v>
      </c>
      <c r="J4" s="486">
        <f t="shared" si="2"/>
        <v>1</v>
      </c>
      <c r="K4" s="612">
        <f t="shared" si="2"/>
        <v>0</v>
      </c>
      <c r="L4" s="677">
        <f t="shared" si="2"/>
        <v>0</v>
      </c>
      <c r="M4" s="678">
        <f t="shared" ref="M4:O17" si="3">VLOOKUP($A4,RBother2,M$1,FALSE)</f>
        <v>0</v>
      </c>
      <c r="N4" s="679">
        <f t="shared" si="3"/>
        <v>0</v>
      </c>
      <c r="O4" s="636">
        <f t="shared" si="3"/>
        <v>0</v>
      </c>
      <c r="P4" s="7"/>
      <c r="Q4" s="117"/>
      <c r="R4" s="749"/>
      <c r="S4" s="977"/>
      <c r="T4" s="978"/>
      <c r="U4" s="978"/>
      <c r="V4" s="978"/>
      <c r="W4" s="979"/>
      <c r="X4" s="979"/>
      <c r="Y4" s="979"/>
      <c r="Z4" s="712"/>
      <c r="AA4" s="728"/>
      <c r="AB4" s="749"/>
      <c r="AC4" s="977"/>
      <c r="AD4" s="789"/>
      <c r="AF4" s="68">
        <f>C4-R4</f>
        <v>0</v>
      </c>
      <c r="AG4" s="68">
        <f t="shared" ref="AG4:AR17" si="4">D4-S4</f>
        <v>-2</v>
      </c>
      <c r="AH4" s="68">
        <f t="shared" si="4"/>
        <v>-5</v>
      </c>
      <c r="AI4" s="68">
        <f t="shared" si="4"/>
        <v>0</v>
      </c>
      <c r="AJ4" s="68">
        <f t="shared" si="4"/>
        <v>-3</v>
      </c>
      <c r="AK4" s="68">
        <f t="shared" si="4"/>
        <v>-5</v>
      </c>
      <c r="AL4" s="68">
        <f t="shared" si="4"/>
        <v>-3</v>
      </c>
      <c r="AM4" s="68">
        <f t="shared" si="4"/>
        <v>1</v>
      </c>
      <c r="AN4" s="68">
        <f t="shared" si="4"/>
        <v>0</v>
      </c>
      <c r="AO4" s="68">
        <f t="shared" si="4"/>
        <v>0</v>
      </c>
      <c r="AP4" s="68">
        <f t="shared" si="4"/>
        <v>0</v>
      </c>
      <c r="AQ4" s="68">
        <f t="shared" si="4"/>
        <v>0</v>
      </c>
      <c r="AR4" s="68">
        <f t="shared" si="4"/>
        <v>0</v>
      </c>
      <c r="AS4" s="68"/>
    </row>
    <row r="5" spans="1:45" ht="10.5" customHeight="1">
      <c r="A5" s="57" t="s">
        <v>3</v>
      </c>
      <c r="B5" s="483" t="s">
        <v>50</v>
      </c>
      <c r="C5" s="604">
        <f t="shared" si="2"/>
        <v>0</v>
      </c>
      <c r="D5" s="490">
        <f t="shared" si="2"/>
        <v>2</v>
      </c>
      <c r="E5" s="491">
        <f t="shared" si="2"/>
        <v>-1</v>
      </c>
      <c r="F5" s="486">
        <f t="shared" si="2"/>
        <v>-3</v>
      </c>
      <c r="G5" s="486">
        <f t="shared" si="2"/>
        <v>-5</v>
      </c>
      <c r="H5" s="491">
        <f t="shared" si="2"/>
        <v>2</v>
      </c>
      <c r="I5" s="491">
        <f t="shared" si="2"/>
        <v>-1</v>
      </c>
      <c r="J5" s="491">
        <f t="shared" si="2"/>
        <v>-4</v>
      </c>
      <c r="K5" s="499">
        <f t="shared" si="2"/>
        <v>0</v>
      </c>
      <c r="L5" s="589">
        <f t="shared" si="2"/>
        <v>0</v>
      </c>
      <c r="M5" s="680">
        <f t="shared" si="3"/>
        <v>0</v>
      </c>
      <c r="N5" s="638">
        <f t="shared" si="3"/>
        <v>0</v>
      </c>
      <c r="O5" s="637">
        <f t="shared" si="3"/>
        <v>0</v>
      </c>
      <c r="P5" s="7"/>
      <c r="Q5" s="117"/>
      <c r="R5" s="370"/>
      <c r="S5" s="376"/>
      <c r="T5" s="378"/>
      <c r="U5" s="721"/>
      <c r="V5" s="721"/>
      <c r="W5" s="378"/>
      <c r="X5" s="378"/>
      <c r="Y5" s="378"/>
      <c r="Z5" s="324"/>
      <c r="AA5" s="325"/>
      <c r="AB5" s="370"/>
      <c r="AC5" s="376"/>
      <c r="AD5" s="795"/>
      <c r="AF5" s="68">
        <f t="shared" ref="AF5:AF17" si="5">C5-R5</f>
        <v>0</v>
      </c>
      <c r="AG5" s="68">
        <f t="shared" si="4"/>
        <v>2</v>
      </c>
      <c r="AH5" s="68">
        <f t="shared" si="4"/>
        <v>-1</v>
      </c>
      <c r="AI5" s="68">
        <f t="shared" si="4"/>
        <v>-3</v>
      </c>
      <c r="AJ5" s="68">
        <f t="shared" si="4"/>
        <v>-5</v>
      </c>
      <c r="AK5" s="68">
        <f t="shared" si="4"/>
        <v>2</v>
      </c>
      <c r="AL5" s="68">
        <f t="shared" si="4"/>
        <v>-1</v>
      </c>
      <c r="AM5" s="68">
        <f t="shared" si="4"/>
        <v>-4</v>
      </c>
      <c r="AN5" s="68">
        <f t="shared" si="4"/>
        <v>0</v>
      </c>
      <c r="AO5" s="68">
        <f t="shared" si="4"/>
        <v>0</v>
      </c>
      <c r="AP5" s="68">
        <f t="shared" si="4"/>
        <v>0</v>
      </c>
      <c r="AQ5" s="68">
        <f t="shared" si="4"/>
        <v>0</v>
      </c>
      <c r="AR5" s="68">
        <f t="shared" si="4"/>
        <v>0</v>
      </c>
      <c r="AS5" s="68"/>
    </row>
    <row r="6" spans="1:45" ht="10.5" customHeight="1">
      <c r="A6" s="57" t="s">
        <v>0</v>
      </c>
      <c r="B6" s="483" t="s">
        <v>51</v>
      </c>
      <c r="C6" s="604">
        <f t="shared" si="2"/>
        <v>0</v>
      </c>
      <c r="D6" s="490">
        <f t="shared" si="2"/>
        <v>2</v>
      </c>
      <c r="E6" s="491">
        <f t="shared" si="2"/>
        <v>-2</v>
      </c>
      <c r="F6" s="486">
        <f t="shared" si="2"/>
        <v>3</v>
      </c>
      <c r="G6" s="486">
        <f t="shared" si="2"/>
        <v>0</v>
      </c>
      <c r="H6" s="491">
        <f t="shared" si="2"/>
        <v>-2</v>
      </c>
      <c r="I6" s="491">
        <f t="shared" si="2"/>
        <v>-1</v>
      </c>
      <c r="J6" s="491">
        <f t="shared" si="2"/>
        <v>0</v>
      </c>
      <c r="K6" s="499">
        <f t="shared" si="2"/>
        <v>0</v>
      </c>
      <c r="L6" s="589">
        <f t="shared" si="2"/>
        <v>0</v>
      </c>
      <c r="M6" s="680">
        <f t="shared" si="3"/>
        <v>0</v>
      </c>
      <c r="N6" s="638">
        <f t="shared" si="3"/>
        <v>0</v>
      </c>
      <c r="O6" s="639">
        <f t="shared" si="3"/>
        <v>0</v>
      </c>
      <c r="P6" s="7"/>
      <c r="Q6" s="117"/>
      <c r="R6" s="370"/>
      <c r="S6" s="376"/>
      <c r="T6" s="378"/>
      <c r="U6" s="721"/>
      <c r="V6" s="721"/>
      <c r="W6" s="378"/>
      <c r="X6" s="378"/>
      <c r="Y6" s="378"/>
      <c r="Z6" s="324"/>
      <c r="AA6" s="325"/>
      <c r="AB6" s="370"/>
      <c r="AC6" s="376"/>
      <c r="AD6" s="795"/>
      <c r="AF6" s="68">
        <f t="shared" si="5"/>
        <v>0</v>
      </c>
      <c r="AG6" s="68">
        <f t="shared" si="4"/>
        <v>2</v>
      </c>
      <c r="AH6" s="68">
        <f t="shared" si="4"/>
        <v>-2</v>
      </c>
      <c r="AI6" s="68">
        <f t="shared" si="4"/>
        <v>3</v>
      </c>
      <c r="AJ6" s="68">
        <f t="shared" si="4"/>
        <v>0</v>
      </c>
      <c r="AK6" s="68">
        <f t="shared" si="4"/>
        <v>-2</v>
      </c>
      <c r="AL6" s="68">
        <f t="shared" si="4"/>
        <v>-1</v>
      </c>
      <c r="AM6" s="68">
        <f t="shared" si="4"/>
        <v>0</v>
      </c>
      <c r="AN6" s="68">
        <f t="shared" si="4"/>
        <v>0</v>
      </c>
      <c r="AO6" s="68">
        <f t="shared" si="4"/>
        <v>0</v>
      </c>
      <c r="AP6" s="68">
        <f t="shared" si="4"/>
        <v>0</v>
      </c>
      <c r="AQ6" s="68">
        <f t="shared" si="4"/>
        <v>0</v>
      </c>
      <c r="AR6" s="68">
        <f t="shared" si="4"/>
        <v>0</v>
      </c>
      <c r="AS6" s="68"/>
    </row>
    <row r="7" spans="1:45" ht="10.5" customHeight="1">
      <c r="A7" s="57" t="s">
        <v>19</v>
      </c>
      <c r="B7" s="483" t="s">
        <v>80</v>
      </c>
      <c r="C7" s="604">
        <f t="shared" si="2"/>
        <v>0</v>
      </c>
      <c r="D7" s="490">
        <f t="shared" si="2"/>
        <v>0</v>
      </c>
      <c r="E7" s="491">
        <f t="shared" si="2"/>
        <v>0</v>
      </c>
      <c r="F7" s="486">
        <f t="shared" si="2"/>
        <v>0</v>
      </c>
      <c r="G7" s="486">
        <f t="shared" si="2"/>
        <v>0</v>
      </c>
      <c r="H7" s="491">
        <f t="shared" si="2"/>
        <v>0</v>
      </c>
      <c r="I7" s="491">
        <f t="shared" si="2"/>
        <v>0</v>
      </c>
      <c r="J7" s="491">
        <f t="shared" si="2"/>
        <v>-1</v>
      </c>
      <c r="K7" s="499">
        <f t="shared" si="2"/>
        <v>0</v>
      </c>
      <c r="L7" s="589">
        <f t="shared" si="2"/>
        <v>0</v>
      </c>
      <c r="M7" s="680">
        <f t="shared" si="3"/>
        <v>0</v>
      </c>
      <c r="N7" s="638">
        <f t="shared" si="3"/>
        <v>0</v>
      </c>
      <c r="O7" s="637">
        <f t="shared" si="3"/>
        <v>0</v>
      </c>
      <c r="P7" s="7"/>
      <c r="Q7" s="117"/>
      <c r="R7" s="370"/>
      <c r="S7" s="376"/>
      <c r="T7" s="378"/>
      <c r="U7" s="721"/>
      <c r="V7" s="721"/>
      <c r="W7" s="378"/>
      <c r="X7" s="378"/>
      <c r="Y7" s="378"/>
      <c r="Z7" s="324"/>
      <c r="AA7" s="325"/>
      <c r="AB7" s="370"/>
      <c r="AC7" s="376"/>
      <c r="AD7" s="795"/>
      <c r="AF7" s="68">
        <f t="shared" si="5"/>
        <v>0</v>
      </c>
      <c r="AG7" s="68">
        <f t="shared" si="4"/>
        <v>0</v>
      </c>
      <c r="AH7" s="68">
        <f t="shared" si="4"/>
        <v>0</v>
      </c>
      <c r="AI7" s="68">
        <f t="shared" si="4"/>
        <v>0</v>
      </c>
      <c r="AJ7" s="68">
        <f t="shared" si="4"/>
        <v>0</v>
      </c>
      <c r="AK7" s="68">
        <f t="shared" si="4"/>
        <v>0</v>
      </c>
      <c r="AL7" s="68">
        <f t="shared" si="4"/>
        <v>0</v>
      </c>
      <c r="AM7" s="68">
        <f t="shared" si="4"/>
        <v>-1</v>
      </c>
      <c r="AN7" s="68">
        <f t="shared" si="4"/>
        <v>0</v>
      </c>
      <c r="AO7" s="68">
        <f t="shared" si="4"/>
        <v>0</v>
      </c>
      <c r="AP7" s="68">
        <f t="shared" si="4"/>
        <v>0</v>
      </c>
      <c r="AQ7" s="68">
        <f t="shared" si="4"/>
        <v>0</v>
      </c>
      <c r="AR7" s="68">
        <f t="shared" si="4"/>
        <v>0</v>
      </c>
      <c r="AS7" s="68"/>
    </row>
    <row r="8" spans="1:45" ht="10.5" customHeight="1">
      <c r="A8" s="63" t="s">
        <v>9</v>
      </c>
      <c r="B8" s="493" t="s">
        <v>66</v>
      </c>
      <c r="C8" s="605">
        <f t="shared" si="2"/>
        <v>0</v>
      </c>
      <c r="D8" s="497">
        <f t="shared" si="2"/>
        <v>2</v>
      </c>
      <c r="E8" s="498">
        <f t="shared" si="2"/>
        <v>-8</v>
      </c>
      <c r="F8" s="482">
        <f t="shared" si="2"/>
        <v>0</v>
      </c>
      <c r="G8" s="482">
        <f t="shared" si="2"/>
        <v>-8</v>
      </c>
      <c r="H8" s="498">
        <f t="shared" si="2"/>
        <v>-5</v>
      </c>
      <c r="I8" s="498">
        <f t="shared" si="2"/>
        <v>-5</v>
      </c>
      <c r="J8" s="498">
        <f t="shared" si="2"/>
        <v>-4</v>
      </c>
      <c r="K8" s="616">
        <f t="shared" si="2"/>
        <v>0</v>
      </c>
      <c r="L8" s="617">
        <f t="shared" si="2"/>
        <v>0</v>
      </c>
      <c r="M8" s="642">
        <f t="shared" si="3"/>
        <v>0</v>
      </c>
      <c r="N8" s="643">
        <f t="shared" si="3"/>
        <v>0</v>
      </c>
      <c r="O8" s="641">
        <f t="shared" si="3"/>
        <v>0</v>
      </c>
      <c r="P8" s="7"/>
      <c r="Q8" s="117"/>
      <c r="R8" s="332"/>
      <c r="S8" s="770"/>
      <c r="T8" s="742"/>
      <c r="U8" s="771"/>
      <c r="V8" s="771"/>
      <c r="W8" s="742"/>
      <c r="X8" s="742"/>
      <c r="Y8" s="742"/>
      <c r="Z8" s="327"/>
      <c r="AA8" s="328"/>
      <c r="AB8" s="332"/>
      <c r="AC8" s="770"/>
      <c r="AD8" s="731"/>
      <c r="AF8" s="68">
        <f t="shared" si="5"/>
        <v>0</v>
      </c>
      <c r="AG8" s="68">
        <f t="shared" si="4"/>
        <v>2</v>
      </c>
      <c r="AH8" s="68">
        <f t="shared" si="4"/>
        <v>-8</v>
      </c>
      <c r="AI8" s="68">
        <f t="shared" si="4"/>
        <v>0</v>
      </c>
      <c r="AJ8" s="68">
        <f t="shared" si="4"/>
        <v>-8</v>
      </c>
      <c r="AK8" s="68">
        <f t="shared" si="4"/>
        <v>-5</v>
      </c>
      <c r="AL8" s="68">
        <f t="shared" si="4"/>
        <v>-5</v>
      </c>
      <c r="AM8" s="68">
        <f t="shared" si="4"/>
        <v>-4</v>
      </c>
      <c r="AN8" s="68">
        <f t="shared" si="4"/>
        <v>0</v>
      </c>
      <c r="AO8" s="68">
        <f t="shared" si="4"/>
        <v>0</v>
      </c>
      <c r="AP8" s="68">
        <f t="shared" si="4"/>
        <v>0</v>
      </c>
      <c r="AQ8" s="68">
        <f t="shared" si="4"/>
        <v>0</v>
      </c>
      <c r="AR8" s="68">
        <f t="shared" si="4"/>
        <v>0</v>
      </c>
      <c r="AS8" s="68"/>
    </row>
    <row r="9" spans="1:45" ht="10.5" customHeight="1">
      <c r="A9" s="57" t="s">
        <v>4</v>
      </c>
      <c r="B9" s="483" t="s">
        <v>36</v>
      </c>
      <c r="C9" s="604">
        <f t="shared" si="2"/>
        <v>0</v>
      </c>
      <c r="D9" s="490">
        <f t="shared" si="2"/>
        <v>0</v>
      </c>
      <c r="E9" s="491">
        <f t="shared" si="2"/>
        <v>0</v>
      </c>
      <c r="F9" s="486">
        <f t="shared" si="2"/>
        <v>0</v>
      </c>
      <c r="G9" s="486">
        <f t="shared" si="2"/>
        <v>0</v>
      </c>
      <c r="H9" s="491">
        <f t="shared" si="2"/>
        <v>0</v>
      </c>
      <c r="I9" s="491">
        <f t="shared" si="2"/>
        <v>0</v>
      </c>
      <c r="J9" s="491">
        <f t="shared" si="2"/>
        <v>0</v>
      </c>
      <c r="K9" s="499">
        <f t="shared" si="2"/>
        <v>0</v>
      </c>
      <c r="L9" s="589">
        <f t="shared" si="2"/>
        <v>0</v>
      </c>
      <c r="M9" s="680">
        <f t="shared" si="3"/>
        <v>0</v>
      </c>
      <c r="N9" s="638">
        <f t="shared" si="3"/>
        <v>0</v>
      </c>
      <c r="O9" s="637">
        <f t="shared" si="3"/>
        <v>0</v>
      </c>
      <c r="P9" s="7"/>
      <c r="Q9" s="117"/>
      <c r="R9" s="321"/>
      <c r="S9" s="376"/>
      <c r="T9" s="378"/>
      <c r="U9" s="721"/>
      <c r="V9" s="721"/>
      <c r="W9" s="378"/>
      <c r="X9" s="378"/>
      <c r="Y9" s="378"/>
      <c r="Z9" s="324"/>
      <c r="AA9" s="325"/>
      <c r="AB9" s="321"/>
      <c r="AC9" s="376"/>
      <c r="AD9" s="795"/>
      <c r="AF9" s="68">
        <f t="shared" si="5"/>
        <v>0</v>
      </c>
      <c r="AG9" s="68">
        <f t="shared" si="4"/>
        <v>0</v>
      </c>
      <c r="AH9" s="68">
        <f t="shared" si="4"/>
        <v>0</v>
      </c>
      <c r="AI9" s="68">
        <f t="shared" si="4"/>
        <v>0</v>
      </c>
      <c r="AJ9" s="68">
        <f t="shared" si="4"/>
        <v>0</v>
      </c>
      <c r="AK9" s="68">
        <f t="shared" si="4"/>
        <v>0</v>
      </c>
      <c r="AL9" s="68">
        <f t="shared" si="4"/>
        <v>0</v>
      </c>
      <c r="AM9" s="68">
        <f t="shared" si="4"/>
        <v>0</v>
      </c>
      <c r="AN9" s="68">
        <f t="shared" si="4"/>
        <v>0</v>
      </c>
      <c r="AO9" s="68">
        <f t="shared" si="4"/>
        <v>0</v>
      </c>
      <c r="AP9" s="68">
        <f t="shared" si="4"/>
        <v>0</v>
      </c>
      <c r="AQ9" s="68">
        <f t="shared" si="4"/>
        <v>0</v>
      </c>
      <c r="AR9" s="68">
        <f t="shared" si="4"/>
        <v>0</v>
      </c>
      <c r="AS9" s="68"/>
    </row>
    <row r="10" spans="1:45" ht="10.5" customHeight="1">
      <c r="A10" s="191" t="s">
        <v>86</v>
      </c>
      <c r="B10" s="620" t="s">
        <v>87</v>
      </c>
      <c r="C10" s="604">
        <f t="shared" si="2"/>
        <v>0</v>
      </c>
      <c r="D10" s="490">
        <f t="shared" si="2"/>
        <v>0</v>
      </c>
      <c r="E10" s="491">
        <f t="shared" si="2"/>
        <v>0</v>
      </c>
      <c r="F10" s="486">
        <f t="shared" si="2"/>
        <v>0</v>
      </c>
      <c r="G10" s="486">
        <f t="shared" si="2"/>
        <v>0</v>
      </c>
      <c r="H10" s="491">
        <f t="shared" si="2"/>
        <v>0</v>
      </c>
      <c r="I10" s="491">
        <f t="shared" si="2"/>
        <v>0</v>
      </c>
      <c r="J10" s="491">
        <f t="shared" si="2"/>
        <v>0</v>
      </c>
      <c r="K10" s="499">
        <f t="shared" si="2"/>
        <v>0</v>
      </c>
      <c r="L10" s="589">
        <f t="shared" si="2"/>
        <v>0</v>
      </c>
      <c r="M10" s="680">
        <f t="shared" si="3"/>
        <v>0</v>
      </c>
      <c r="N10" s="638">
        <f t="shared" si="3"/>
        <v>0</v>
      </c>
      <c r="O10" s="637">
        <f t="shared" si="3"/>
        <v>0</v>
      </c>
      <c r="P10" s="7"/>
      <c r="Q10" s="117"/>
      <c r="R10" s="321"/>
      <c r="S10" s="376"/>
      <c r="T10" s="378"/>
      <c r="U10" s="721"/>
      <c r="V10" s="721"/>
      <c r="W10" s="378"/>
      <c r="X10" s="378"/>
      <c r="Y10" s="378"/>
      <c r="Z10" s="324"/>
      <c r="AA10" s="325"/>
      <c r="AB10" s="321"/>
      <c r="AC10" s="376"/>
      <c r="AD10" s="795"/>
      <c r="AF10" s="68">
        <f t="shared" si="5"/>
        <v>0</v>
      </c>
      <c r="AG10" s="68">
        <f t="shared" si="4"/>
        <v>0</v>
      </c>
      <c r="AH10" s="68">
        <f t="shared" si="4"/>
        <v>0</v>
      </c>
      <c r="AI10" s="68">
        <f t="shared" si="4"/>
        <v>0</v>
      </c>
      <c r="AJ10" s="68">
        <f t="shared" si="4"/>
        <v>0</v>
      </c>
      <c r="AK10" s="68">
        <f t="shared" si="4"/>
        <v>0</v>
      </c>
      <c r="AL10" s="68">
        <f t="shared" si="4"/>
        <v>0</v>
      </c>
      <c r="AM10" s="68">
        <f t="shared" si="4"/>
        <v>0</v>
      </c>
      <c r="AN10" s="68">
        <f t="shared" si="4"/>
        <v>0</v>
      </c>
      <c r="AO10" s="68">
        <f t="shared" si="4"/>
        <v>0</v>
      </c>
      <c r="AP10" s="68">
        <f t="shared" si="4"/>
        <v>0</v>
      </c>
      <c r="AQ10" s="68">
        <f t="shared" si="4"/>
        <v>0</v>
      </c>
      <c r="AR10" s="68">
        <f t="shared" si="4"/>
        <v>0</v>
      </c>
      <c r="AS10" s="68"/>
    </row>
    <row r="11" spans="1:45" ht="10.5" customHeight="1">
      <c r="A11" s="63" t="s">
        <v>25</v>
      </c>
      <c r="B11" s="493" t="s">
        <v>67</v>
      </c>
      <c r="C11" s="605">
        <f t="shared" si="2"/>
        <v>0</v>
      </c>
      <c r="D11" s="497">
        <f t="shared" si="2"/>
        <v>-23</v>
      </c>
      <c r="E11" s="498">
        <f t="shared" si="2"/>
        <v>5</v>
      </c>
      <c r="F11" s="482">
        <f t="shared" si="2"/>
        <v>5</v>
      </c>
      <c r="G11" s="482">
        <f t="shared" si="2"/>
        <v>-30</v>
      </c>
      <c r="H11" s="498">
        <f t="shared" si="2"/>
        <v>-27</v>
      </c>
      <c r="I11" s="498">
        <f t="shared" si="2"/>
        <v>-9</v>
      </c>
      <c r="J11" s="498">
        <f t="shared" si="2"/>
        <v>-8</v>
      </c>
      <c r="K11" s="616">
        <f t="shared" si="2"/>
        <v>0</v>
      </c>
      <c r="L11" s="617">
        <f t="shared" si="2"/>
        <v>0</v>
      </c>
      <c r="M11" s="642">
        <f t="shared" si="3"/>
        <v>0</v>
      </c>
      <c r="N11" s="643">
        <f t="shared" si="3"/>
        <v>0</v>
      </c>
      <c r="O11" s="641">
        <f t="shared" si="3"/>
        <v>0</v>
      </c>
      <c r="P11" s="7"/>
      <c r="Q11" s="117"/>
      <c r="R11" s="332"/>
      <c r="S11" s="770"/>
      <c r="T11" s="742"/>
      <c r="U11" s="771"/>
      <c r="V11" s="771"/>
      <c r="W11" s="742"/>
      <c r="X11" s="742"/>
      <c r="Y11" s="742"/>
      <c r="Z11" s="327"/>
      <c r="AA11" s="328"/>
      <c r="AB11" s="332"/>
      <c r="AC11" s="770"/>
      <c r="AD11" s="731"/>
      <c r="AF11" s="68">
        <f t="shared" si="5"/>
        <v>0</v>
      </c>
      <c r="AG11" s="68">
        <f t="shared" si="4"/>
        <v>-23</v>
      </c>
      <c r="AH11" s="68">
        <f t="shared" si="4"/>
        <v>5</v>
      </c>
      <c r="AI11" s="68">
        <f t="shared" si="4"/>
        <v>5</v>
      </c>
      <c r="AJ11" s="68">
        <f t="shared" si="4"/>
        <v>-30</v>
      </c>
      <c r="AK11" s="68">
        <f t="shared" si="4"/>
        <v>-27</v>
      </c>
      <c r="AL11" s="68">
        <f t="shared" si="4"/>
        <v>-9</v>
      </c>
      <c r="AM11" s="68">
        <f t="shared" si="4"/>
        <v>-8</v>
      </c>
      <c r="AN11" s="68">
        <f t="shared" si="4"/>
        <v>0</v>
      </c>
      <c r="AO11" s="68">
        <f t="shared" si="4"/>
        <v>0</v>
      </c>
      <c r="AP11" s="68">
        <f t="shared" si="4"/>
        <v>0</v>
      </c>
      <c r="AQ11" s="68">
        <f t="shared" si="4"/>
        <v>0</v>
      </c>
      <c r="AR11" s="68">
        <f t="shared" si="4"/>
        <v>0</v>
      </c>
      <c r="AS11" s="68"/>
    </row>
    <row r="12" spans="1:45" ht="10.5" customHeight="1">
      <c r="A12" s="63" t="s">
        <v>14</v>
      </c>
      <c r="B12" s="493" t="s">
        <v>68</v>
      </c>
      <c r="C12" s="605">
        <f t="shared" si="2"/>
        <v>0</v>
      </c>
      <c r="D12" s="497">
        <f t="shared" si="2"/>
        <v>-21</v>
      </c>
      <c r="E12" s="498">
        <f t="shared" si="2"/>
        <v>-3</v>
      </c>
      <c r="F12" s="498">
        <f t="shared" si="2"/>
        <v>5</v>
      </c>
      <c r="G12" s="498">
        <f t="shared" si="2"/>
        <v>-38</v>
      </c>
      <c r="H12" s="498">
        <f t="shared" si="2"/>
        <v>-32</v>
      </c>
      <c r="I12" s="498">
        <f t="shared" si="2"/>
        <v>-14</v>
      </c>
      <c r="J12" s="498">
        <f t="shared" si="2"/>
        <v>-12</v>
      </c>
      <c r="K12" s="616">
        <f t="shared" si="2"/>
        <v>0</v>
      </c>
      <c r="L12" s="617">
        <f t="shared" si="2"/>
        <v>0</v>
      </c>
      <c r="M12" s="642">
        <f t="shared" si="3"/>
        <v>0</v>
      </c>
      <c r="N12" s="643">
        <f t="shared" si="3"/>
        <v>0</v>
      </c>
      <c r="O12" s="641">
        <f t="shared" si="3"/>
        <v>0</v>
      </c>
      <c r="P12" s="7"/>
      <c r="Q12" s="117"/>
      <c r="R12" s="332"/>
      <c r="S12" s="770"/>
      <c r="T12" s="742"/>
      <c r="U12" s="742"/>
      <c r="V12" s="742"/>
      <c r="W12" s="742"/>
      <c r="X12" s="742"/>
      <c r="Y12" s="742"/>
      <c r="Z12" s="327"/>
      <c r="AA12" s="328"/>
      <c r="AB12" s="332"/>
      <c r="AC12" s="770"/>
      <c r="AD12" s="731"/>
      <c r="AF12" s="68">
        <f t="shared" si="5"/>
        <v>0</v>
      </c>
      <c r="AG12" s="68">
        <f t="shared" si="4"/>
        <v>-21</v>
      </c>
      <c r="AH12" s="68">
        <f t="shared" si="4"/>
        <v>-3</v>
      </c>
      <c r="AI12" s="68">
        <f t="shared" si="4"/>
        <v>5</v>
      </c>
      <c r="AJ12" s="68">
        <f t="shared" si="4"/>
        <v>-38</v>
      </c>
      <c r="AK12" s="68">
        <f t="shared" si="4"/>
        <v>-32</v>
      </c>
      <c r="AL12" s="68">
        <f t="shared" si="4"/>
        <v>-14</v>
      </c>
      <c r="AM12" s="68">
        <f t="shared" si="4"/>
        <v>-12</v>
      </c>
      <c r="AN12" s="68">
        <f t="shared" si="4"/>
        <v>0</v>
      </c>
      <c r="AO12" s="68">
        <f t="shared" si="4"/>
        <v>0</v>
      </c>
      <c r="AP12" s="68">
        <f t="shared" si="4"/>
        <v>0</v>
      </c>
      <c r="AQ12" s="68">
        <f t="shared" si="4"/>
        <v>0</v>
      </c>
      <c r="AR12" s="68">
        <f t="shared" si="4"/>
        <v>0</v>
      </c>
      <c r="AS12" s="68"/>
    </row>
    <row r="13" spans="1:45" ht="10.5" customHeight="1">
      <c r="A13" s="57" t="s">
        <v>24</v>
      </c>
      <c r="B13" s="483" t="s">
        <v>52</v>
      </c>
      <c r="C13" s="604">
        <f t="shared" si="2"/>
        <v>0</v>
      </c>
      <c r="D13" s="490">
        <f t="shared" si="2"/>
        <v>1</v>
      </c>
      <c r="E13" s="491">
        <f t="shared" si="2"/>
        <v>1</v>
      </c>
      <c r="F13" s="485">
        <f t="shared" si="2"/>
        <v>-1</v>
      </c>
      <c r="G13" s="485">
        <f t="shared" si="2"/>
        <v>-1</v>
      </c>
      <c r="H13" s="491">
        <f t="shared" si="2"/>
        <v>0</v>
      </c>
      <c r="I13" s="491">
        <f t="shared" si="2"/>
        <v>-1</v>
      </c>
      <c r="J13" s="491">
        <f t="shared" si="2"/>
        <v>1</v>
      </c>
      <c r="K13" s="499">
        <f t="shared" si="2"/>
        <v>0</v>
      </c>
      <c r="L13" s="589">
        <f t="shared" si="2"/>
        <v>0</v>
      </c>
      <c r="M13" s="680">
        <f t="shared" si="3"/>
        <v>0</v>
      </c>
      <c r="N13" s="638">
        <f t="shared" si="3"/>
        <v>0</v>
      </c>
      <c r="O13" s="637">
        <f t="shared" si="3"/>
        <v>0</v>
      </c>
      <c r="P13" s="7"/>
      <c r="Q13" s="117"/>
      <c r="R13" s="321"/>
      <c r="S13" s="376"/>
      <c r="T13" s="378"/>
      <c r="U13" s="371"/>
      <c r="V13" s="371"/>
      <c r="W13" s="378"/>
      <c r="X13" s="378"/>
      <c r="Y13" s="378"/>
      <c r="Z13" s="324"/>
      <c r="AA13" s="325"/>
      <c r="AB13" s="321"/>
      <c r="AC13" s="376"/>
      <c r="AD13" s="795"/>
      <c r="AF13" s="68">
        <f t="shared" si="5"/>
        <v>0</v>
      </c>
      <c r="AG13" s="68">
        <f t="shared" si="4"/>
        <v>1</v>
      </c>
      <c r="AH13" s="68">
        <f t="shared" si="4"/>
        <v>1</v>
      </c>
      <c r="AI13" s="68">
        <f t="shared" si="4"/>
        <v>-1</v>
      </c>
      <c r="AJ13" s="68">
        <f t="shared" si="4"/>
        <v>-1</v>
      </c>
      <c r="AK13" s="68">
        <f t="shared" si="4"/>
        <v>0</v>
      </c>
      <c r="AL13" s="68">
        <f t="shared" si="4"/>
        <v>-1</v>
      </c>
      <c r="AM13" s="68">
        <f t="shared" si="4"/>
        <v>1</v>
      </c>
      <c r="AN13" s="68">
        <f t="shared" si="4"/>
        <v>0</v>
      </c>
      <c r="AO13" s="68">
        <f t="shared" si="4"/>
        <v>0</v>
      </c>
      <c r="AP13" s="68">
        <f t="shared" si="4"/>
        <v>0</v>
      </c>
      <c r="AQ13" s="68">
        <f t="shared" si="4"/>
        <v>0</v>
      </c>
      <c r="AR13" s="68">
        <f t="shared" si="4"/>
        <v>0</v>
      </c>
      <c r="AS13" s="68"/>
    </row>
    <row r="14" spans="1:45" ht="10.5" hidden="1" customHeight="1" outlineLevel="1">
      <c r="A14" s="57" t="s">
        <v>128</v>
      </c>
      <c r="B14" s="483" t="s">
        <v>129</v>
      </c>
      <c r="C14" s="604">
        <f t="shared" si="2"/>
        <v>0</v>
      </c>
      <c r="D14" s="490">
        <f t="shared" si="2"/>
        <v>0</v>
      </c>
      <c r="E14" s="491">
        <f t="shared" si="2"/>
        <v>0</v>
      </c>
      <c r="F14" s="485">
        <f t="shared" si="2"/>
        <v>0</v>
      </c>
      <c r="G14" s="485">
        <f t="shared" si="2"/>
        <v>0</v>
      </c>
      <c r="H14" s="491">
        <f t="shared" si="2"/>
        <v>0</v>
      </c>
      <c r="I14" s="491">
        <f t="shared" si="2"/>
        <v>0</v>
      </c>
      <c r="J14" s="491">
        <f t="shared" si="2"/>
        <v>0</v>
      </c>
      <c r="K14" s="499">
        <f t="shared" si="2"/>
        <v>0</v>
      </c>
      <c r="L14" s="589">
        <f t="shared" si="2"/>
        <v>0</v>
      </c>
      <c r="M14" s="680">
        <f t="shared" si="3"/>
        <v>0</v>
      </c>
      <c r="N14" s="638">
        <f t="shared" si="3"/>
        <v>0</v>
      </c>
      <c r="O14" s="637">
        <f t="shared" si="3"/>
        <v>0</v>
      </c>
      <c r="P14" s="7"/>
      <c r="Q14" s="117"/>
      <c r="R14" s="321"/>
      <c r="S14" s="376"/>
      <c r="T14" s="378"/>
      <c r="U14" s="371"/>
      <c r="V14" s="371"/>
      <c r="W14" s="378"/>
      <c r="X14" s="378"/>
      <c r="Y14" s="378"/>
      <c r="Z14" s="324"/>
      <c r="AA14" s="325"/>
      <c r="AB14" s="321"/>
      <c r="AC14" s="376"/>
      <c r="AD14" s="795"/>
      <c r="AF14" s="68">
        <f t="shared" ref="AF14:AR14" si="6">C14-R14</f>
        <v>0</v>
      </c>
      <c r="AG14" s="68">
        <f t="shared" si="6"/>
        <v>0</v>
      </c>
      <c r="AH14" s="68">
        <f t="shared" si="6"/>
        <v>0</v>
      </c>
      <c r="AI14" s="68">
        <f t="shared" si="6"/>
        <v>0</v>
      </c>
      <c r="AJ14" s="68">
        <f t="shared" si="6"/>
        <v>0</v>
      </c>
      <c r="AK14" s="68">
        <f t="shared" si="6"/>
        <v>0</v>
      </c>
      <c r="AL14" s="68">
        <f t="shared" si="6"/>
        <v>0</v>
      </c>
      <c r="AM14" s="68">
        <f t="shared" si="6"/>
        <v>0</v>
      </c>
      <c r="AN14" s="68">
        <f t="shared" si="6"/>
        <v>0</v>
      </c>
      <c r="AO14" s="68">
        <f t="shared" si="6"/>
        <v>0</v>
      </c>
      <c r="AP14" s="68">
        <f t="shared" si="6"/>
        <v>0</v>
      </c>
      <c r="AQ14" s="68">
        <f t="shared" si="6"/>
        <v>0</v>
      </c>
      <c r="AR14" s="68">
        <f t="shared" si="6"/>
        <v>0</v>
      </c>
      <c r="AS14" s="68"/>
    </row>
    <row r="15" spans="1:45" ht="10.5" customHeight="1" collapsed="1">
      <c r="A15" s="63" t="s">
        <v>5</v>
      </c>
      <c r="B15" s="500" t="s">
        <v>48</v>
      </c>
      <c r="C15" s="622">
        <f t="shared" si="2"/>
        <v>0</v>
      </c>
      <c r="D15" s="502">
        <f t="shared" si="2"/>
        <v>-20</v>
      </c>
      <c r="E15" s="503">
        <f t="shared" si="2"/>
        <v>-2</v>
      </c>
      <c r="F15" s="504">
        <f t="shared" si="2"/>
        <v>4</v>
      </c>
      <c r="G15" s="504">
        <f t="shared" si="2"/>
        <v>-39</v>
      </c>
      <c r="H15" s="503">
        <f t="shared" si="2"/>
        <v>-32</v>
      </c>
      <c r="I15" s="503">
        <f t="shared" si="2"/>
        <v>-15</v>
      </c>
      <c r="J15" s="503">
        <f t="shared" si="2"/>
        <v>-11</v>
      </c>
      <c r="K15" s="623">
        <f t="shared" si="2"/>
        <v>0</v>
      </c>
      <c r="L15" s="507">
        <f t="shared" si="2"/>
        <v>0</v>
      </c>
      <c r="M15" s="681">
        <f t="shared" si="3"/>
        <v>0</v>
      </c>
      <c r="N15" s="644">
        <f t="shared" si="3"/>
        <v>0</v>
      </c>
      <c r="O15" s="645">
        <f t="shared" si="3"/>
        <v>0</v>
      </c>
      <c r="P15" s="7"/>
      <c r="Q15" s="117"/>
      <c r="R15" s="336"/>
      <c r="S15" s="772"/>
      <c r="T15" s="773"/>
      <c r="U15" s="774"/>
      <c r="V15" s="774"/>
      <c r="W15" s="773"/>
      <c r="X15" s="773"/>
      <c r="Y15" s="773"/>
      <c r="Z15" s="327"/>
      <c r="AA15" s="328"/>
      <c r="AB15" s="336"/>
      <c r="AC15" s="772"/>
      <c r="AD15" s="795"/>
      <c r="AF15" s="68">
        <f t="shared" si="5"/>
        <v>0</v>
      </c>
      <c r="AG15" s="68">
        <f t="shared" si="4"/>
        <v>-20</v>
      </c>
      <c r="AH15" s="68">
        <f t="shared" si="4"/>
        <v>-2</v>
      </c>
      <c r="AI15" s="68">
        <f t="shared" si="4"/>
        <v>4</v>
      </c>
      <c r="AJ15" s="68">
        <f t="shared" si="4"/>
        <v>-39</v>
      </c>
      <c r="AK15" s="68">
        <f t="shared" si="4"/>
        <v>-32</v>
      </c>
      <c r="AL15" s="68">
        <f t="shared" si="4"/>
        <v>-15</v>
      </c>
      <c r="AM15" s="68">
        <f t="shared" si="4"/>
        <v>-11</v>
      </c>
      <c r="AN15" s="68">
        <f t="shared" si="4"/>
        <v>0</v>
      </c>
      <c r="AO15" s="68">
        <f t="shared" si="4"/>
        <v>0</v>
      </c>
      <c r="AP15" s="68">
        <f t="shared" si="4"/>
        <v>0</v>
      </c>
      <c r="AQ15" s="68">
        <f t="shared" si="4"/>
        <v>0</v>
      </c>
      <c r="AR15" s="68">
        <f t="shared" si="4"/>
        <v>0</v>
      </c>
      <c r="AS15" s="68"/>
    </row>
    <row r="16" spans="1:45" ht="10.5" customHeight="1">
      <c r="A16" s="57" t="s">
        <v>29</v>
      </c>
      <c r="B16" s="483" t="s">
        <v>168</v>
      </c>
      <c r="C16" s="476">
        <f t="shared" si="2"/>
        <v>0</v>
      </c>
      <c r="D16" s="485">
        <f t="shared" si="2"/>
        <v>929</v>
      </c>
      <c r="E16" s="485">
        <f t="shared" si="2"/>
        <v>828</v>
      </c>
      <c r="F16" s="485">
        <f t="shared" si="2"/>
        <v>822</v>
      </c>
      <c r="G16" s="485">
        <f t="shared" si="2"/>
        <v>234</v>
      </c>
      <c r="H16" s="485">
        <f t="shared" si="2"/>
        <v>249</v>
      </c>
      <c r="I16" s="485">
        <f t="shared" si="2"/>
        <v>341</v>
      </c>
      <c r="J16" s="485">
        <f t="shared" si="2"/>
        <v>327</v>
      </c>
      <c r="K16" s="499">
        <f t="shared" si="2"/>
        <v>0</v>
      </c>
      <c r="L16" s="589">
        <f t="shared" si="2"/>
        <v>0</v>
      </c>
      <c r="M16" s="682">
        <f t="shared" si="3"/>
        <v>0</v>
      </c>
      <c r="N16" s="683">
        <f t="shared" si="3"/>
        <v>0</v>
      </c>
      <c r="O16" s="670">
        <f t="shared" si="3"/>
        <v>0</v>
      </c>
      <c r="R16" s="332"/>
      <c r="S16" s="770"/>
      <c r="T16" s="742"/>
      <c r="U16" s="771"/>
      <c r="V16" s="771"/>
      <c r="W16" s="742"/>
      <c r="X16" s="742"/>
      <c r="Y16" s="742"/>
      <c r="Z16" s="327"/>
      <c r="AA16" s="328"/>
      <c r="AB16" s="332"/>
      <c r="AC16" s="770"/>
      <c r="AD16" s="795"/>
      <c r="AF16" s="68">
        <f t="shared" si="5"/>
        <v>0</v>
      </c>
      <c r="AG16" s="68">
        <f t="shared" si="4"/>
        <v>929</v>
      </c>
      <c r="AH16" s="68">
        <f t="shared" si="4"/>
        <v>828</v>
      </c>
      <c r="AI16" s="68">
        <f t="shared" si="4"/>
        <v>822</v>
      </c>
      <c r="AJ16" s="68">
        <f t="shared" si="4"/>
        <v>234</v>
      </c>
      <c r="AK16" s="68">
        <f t="shared" si="4"/>
        <v>249</v>
      </c>
      <c r="AL16" s="68">
        <f t="shared" si="4"/>
        <v>341</v>
      </c>
      <c r="AM16" s="68">
        <f t="shared" si="4"/>
        <v>327</v>
      </c>
      <c r="AN16" s="68">
        <f t="shared" si="4"/>
        <v>0</v>
      </c>
      <c r="AO16" s="68">
        <f t="shared" si="4"/>
        <v>0</v>
      </c>
      <c r="AP16" s="68">
        <f t="shared" si="4"/>
        <v>0</v>
      </c>
      <c r="AQ16" s="68">
        <f t="shared" si="4"/>
        <v>0</v>
      </c>
      <c r="AR16" s="68">
        <f t="shared" si="4"/>
        <v>0</v>
      </c>
      <c r="AS16" s="68"/>
    </row>
    <row r="17" spans="1:45" ht="10.5" customHeight="1">
      <c r="A17" s="57" t="s">
        <v>15</v>
      </c>
      <c r="B17" s="513" t="s">
        <v>39</v>
      </c>
      <c r="C17" s="514">
        <f t="shared" ref="C17:J17" si="7">VLOOKUP($A17,RBother2,C$1,FALSE)</f>
        <v>0</v>
      </c>
      <c r="D17" s="515">
        <f t="shared" si="7"/>
        <v>1016</v>
      </c>
      <c r="E17" s="515">
        <f t="shared" si="7"/>
        <v>961</v>
      </c>
      <c r="F17" s="515">
        <f t="shared" si="7"/>
        <v>967</v>
      </c>
      <c r="G17" s="515">
        <f t="shared" si="7"/>
        <v>935</v>
      </c>
      <c r="H17" s="515">
        <f t="shared" si="7"/>
        <v>962</v>
      </c>
      <c r="I17" s="515">
        <f t="shared" si="7"/>
        <v>941</v>
      </c>
      <c r="J17" s="515">
        <f t="shared" si="7"/>
        <v>956</v>
      </c>
      <c r="K17" s="675">
        <f t="shared" si="2"/>
        <v>-1</v>
      </c>
      <c r="L17" s="649">
        <f t="shared" si="2"/>
        <v>-1</v>
      </c>
      <c r="M17" s="684">
        <f t="shared" si="3"/>
        <v>0</v>
      </c>
      <c r="N17" s="685">
        <f t="shared" si="3"/>
        <v>0</v>
      </c>
      <c r="O17" s="650" t="e">
        <f t="shared" si="3"/>
        <v>#DIV/0!</v>
      </c>
      <c r="R17" s="336"/>
      <c r="S17" s="772"/>
      <c r="T17" s="773"/>
      <c r="U17" s="774"/>
      <c r="V17" s="774"/>
      <c r="W17" s="773"/>
      <c r="X17" s="773"/>
      <c r="Y17" s="773"/>
      <c r="Z17" s="339"/>
      <c r="AA17" s="740"/>
      <c r="AB17" s="336"/>
      <c r="AC17" s="772"/>
      <c r="AD17" s="734"/>
      <c r="AF17" s="68">
        <f t="shared" si="5"/>
        <v>0</v>
      </c>
      <c r="AG17" s="68">
        <f t="shared" si="4"/>
        <v>1016</v>
      </c>
      <c r="AH17" s="68">
        <f t="shared" si="4"/>
        <v>961</v>
      </c>
      <c r="AI17" s="68">
        <f t="shared" si="4"/>
        <v>967</v>
      </c>
      <c r="AJ17" s="68">
        <f t="shared" si="4"/>
        <v>935</v>
      </c>
      <c r="AK17" s="68">
        <f t="shared" si="4"/>
        <v>962</v>
      </c>
      <c r="AL17" s="68">
        <f t="shared" si="4"/>
        <v>941</v>
      </c>
      <c r="AM17" s="68">
        <f t="shared" si="4"/>
        <v>956</v>
      </c>
      <c r="AN17" s="68">
        <f t="shared" si="4"/>
        <v>-1</v>
      </c>
      <c r="AO17" s="68">
        <f t="shared" si="4"/>
        <v>-1</v>
      </c>
      <c r="AP17" s="68">
        <f t="shared" si="4"/>
        <v>0</v>
      </c>
      <c r="AQ17" s="68">
        <f t="shared" si="4"/>
        <v>0</v>
      </c>
      <c r="AR17" s="68" t="e">
        <f t="shared" si="4"/>
        <v>#DIV/0!</v>
      </c>
      <c r="AS17" s="68"/>
    </row>
    <row r="18" spans="1:45" ht="10.5" hidden="1" customHeight="1">
      <c r="A18" s="63" t="s">
        <v>23</v>
      </c>
      <c r="B18" s="389" t="s">
        <v>23</v>
      </c>
      <c r="C18" s="352"/>
      <c r="D18" s="323"/>
      <c r="E18" s="323"/>
      <c r="F18" s="323"/>
      <c r="G18" s="323"/>
      <c r="H18" s="323"/>
      <c r="I18" s="323"/>
      <c r="J18" s="323"/>
      <c r="K18" s="335" t="str">
        <f t="shared" ref="K18:K25" si="8">+IF(ISERROR(IF(OR(AND(C18&lt;0,D18&gt;0),AND(C18&gt;0,D18&lt;0),ABS(C18/D18)&gt;2.9999),"",C18/D18-1)),"",IF(OR(AND(C18&lt;0,D18&gt;0),AND(C18&gt;0,D18&lt;0),ABS(C18/D18)&gt;2.9999),"",(C18-D18)/D18))</f>
        <v/>
      </c>
      <c r="L18" s="399" t="str">
        <f t="shared" ref="L18:L25" si="9">+IF(ISERROR(IF(OR(AND(C18&lt;0,G18&gt;0),AND(C18&gt;0,G18&lt;0),ABS(C18/G18)&gt;2.9999),"",C18/G18-1)),"",IF(OR(AND(C18&lt;0,G18&gt;0),AND(C18&gt;0,G18&lt;0),ABS(C18/G18)&gt;2.9999),"",(C18-G18)/G18))</f>
        <v/>
      </c>
      <c r="M18" s="391"/>
      <c r="N18" s="392"/>
      <c r="O18" s="367"/>
      <c r="R18" s="431">
        <v>18</v>
      </c>
      <c r="S18" s="756">
        <v>13</v>
      </c>
      <c r="T18" s="371">
        <v>73</v>
      </c>
      <c r="U18" s="371">
        <v>13</v>
      </c>
      <c r="V18" s="371">
        <v>89</v>
      </c>
      <c r="W18" s="371">
        <v>91</v>
      </c>
      <c r="X18" s="371"/>
      <c r="Y18" s="371"/>
      <c r="Z18" s="324">
        <v>0.38461538461538464</v>
      </c>
      <c r="AA18" s="325">
        <v>-0.797752808988764</v>
      </c>
      <c r="AB18" s="431">
        <v>18</v>
      </c>
      <c r="AC18" s="756">
        <v>89</v>
      </c>
      <c r="AD18" s="795">
        <v>-0.797752808988764</v>
      </c>
    </row>
    <row r="19" spans="1:45" ht="10.5" hidden="1" customHeight="1">
      <c r="A19" s="57" t="s">
        <v>20</v>
      </c>
      <c r="B19" s="387" t="s">
        <v>20</v>
      </c>
      <c r="C19" s="353">
        <f t="shared" ref="C19:J25" si="10">VLOOKUP($A19,RBother2,C$1,FALSE)</f>
        <v>0</v>
      </c>
      <c r="D19" s="354">
        <f t="shared" si="10"/>
        <v>1</v>
      </c>
      <c r="E19" s="354">
        <f t="shared" si="10"/>
        <v>0</v>
      </c>
      <c r="F19" s="354">
        <f t="shared" si="10"/>
        <v>1</v>
      </c>
      <c r="G19" s="354">
        <f t="shared" si="10"/>
        <v>1</v>
      </c>
      <c r="H19" s="354">
        <f t="shared" si="10"/>
        <v>0</v>
      </c>
      <c r="I19" s="354">
        <f t="shared" si="10"/>
        <v>0</v>
      </c>
      <c r="J19" s="354">
        <f t="shared" si="10"/>
        <v>0</v>
      </c>
      <c r="K19" s="335">
        <f t="shared" si="8"/>
        <v>-1</v>
      </c>
      <c r="L19" s="399">
        <f t="shared" si="9"/>
        <v>-1</v>
      </c>
      <c r="M19" s="391"/>
      <c r="N19" s="392"/>
      <c r="O19" s="367"/>
      <c r="R19" s="431">
        <v>-1</v>
      </c>
      <c r="S19" s="756">
        <v>0</v>
      </c>
      <c r="T19" s="371">
        <v>0</v>
      </c>
      <c r="U19" s="371">
        <v>1</v>
      </c>
      <c r="V19" s="371">
        <v>1</v>
      </c>
      <c r="W19" s="371">
        <v>0</v>
      </c>
      <c r="X19" s="371"/>
      <c r="Y19" s="371"/>
      <c r="Z19" s="324"/>
      <c r="AA19" s="325"/>
      <c r="AB19" s="431">
        <v>-1</v>
      </c>
      <c r="AC19" s="756">
        <v>1</v>
      </c>
      <c r="AD19" s="730"/>
    </row>
    <row r="20" spans="1:45" ht="10.5" hidden="1" customHeight="1">
      <c r="A20" s="57" t="s">
        <v>21</v>
      </c>
      <c r="B20" s="387" t="s">
        <v>49</v>
      </c>
      <c r="C20" s="353">
        <f t="shared" si="10"/>
        <v>4550</v>
      </c>
      <c r="D20" s="354">
        <f t="shared" si="10"/>
        <v>4550</v>
      </c>
      <c r="E20" s="354">
        <f t="shared" si="10"/>
        <v>4562</v>
      </c>
      <c r="F20" s="354">
        <f t="shared" si="10"/>
        <v>4537</v>
      </c>
      <c r="G20" s="354">
        <f t="shared" si="10"/>
        <v>4380</v>
      </c>
      <c r="H20" s="354">
        <f t="shared" si="10"/>
        <v>4350</v>
      </c>
      <c r="I20" s="354">
        <f t="shared" si="10"/>
        <v>0</v>
      </c>
      <c r="J20" s="354">
        <f t="shared" si="10"/>
        <v>0</v>
      </c>
      <c r="K20" s="335">
        <f t="shared" si="8"/>
        <v>0</v>
      </c>
      <c r="L20" s="399">
        <f t="shared" si="9"/>
        <v>3.8812785388127852E-2</v>
      </c>
      <c r="M20" s="391"/>
      <c r="N20" s="392"/>
      <c r="O20" s="367"/>
      <c r="R20" s="431">
        <v>4550</v>
      </c>
      <c r="S20" s="756">
        <v>4550</v>
      </c>
      <c r="T20" s="371">
        <v>4562</v>
      </c>
      <c r="U20" s="371">
        <v>4537</v>
      </c>
      <c r="V20" s="371">
        <v>4380</v>
      </c>
      <c r="W20" s="372">
        <v>4350</v>
      </c>
      <c r="X20" s="372"/>
      <c r="Y20" s="372"/>
      <c r="Z20" s="324">
        <v>0</v>
      </c>
      <c r="AA20" s="325">
        <v>3.8812785388127852E-2</v>
      </c>
      <c r="AB20" s="775">
        <v>4550</v>
      </c>
      <c r="AC20" s="776">
        <v>4380</v>
      </c>
      <c r="AD20" s="734">
        <v>3.8812785388127852E-2</v>
      </c>
    </row>
    <row r="21" spans="1:45" ht="10.5" hidden="1" customHeight="1">
      <c r="A21" s="57" t="s">
        <v>22</v>
      </c>
      <c r="B21" s="387" t="s">
        <v>22</v>
      </c>
      <c r="C21" s="353">
        <f t="shared" si="10"/>
        <v>0</v>
      </c>
      <c r="D21" s="354">
        <f t="shared" si="10"/>
        <v>0</v>
      </c>
      <c r="E21" s="354">
        <f t="shared" si="10"/>
        <v>0</v>
      </c>
      <c r="F21" s="354">
        <f t="shared" si="10"/>
        <v>0</v>
      </c>
      <c r="G21" s="354">
        <f t="shared" si="10"/>
        <v>0</v>
      </c>
      <c r="H21" s="354">
        <f t="shared" si="10"/>
        <v>0</v>
      </c>
      <c r="I21" s="354">
        <f t="shared" si="10"/>
        <v>0</v>
      </c>
      <c r="J21" s="354">
        <f t="shared" si="10"/>
        <v>0</v>
      </c>
      <c r="K21" s="335" t="str">
        <f t="shared" si="8"/>
        <v/>
      </c>
      <c r="L21" s="399" t="str">
        <f t="shared" si="9"/>
        <v/>
      </c>
      <c r="M21" s="391"/>
      <c r="N21" s="392"/>
      <c r="O21" s="367"/>
    </row>
    <row r="22" spans="1:45" ht="10.5" hidden="1" customHeight="1">
      <c r="A22" s="63" t="s">
        <v>26</v>
      </c>
      <c r="B22" s="389" t="s">
        <v>26</v>
      </c>
      <c r="C22" s="355">
        <f t="shared" si="10"/>
        <v>0</v>
      </c>
      <c r="D22" s="356">
        <f t="shared" si="10"/>
        <v>0</v>
      </c>
      <c r="E22" s="356">
        <f t="shared" si="10"/>
        <v>0</v>
      </c>
      <c r="F22" s="356">
        <f t="shared" si="10"/>
        <v>0</v>
      </c>
      <c r="G22" s="356">
        <f t="shared" si="10"/>
        <v>0</v>
      </c>
      <c r="H22" s="356">
        <f t="shared" si="10"/>
        <v>0</v>
      </c>
      <c r="I22" s="356">
        <f t="shared" si="10"/>
        <v>0</v>
      </c>
      <c r="J22" s="356">
        <f t="shared" si="10"/>
        <v>0</v>
      </c>
      <c r="K22" s="413" t="str">
        <f t="shared" si="8"/>
        <v/>
      </c>
      <c r="L22" s="414" t="str">
        <f t="shared" si="9"/>
        <v/>
      </c>
      <c r="M22" s="391"/>
      <c r="N22" s="392"/>
      <c r="O22" s="367"/>
    </row>
    <row r="23" spans="1:45" ht="10.5" hidden="1" customHeight="1">
      <c r="A23" s="57" t="s">
        <v>18</v>
      </c>
      <c r="B23" s="387" t="s">
        <v>18</v>
      </c>
      <c r="C23" s="353">
        <f t="shared" si="10"/>
        <v>0</v>
      </c>
      <c r="D23" s="354">
        <f t="shared" si="10"/>
        <v>0</v>
      </c>
      <c r="E23" s="354">
        <f t="shared" si="10"/>
        <v>0</v>
      </c>
      <c r="F23" s="354">
        <f t="shared" si="10"/>
        <v>0</v>
      </c>
      <c r="G23" s="354">
        <f t="shared" si="10"/>
        <v>0</v>
      </c>
      <c r="H23" s="354">
        <f t="shared" si="10"/>
        <v>0</v>
      </c>
      <c r="I23" s="354">
        <f t="shared" si="10"/>
        <v>0</v>
      </c>
      <c r="J23" s="354">
        <f t="shared" si="10"/>
        <v>0</v>
      </c>
      <c r="K23" s="335" t="str">
        <f t="shared" si="8"/>
        <v/>
      </c>
      <c r="L23" s="399" t="str">
        <f t="shared" si="9"/>
        <v/>
      </c>
      <c r="M23" s="391"/>
      <c r="N23" s="392"/>
      <c r="O23" s="367"/>
    </row>
    <row r="24" spans="1:45" ht="10.5" hidden="1" customHeight="1">
      <c r="A24" s="57" t="s">
        <v>17</v>
      </c>
      <c r="B24" s="387" t="s">
        <v>17</v>
      </c>
      <c r="C24" s="353">
        <f t="shared" si="10"/>
        <v>0</v>
      </c>
      <c r="D24" s="354">
        <f t="shared" si="10"/>
        <v>0</v>
      </c>
      <c r="E24" s="354">
        <f t="shared" si="10"/>
        <v>0</v>
      </c>
      <c r="F24" s="354">
        <f t="shared" si="10"/>
        <v>0</v>
      </c>
      <c r="G24" s="354">
        <f t="shared" si="10"/>
        <v>0</v>
      </c>
      <c r="H24" s="354">
        <f t="shared" si="10"/>
        <v>0</v>
      </c>
      <c r="I24" s="354">
        <f t="shared" si="10"/>
        <v>0</v>
      </c>
      <c r="J24" s="354">
        <f t="shared" si="10"/>
        <v>0</v>
      </c>
      <c r="K24" s="335" t="str">
        <f t="shared" si="8"/>
        <v/>
      </c>
      <c r="L24" s="399" t="str">
        <f t="shared" si="9"/>
        <v/>
      </c>
      <c r="M24" s="391"/>
      <c r="N24" s="392"/>
      <c r="O24" s="367"/>
    </row>
    <row r="25" spans="1:45" ht="10.5" hidden="1" customHeight="1">
      <c r="A25" s="63" t="s">
        <v>16</v>
      </c>
      <c r="B25" s="390" t="s">
        <v>16</v>
      </c>
      <c r="C25" s="357">
        <f t="shared" si="10"/>
        <v>0</v>
      </c>
      <c r="D25" s="358">
        <f t="shared" si="10"/>
        <v>0</v>
      </c>
      <c r="E25" s="358">
        <f t="shared" si="10"/>
        <v>0</v>
      </c>
      <c r="F25" s="358">
        <f t="shared" si="10"/>
        <v>0</v>
      </c>
      <c r="G25" s="358">
        <f t="shared" si="10"/>
        <v>0</v>
      </c>
      <c r="H25" s="358">
        <f t="shared" si="10"/>
        <v>0</v>
      </c>
      <c r="I25" s="358">
        <f t="shared" si="10"/>
        <v>0</v>
      </c>
      <c r="J25" s="358">
        <f t="shared" si="10"/>
        <v>0</v>
      </c>
      <c r="K25" s="415" t="str">
        <f t="shared" si="8"/>
        <v/>
      </c>
      <c r="L25" s="341" t="str">
        <f t="shared" si="9"/>
        <v/>
      </c>
      <c r="M25" s="391"/>
      <c r="N25" s="392"/>
      <c r="O25" s="367"/>
    </row>
    <row r="26" spans="1:45">
      <c r="A26" s="43"/>
      <c r="B26" s="1362" t="s">
        <v>147</v>
      </c>
      <c r="C26" s="1362"/>
      <c r="D26" s="1362"/>
      <c r="E26" s="1362"/>
      <c r="F26" s="1362"/>
      <c r="G26" s="1362"/>
      <c r="H26" s="1362"/>
      <c r="I26" s="1362"/>
      <c r="J26" s="1362"/>
      <c r="K26" s="1362"/>
      <c r="L26" s="1362"/>
      <c r="M26" s="1362"/>
      <c r="N26" s="1362"/>
      <c r="O26" s="1362"/>
      <c r="P26" s="1362"/>
      <c r="Q26" s="1362"/>
      <c r="R26" s="1362"/>
    </row>
    <row r="27" spans="1:45">
      <c r="B27" s="709"/>
      <c r="C27" s="709"/>
      <c r="D27" s="709"/>
      <c r="E27" s="709"/>
      <c r="F27" s="709"/>
      <c r="G27" s="709"/>
      <c r="H27" s="709"/>
      <c r="I27" s="709"/>
      <c r="J27" s="709"/>
      <c r="K27" s="709"/>
      <c r="L27" s="709"/>
      <c r="M27" s="709"/>
      <c r="N27" s="709"/>
      <c r="O27" s="709"/>
      <c r="P27" s="709"/>
      <c r="Q27" s="101"/>
    </row>
    <row r="28" spans="1:45">
      <c r="B28" s="1"/>
      <c r="C28" s="19"/>
      <c r="D28" s="80"/>
      <c r="E28" s="1"/>
      <c r="F28" s="59"/>
      <c r="G28" s="59"/>
      <c r="H28" s="59"/>
      <c r="I28" s="59"/>
      <c r="J28" s="59"/>
      <c r="K28" s="80"/>
      <c r="L28" s="80"/>
      <c r="M28" s="168"/>
      <c r="N28" s="168"/>
      <c r="O28" s="168"/>
      <c r="P28" s="101"/>
      <c r="Q28" s="101"/>
    </row>
    <row r="29" spans="1:45">
      <c r="B29" s="1"/>
      <c r="C29" s="19"/>
      <c r="D29" s="80"/>
      <c r="E29" s="1"/>
      <c r="F29" s="59"/>
      <c r="G29" s="59"/>
      <c r="H29" s="1"/>
      <c r="I29" s="1"/>
      <c r="J29" s="1"/>
      <c r="K29" s="80"/>
      <c r="L29" s="80"/>
      <c r="M29" s="101"/>
      <c r="N29" s="101"/>
      <c r="O29" s="101"/>
      <c r="P29" s="101"/>
      <c r="Q29" s="101"/>
    </row>
    <row r="30" spans="1:45">
      <c r="B30" s="1"/>
      <c r="C30" s="19"/>
      <c r="D30" s="80"/>
      <c r="E30" s="72"/>
      <c r="F30" s="62"/>
      <c r="G30" s="62"/>
      <c r="H30" s="72"/>
      <c r="I30" s="72"/>
      <c r="J30" s="72"/>
      <c r="K30" s="80"/>
      <c r="L30" s="80"/>
    </row>
    <row r="31" spans="1:45">
      <c r="B31" s="1"/>
      <c r="C31" s="19"/>
      <c r="D31" s="80"/>
      <c r="E31" s="72"/>
      <c r="F31" s="62"/>
      <c r="G31" s="62"/>
      <c r="H31" s="72"/>
      <c r="I31" s="72"/>
      <c r="J31" s="72"/>
      <c r="K31" s="80"/>
      <c r="L31" s="80"/>
    </row>
    <row r="32" spans="1:45">
      <c r="B32" s="1"/>
      <c r="C32" s="24"/>
      <c r="D32" s="103"/>
      <c r="E32" s="83"/>
      <c r="F32" s="81"/>
      <c r="G32" s="81"/>
      <c r="H32" s="83"/>
      <c r="I32" s="83"/>
      <c r="J32" s="83"/>
      <c r="K32" s="80"/>
      <c r="L32" s="80"/>
    </row>
    <row r="33" spans="2:12">
      <c r="B33" s="1"/>
      <c r="C33" s="19"/>
      <c r="D33" s="80"/>
      <c r="E33" s="72"/>
      <c r="F33" s="62"/>
      <c r="G33" s="62"/>
      <c r="H33" s="72"/>
      <c r="I33" s="72"/>
      <c r="J33" s="72"/>
      <c r="K33" s="80"/>
      <c r="L33" s="80"/>
    </row>
    <row r="34" spans="2:12">
      <c r="B34" s="1"/>
      <c r="C34" s="24"/>
      <c r="D34" s="103"/>
      <c r="E34" s="83"/>
      <c r="F34" s="81"/>
      <c r="G34" s="81"/>
      <c r="H34" s="83"/>
      <c r="I34" s="83"/>
      <c r="J34" s="83"/>
      <c r="K34" s="80"/>
      <c r="L34" s="80"/>
    </row>
    <row r="35" spans="2:12">
      <c r="B35" s="1"/>
      <c r="C35" s="24"/>
      <c r="D35" s="103"/>
      <c r="E35" s="83"/>
      <c r="F35" s="83"/>
      <c r="G35" s="83"/>
      <c r="H35" s="83"/>
      <c r="I35" s="83"/>
      <c r="J35" s="83"/>
      <c r="K35" s="80"/>
      <c r="L35" s="80"/>
    </row>
    <row r="36" spans="2:12">
      <c r="B36" s="1"/>
      <c r="C36" s="19"/>
      <c r="D36" s="80"/>
      <c r="E36" s="72"/>
      <c r="F36" s="69"/>
      <c r="G36" s="69"/>
      <c r="H36" s="72"/>
      <c r="I36" s="72"/>
      <c r="J36" s="72"/>
      <c r="K36" s="80"/>
      <c r="L36" s="80"/>
    </row>
    <row r="37" spans="2:12">
      <c r="B37" s="1"/>
      <c r="C37" s="24"/>
      <c r="D37" s="103"/>
      <c r="E37" s="83"/>
      <c r="F37" s="81"/>
      <c r="G37" s="81"/>
      <c r="H37" s="83"/>
      <c r="I37" s="83"/>
      <c r="J37" s="83"/>
      <c r="K37" s="80"/>
      <c r="L37" s="80"/>
    </row>
    <row r="38" spans="2:12">
      <c r="B38" s="1"/>
      <c r="C38" s="22"/>
      <c r="D38" s="62"/>
      <c r="E38" s="62"/>
      <c r="F38" s="62"/>
      <c r="G38" s="62"/>
      <c r="H38" s="62"/>
      <c r="I38" s="62"/>
      <c r="J38" s="62"/>
      <c r="K38" s="80"/>
      <c r="L38" s="80"/>
    </row>
    <row r="39" spans="2:12">
      <c r="B39" s="1"/>
      <c r="C39" s="22"/>
      <c r="D39" s="62"/>
      <c r="E39" s="62"/>
      <c r="F39" s="62"/>
      <c r="G39" s="62"/>
      <c r="H39" s="62"/>
      <c r="I39" s="62"/>
      <c r="J39" s="62"/>
      <c r="K39" s="80"/>
      <c r="L39" s="80"/>
    </row>
    <row r="40" spans="2:12">
      <c r="B40" s="1"/>
      <c r="C40" s="30"/>
      <c r="D40" s="69"/>
      <c r="E40" s="69"/>
      <c r="F40" s="69"/>
      <c r="G40" s="69"/>
      <c r="H40" s="69"/>
      <c r="I40" s="69"/>
      <c r="J40" s="69"/>
      <c r="K40" s="80"/>
      <c r="L40" s="80"/>
    </row>
    <row r="41" spans="2:12">
      <c r="B41" s="1"/>
      <c r="C41" s="30"/>
      <c r="D41" s="69"/>
      <c r="E41" s="69"/>
      <c r="F41" s="69"/>
      <c r="G41" s="69"/>
      <c r="H41" s="69"/>
      <c r="I41" s="69"/>
      <c r="J41" s="69"/>
      <c r="K41" s="80"/>
      <c r="L41" s="80"/>
    </row>
  </sheetData>
  <mergeCells count="1">
    <mergeCell ref="B26:R26"/>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92D050"/>
  </sheetPr>
  <dimension ref="A1:BI96"/>
  <sheetViews>
    <sheetView topLeftCell="B1" workbookViewId="0">
      <selection activeCell="B31" sqref="B31:R31"/>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6" width="8.44140625" style="53" customWidth="1"/>
    <col min="17" max="18" width="7.44140625" style="53" customWidth="1"/>
    <col min="19" max="20" width="9.33203125" style="53"/>
    <col min="21" max="22" width="7" style="194" customWidth="1"/>
    <col min="23" max="16384" width="9.33203125" style="53"/>
  </cols>
  <sheetData>
    <row r="1" spans="1:61">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467">
        <f t="shared" si="0"/>
        <v>11</v>
      </c>
      <c r="L1" s="192">
        <f>1+K1</f>
        <v>12</v>
      </c>
      <c r="M1" s="50">
        <f t="shared" si="0"/>
        <v>13</v>
      </c>
      <c r="N1" s="50">
        <f t="shared" si="0"/>
        <v>14</v>
      </c>
      <c r="O1" s="193">
        <f>+N1+1</f>
        <v>15</v>
      </c>
      <c r="P1" s="193">
        <f>+O1+1</f>
        <v>16</v>
      </c>
      <c r="Q1" s="193">
        <f>+P1+1</f>
        <v>17</v>
      </c>
      <c r="R1" s="193">
        <f>+Q1+1</f>
        <v>18</v>
      </c>
      <c r="S1" s="52"/>
      <c r="T1" s="52"/>
    </row>
    <row r="2" spans="1:61">
      <c r="B2" s="400" t="s">
        <v>135</v>
      </c>
      <c r="C2" s="386"/>
      <c r="D2" s="386"/>
      <c r="E2" s="386"/>
      <c r="F2" s="386"/>
      <c r="G2" s="386"/>
      <c r="H2" s="386"/>
      <c r="I2" s="386"/>
      <c r="J2" s="386"/>
      <c r="K2" s="461"/>
      <c r="L2" s="322"/>
      <c r="M2" s="308"/>
      <c r="N2" s="367"/>
      <c r="O2" s="367"/>
      <c r="P2" s="309"/>
      <c r="Q2" s="367"/>
      <c r="R2" s="367"/>
      <c r="U2" s="790" t="s">
        <v>139</v>
      </c>
    </row>
    <row r="3" spans="1:61" ht="12" customHeight="1">
      <c r="B3" s="447"/>
      <c r="C3" s="448"/>
      <c r="D3" s="444"/>
      <c r="E3" s="444"/>
      <c r="F3" s="444"/>
      <c r="G3" s="446"/>
      <c r="H3" s="444"/>
      <c r="I3" s="444"/>
      <c r="J3" s="444"/>
      <c r="K3" s="462"/>
      <c r="L3" s="464"/>
      <c r="M3" s="1333" t="s">
        <v>111</v>
      </c>
      <c r="N3" s="1334"/>
      <c r="O3" s="1368"/>
      <c r="P3" s="1369"/>
      <c r="Q3" s="1365" t="s">
        <v>156</v>
      </c>
      <c r="R3" s="1366"/>
    </row>
    <row r="4" spans="1:61" ht="24.75" customHeight="1">
      <c r="A4" s="466" t="str">
        <f>+"topheading"&amp;$A$1</f>
        <v>topheadingSWE</v>
      </c>
      <c r="B4" s="453" t="e">
        <f>+VLOOKUP($A4,#REF!,B$1+1,FALSE)</f>
        <v>#REF!</v>
      </c>
      <c r="C4" s="1012" t="e">
        <f>+VLOOKUP($A4,#REF!,C$1+1,FALSE)</f>
        <v>#REF!</v>
      </c>
      <c r="D4" s="1013" t="e">
        <f>+VLOOKUP($A4,#REF!,D$1+1,FALSE)</f>
        <v>#REF!</v>
      </c>
      <c r="E4" s="1013" t="e">
        <f>+VLOOKUP($A4,#REF!,E$1+1,FALSE)</f>
        <v>#REF!</v>
      </c>
      <c r="F4" s="1013" t="e">
        <f>+VLOOKUP($A4,#REF!,F$1+1,FALSE)</f>
        <v>#REF!</v>
      </c>
      <c r="G4" s="1014" t="e">
        <f>+VLOOKUP($A4,#REF!,G$1+1,FALSE)</f>
        <v>#REF!</v>
      </c>
      <c r="H4" s="1013" t="e">
        <f>+VLOOKUP($A4,#REF!,H$1+1,FALSE)</f>
        <v>#REF!</v>
      </c>
      <c r="I4" s="1013" t="e">
        <f>+VLOOKUP($A4,#REF!,I$1+1,FALSE)</f>
        <v>#REF!</v>
      </c>
      <c r="J4" s="1013" t="e">
        <f>+VLOOKUP($A4,#REF!,J$1+1,FALSE)</f>
        <v>#REF!</v>
      </c>
      <c r="K4" s="1010" t="e">
        <f>+VLOOKUP($A4,#REF!,K$1+1,FALSE)</f>
        <v>#REF!</v>
      </c>
      <c r="L4" s="1014" t="e">
        <f>+VLOOKUP($A4,#REF!,L$1+1,FALSE)</f>
        <v>#REF!</v>
      </c>
      <c r="M4" s="463" t="e">
        <f>+K4</f>
        <v>#REF!</v>
      </c>
      <c r="N4" s="1014" t="e">
        <f>L4</f>
        <v>#REF!</v>
      </c>
      <c r="O4" s="1067" t="s">
        <v>159</v>
      </c>
      <c r="P4" s="1068" t="s">
        <v>158</v>
      </c>
      <c r="Q4" s="465" t="s">
        <v>98</v>
      </c>
      <c r="R4" s="1011" t="s">
        <v>99</v>
      </c>
      <c r="S4" s="194"/>
      <c r="U4" s="1012" t="e">
        <f>C4</f>
        <v>#REF!</v>
      </c>
      <c r="V4" s="1013" t="e">
        <f t="shared" ref="V4:AJ4" si="1">D4</f>
        <v>#REF!</v>
      </c>
      <c r="W4" s="1013" t="e">
        <f t="shared" si="1"/>
        <v>#REF!</v>
      </c>
      <c r="X4" s="1013" t="e">
        <f t="shared" si="1"/>
        <v>#REF!</v>
      </c>
      <c r="Y4" s="1013" t="e">
        <f t="shared" si="1"/>
        <v>#REF!</v>
      </c>
      <c r="Z4" s="1013" t="e">
        <f t="shared" si="1"/>
        <v>#REF!</v>
      </c>
      <c r="AA4" s="1013" t="e">
        <f t="shared" si="1"/>
        <v>#REF!</v>
      </c>
      <c r="AB4" s="1013" t="e">
        <f t="shared" si="1"/>
        <v>#REF!</v>
      </c>
      <c r="AC4" s="1010" t="e">
        <f t="shared" si="1"/>
        <v>#REF!</v>
      </c>
      <c r="AD4" s="1011" t="e">
        <f t="shared" si="1"/>
        <v>#REF!</v>
      </c>
      <c r="AE4" s="1010" t="e">
        <f t="shared" si="1"/>
        <v>#REF!</v>
      </c>
      <c r="AF4" s="1011" t="e">
        <f t="shared" si="1"/>
        <v>#REF!</v>
      </c>
      <c r="AG4" s="1010" t="str">
        <f t="shared" si="1"/>
        <v>Jan-dec 17</v>
      </c>
      <c r="AH4" s="1011" t="str">
        <f t="shared" si="1"/>
        <v>Jan-dec 16</v>
      </c>
      <c r="AI4" s="1010" t="str">
        <f t="shared" si="1"/>
        <v>EUR</v>
      </c>
      <c r="AJ4" s="1011" t="str">
        <f t="shared" si="1"/>
        <v>Lokal</v>
      </c>
    </row>
    <row r="5" spans="1:61" ht="12" customHeight="1">
      <c r="A5" s="57" t="s">
        <v>8</v>
      </c>
      <c r="B5" s="483" t="s">
        <v>65</v>
      </c>
      <c r="C5" s="611">
        <f t="shared" ref="C5:R16" si="2">VLOOKUP($A5,Comm_Banking,C$1,FALSE)</f>
        <v>142</v>
      </c>
      <c r="D5" s="491">
        <f t="shared" si="2"/>
        <v>131</v>
      </c>
      <c r="E5" s="491">
        <f t="shared" si="2"/>
        <v>130</v>
      </c>
      <c r="F5" s="486">
        <f t="shared" si="2"/>
        <v>128</v>
      </c>
      <c r="G5" s="486">
        <f t="shared" si="2"/>
        <v>128</v>
      </c>
      <c r="H5" s="486">
        <f t="shared" si="2"/>
        <v>0</v>
      </c>
      <c r="I5" s="486">
        <f t="shared" si="2"/>
        <v>0</v>
      </c>
      <c r="J5" s="486">
        <f t="shared" si="2"/>
        <v>0</v>
      </c>
      <c r="K5" s="612">
        <f t="shared" si="2"/>
        <v>7.8571091660141423E-2</v>
      </c>
      <c r="L5" s="589">
        <f t="shared" si="2"/>
        <v>0.10220550098846148</v>
      </c>
      <c r="M5" s="612">
        <f t="shared" si="2"/>
        <v>8.3288933174290758E-2</v>
      </c>
      <c r="N5" s="589">
        <f t="shared" si="2"/>
        <v>0.13381631782858738</v>
      </c>
      <c r="O5" s="613">
        <f t="shared" si="2"/>
        <v>142</v>
      </c>
      <c r="P5" s="614">
        <f t="shared" si="2"/>
        <v>128</v>
      </c>
      <c r="Q5" s="488">
        <f t="shared" si="2"/>
        <v>0.10220550098846148</v>
      </c>
      <c r="R5" s="492">
        <f t="shared" si="2"/>
        <v>0.13381631782858738</v>
      </c>
      <c r="S5" s="194"/>
      <c r="U5" s="431"/>
      <c r="V5" s="315"/>
      <c r="W5" s="316"/>
      <c r="X5" s="316"/>
      <c r="Y5" s="316"/>
      <c r="Z5" s="317"/>
      <c r="AA5" s="317"/>
      <c r="AB5" s="317"/>
      <c r="AC5" s="712"/>
      <c r="AD5" s="728"/>
      <c r="AE5" s="318"/>
      <c r="AF5" s="713"/>
      <c r="AG5" s="431"/>
      <c r="AH5" s="315"/>
      <c r="AI5" s="743"/>
      <c r="AJ5" s="713"/>
      <c r="AL5" s="121">
        <f t="shared" ref="AL5:AL30" si="3">C5-U5</f>
        <v>142</v>
      </c>
      <c r="AM5" s="121">
        <f t="shared" ref="AM5:BA20" si="4">D5-V5</f>
        <v>131</v>
      </c>
      <c r="AN5" s="121">
        <f t="shared" si="4"/>
        <v>130</v>
      </c>
      <c r="AO5" s="121">
        <f t="shared" si="4"/>
        <v>128</v>
      </c>
      <c r="AP5" s="121">
        <f t="shared" si="4"/>
        <v>128</v>
      </c>
      <c r="AQ5" s="121">
        <f t="shared" si="4"/>
        <v>0</v>
      </c>
      <c r="AR5" s="121">
        <f t="shared" si="4"/>
        <v>0</v>
      </c>
      <c r="AS5" s="121">
        <f t="shared" si="4"/>
        <v>0</v>
      </c>
      <c r="AT5" s="121">
        <f t="shared" si="4"/>
        <v>7.8571091660141423E-2</v>
      </c>
      <c r="AU5" s="121">
        <f t="shared" si="4"/>
        <v>0.10220550098846148</v>
      </c>
      <c r="AV5" s="121">
        <f t="shared" si="4"/>
        <v>8.3288933174290758E-2</v>
      </c>
      <c r="AW5" s="121">
        <f t="shared" si="4"/>
        <v>0.13381631782858738</v>
      </c>
      <c r="AX5" s="121">
        <f t="shared" si="4"/>
        <v>142</v>
      </c>
      <c r="AY5" s="121">
        <f t="shared" si="4"/>
        <v>128</v>
      </c>
      <c r="AZ5" s="121">
        <f>Q5-AI5</f>
        <v>0.10220550098846148</v>
      </c>
      <c r="BA5" s="121">
        <f>R5-AJ5</f>
        <v>0.13381631782858738</v>
      </c>
      <c r="BB5" s="121"/>
      <c r="BC5" s="121"/>
      <c r="BD5" s="121"/>
      <c r="BE5" s="121"/>
      <c r="BF5" s="121"/>
      <c r="BG5" s="121"/>
      <c r="BH5" s="121"/>
      <c r="BI5" s="121"/>
    </row>
    <row r="6" spans="1:61" ht="12" customHeight="1">
      <c r="A6" s="57" t="s">
        <v>3</v>
      </c>
      <c r="B6" s="483" t="s">
        <v>50</v>
      </c>
      <c r="C6" s="604">
        <f t="shared" si="2"/>
        <v>57</v>
      </c>
      <c r="D6" s="490">
        <f t="shared" si="2"/>
        <v>60</v>
      </c>
      <c r="E6" s="491">
        <f t="shared" si="2"/>
        <v>54</v>
      </c>
      <c r="F6" s="486">
        <f t="shared" si="2"/>
        <v>60</v>
      </c>
      <c r="G6" s="486">
        <f t="shared" si="2"/>
        <v>57</v>
      </c>
      <c r="H6" s="491">
        <f t="shared" si="2"/>
        <v>0</v>
      </c>
      <c r="I6" s="491">
        <f t="shared" si="2"/>
        <v>0</v>
      </c>
      <c r="J6" s="491">
        <f t="shared" si="2"/>
        <v>0</v>
      </c>
      <c r="K6" s="499">
        <f t="shared" si="2"/>
        <v>-5.5000266997768277E-2</v>
      </c>
      <c r="L6" s="589">
        <f t="shared" si="2"/>
        <v>-7.0506084354826637E-3</v>
      </c>
      <c r="M6" s="499">
        <f t="shared" si="2"/>
        <v>-4.8735913174431822E-2</v>
      </c>
      <c r="N6" s="589">
        <f t="shared" si="2"/>
        <v>2.5226252818519646E-2</v>
      </c>
      <c r="O6" s="609">
        <f t="shared" si="2"/>
        <v>57</v>
      </c>
      <c r="P6" s="615">
        <f t="shared" si="2"/>
        <v>57</v>
      </c>
      <c r="Q6" s="488">
        <f t="shared" si="2"/>
        <v>-7.0506084354826637E-3</v>
      </c>
      <c r="R6" s="492">
        <f t="shared" si="2"/>
        <v>2.5226252818519646E-2</v>
      </c>
      <c r="S6" s="194"/>
      <c r="T6" s="194"/>
      <c r="U6" s="321"/>
      <c r="V6" s="322"/>
      <c r="W6" s="323"/>
      <c r="X6" s="317"/>
      <c r="Y6" s="317"/>
      <c r="Z6" s="323"/>
      <c r="AA6" s="323"/>
      <c r="AB6" s="323"/>
      <c r="AC6" s="324"/>
      <c r="AD6" s="325"/>
      <c r="AE6" s="318"/>
      <c r="AF6" s="320"/>
      <c r="AG6" s="431"/>
      <c r="AH6" s="315"/>
      <c r="AI6" s="318"/>
      <c r="AJ6" s="320"/>
      <c r="AL6" s="121">
        <f t="shared" si="3"/>
        <v>57</v>
      </c>
      <c r="AM6" s="121">
        <f t="shared" si="4"/>
        <v>60</v>
      </c>
      <c r="AN6" s="121">
        <f t="shared" si="4"/>
        <v>54</v>
      </c>
      <c r="AO6" s="121">
        <f t="shared" si="4"/>
        <v>60</v>
      </c>
      <c r="AP6" s="121">
        <f t="shared" si="4"/>
        <v>57</v>
      </c>
      <c r="AQ6" s="121">
        <f t="shared" si="4"/>
        <v>0</v>
      </c>
      <c r="AR6" s="121">
        <f t="shared" si="4"/>
        <v>0</v>
      </c>
      <c r="AS6" s="121">
        <f t="shared" si="4"/>
        <v>0</v>
      </c>
      <c r="AT6" s="121">
        <f t="shared" si="4"/>
        <v>-5.5000266997768277E-2</v>
      </c>
      <c r="AU6" s="121">
        <f t="shared" si="4"/>
        <v>-7.0506084354826637E-3</v>
      </c>
      <c r="AV6" s="121">
        <f t="shared" si="4"/>
        <v>-4.8735913174431822E-2</v>
      </c>
      <c r="AW6" s="121">
        <f t="shared" si="4"/>
        <v>2.5226252818519646E-2</v>
      </c>
      <c r="AX6" s="121">
        <f t="shared" si="4"/>
        <v>57</v>
      </c>
      <c r="AY6" s="121">
        <f t="shared" si="4"/>
        <v>57</v>
      </c>
      <c r="AZ6" s="121">
        <f t="shared" si="4"/>
        <v>-7.0506084354826637E-3</v>
      </c>
      <c r="BA6" s="121">
        <f t="shared" si="4"/>
        <v>2.5226252818519646E-2</v>
      </c>
      <c r="BB6" s="121"/>
      <c r="BC6" s="121"/>
      <c r="BD6" s="121"/>
      <c r="BE6" s="121"/>
      <c r="BF6" s="121"/>
      <c r="BG6" s="121"/>
      <c r="BH6" s="121"/>
      <c r="BI6" s="121"/>
    </row>
    <row r="7" spans="1:61" ht="12" customHeight="1">
      <c r="A7" s="57" t="s">
        <v>0</v>
      </c>
      <c r="B7" s="483" t="s">
        <v>51</v>
      </c>
      <c r="C7" s="604">
        <f t="shared" si="2"/>
        <v>75</v>
      </c>
      <c r="D7" s="490">
        <f t="shared" si="2"/>
        <v>42</v>
      </c>
      <c r="E7" s="491">
        <f t="shared" si="2"/>
        <v>44</v>
      </c>
      <c r="F7" s="486">
        <f t="shared" si="2"/>
        <v>57</v>
      </c>
      <c r="G7" s="486">
        <f t="shared" si="2"/>
        <v>55</v>
      </c>
      <c r="H7" s="491">
        <f t="shared" si="2"/>
        <v>0</v>
      </c>
      <c r="I7" s="491">
        <f t="shared" si="2"/>
        <v>0</v>
      </c>
      <c r="J7" s="491">
        <f t="shared" si="2"/>
        <v>0</v>
      </c>
      <c r="K7" s="499">
        <f t="shared" si="2"/>
        <v>0.7971222842440211</v>
      </c>
      <c r="L7" s="589">
        <f t="shared" si="2"/>
        <v>0.36684534523753998</v>
      </c>
      <c r="M7" s="499">
        <f t="shared" si="2"/>
        <v>0.81149843480580297</v>
      </c>
      <c r="N7" s="589">
        <f t="shared" si="2"/>
        <v>0.41078435444925665</v>
      </c>
      <c r="O7" s="609">
        <f t="shared" si="2"/>
        <v>75</v>
      </c>
      <c r="P7" s="615">
        <f t="shared" si="2"/>
        <v>55</v>
      </c>
      <c r="Q7" s="488">
        <f t="shared" si="2"/>
        <v>0.36684534523753998</v>
      </c>
      <c r="R7" s="492">
        <f t="shared" si="2"/>
        <v>0.41078435444925665</v>
      </c>
      <c r="S7" s="194"/>
      <c r="T7" s="194"/>
      <c r="U7" s="321"/>
      <c r="V7" s="322"/>
      <c r="W7" s="323"/>
      <c r="X7" s="317"/>
      <c r="Y7" s="317"/>
      <c r="Z7" s="323"/>
      <c r="AA7" s="323"/>
      <c r="AB7" s="323"/>
      <c r="AC7" s="324"/>
      <c r="AD7" s="325"/>
      <c r="AE7" s="318"/>
      <c r="AF7" s="320"/>
      <c r="AG7" s="431"/>
      <c r="AH7" s="315"/>
      <c r="AI7" s="318"/>
      <c r="AJ7" s="320"/>
      <c r="AL7" s="121">
        <f t="shared" si="3"/>
        <v>75</v>
      </c>
      <c r="AM7" s="121">
        <f t="shared" si="4"/>
        <v>42</v>
      </c>
      <c r="AN7" s="121">
        <f t="shared" si="4"/>
        <v>44</v>
      </c>
      <c r="AO7" s="121">
        <f t="shared" si="4"/>
        <v>57</v>
      </c>
      <c r="AP7" s="121">
        <f t="shared" si="4"/>
        <v>55</v>
      </c>
      <c r="AQ7" s="121">
        <f t="shared" si="4"/>
        <v>0</v>
      </c>
      <c r="AR7" s="121">
        <f t="shared" si="4"/>
        <v>0</v>
      </c>
      <c r="AS7" s="121">
        <f t="shared" si="4"/>
        <v>0</v>
      </c>
      <c r="AT7" s="121">
        <f t="shared" si="4"/>
        <v>0.7971222842440211</v>
      </c>
      <c r="AU7" s="121">
        <f t="shared" si="4"/>
        <v>0.36684534523753998</v>
      </c>
      <c r="AV7" s="121">
        <f t="shared" si="4"/>
        <v>0.81149843480580297</v>
      </c>
      <c r="AW7" s="121">
        <f t="shared" si="4"/>
        <v>0.41078435444925665</v>
      </c>
      <c r="AX7" s="121">
        <f t="shared" si="4"/>
        <v>75</v>
      </c>
      <c r="AY7" s="121">
        <f t="shared" si="4"/>
        <v>55</v>
      </c>
      <c r="AZ7" s="121">
        <f t="shared" si="4"/>
        <v>0.36684534523753998</v>
      </c>
      <c r="BA7" s="121">
        <f t="shared" si="4"/>
        <v>0.41078435444925665</v>
      </c>
      <c r="BB7" s="121"/>
      <c r="BC7" s="121"/>
      <c r="BD7" s="121"/>
      <c r="BE7" s="121"/>
      <c r="BF7" s="121"/>
      <c r="BG7" s="121"/>
      <c r="BH7" s="121"/>
      <c r="BI7" s="121"/>
    </row>
    <row r="8" spans="1:61" ht="12" customHeight="1">
      <c r="A8" s="57" t="s">
        <v>19</v>
      </c>
      <c r="B8" s="553" t="s">
        <v>80</v>
      </c>
      <c r="C8" s="604">
        <f t="shared" si="2"/>
        <v>3</v>
      </c>
      <c r="D8" s="490">
        <f t="shared" si="2"/>
        <v>2</v>
      </c>
      <c r="E8" s="491">
        <f t="shared" si="2"/>
        <v>2</v>
      </c>
      <c r="F8" s="486">
        <f t="shared" si="2"/>
        <v>2</v>
      </c>
      <c r="G8" s="486">
        <f t="shared" si="2"/>
        <v>15</v>
      </c>
      <c r="H8" s="491">
        <f t="shared" si="2"/>
        <v>0</v>
      </c>
      <c r="I8" s="491">
        <f t="shared" si="2"/>
        <v>0</v>
      </c>
      <c r="J8" s="491">
        <f t="shared" si="2"/>
        <v>0</v>
      </c>
      <c r="K8" s="499">
        <f t="shared" si="2"/>
        <v>0</v>
      </c>
      <c r="L8" s="589">
        <f t="shared" si="2"/>
        <v>-0.77281044862980153</v>
      </c>
      <c r="M8" s="499">
        <f t="shared" si="2"/>
        <v>0</v>
      </c>
      <c r="N8" s="589">
        <f t="shared" si="2"/>
        <v>-0.77321822022994513</v>
      </c>
      <c r="O8" s="609">
        <f t="shared" si="2"/>
        <v>3</v>
      </c>
      <c r="P8" s="615">
        <f t="shared" si="2"/>
        <v>15</v>
      </c>
      <c r="Q8" s="488">
        <f t="shared" si="2"/>
        <v>-0.77281044862980153</v>
      </c>
      <c r="R8" s="492">
        <f t="shared" si="2"/>
        <v>-0.77321822022994513</v>
      </c>
      <c r="S8" s="194"/>
      <c r="T8" s="194"/>
      <c r="U8" s="321"/>
      <c r="V8" s="322"/>
      <c r="W8" s="323"/>
      <c r="X8" s="317"/>
      <c r="Y8" s="317"/>
      <c r="Z8" s="323"/>
      <c r="AA8" s="323"/>
      <c r="AB8" s="323"/>
      <c r="AC8" s="324"/>
      <c r="AD8" s="325"/>
      <c r="AE8" s="318"/>
      <c r="AF8" s="320"/>
      <c r="AG8" s="431"/>
      <c r="AH8" s="315"/>
      <c r="AI8" s="318"/>
      <c r="AJ8" s="320"/>
      <c r="AL8" s="121">
        <f t="shared" si="3"/>
        <v>3</v>
      </c>
      <c r="AM8" s="121">
        <f t="shared" si="4"/>
        <v>2</v>
      </c>
      <c r="AN8" s="121">
        <f t="shared" si="4"/>
        <v>2</v>
      </c>
      <c r="AO8" s="121">
        <f t="shared" si="4"/>
        <v>2</v>
      </c>
      <c r="AP8" s="121">
        <f t="shared" si="4"/>
        <v>15</v>
      </c>
      <c r="AQ8" s="121">
        <f t="shared" si="4"/>
        <v>0</v>
      </c>
      <c r="AR8" s="121">
        <f t="shared" si="4"/>
        <v>0</v>
      </c>
      <c r="AS8" s="121">
        <f t="shared" si="4"/>
        <v>0</v>
      </c>
      <c r="AT8" s="121">
        <f t="shared" si="4"/>
        <v>0</v>
      </c>
      <c r="AU8" s="121">
        <f t="shared" si="4"/>
        <v>-0.77281044862980153</v>
      </c>
      <c r="AV8" s="121">
        <f t="shared" si="4"/>
        <v>0</v>
      </c>
      <c r="AW8" s="121">
        <f t="shared" si="4"/>
        <v>-0.77321822022994513</v>
      </c>
      <c r="AX8" s="121">
        <f t="shared" si="4"/>
        <v>3</v>
      </c>
      <c r="AY8" s="121">
        <f t="shared" si="4"/>
        <v>15</v>
      </c>
      <c r="AZ8" s="121">
        <f t="shared" si="4"/>
        <v>-0.77281044862980153</v>
      </c>
      <c r="BA8" s="121">
        <f t="shared" si="4"/>
        <v>-0.77321822022994513</v>
      </c>
      <c r="BB8" s="121"/>
      <c r="BC8" s="121"/>
      <c r="BD8" s="121"/>
      <c r="BE8" s="121"/>
      <c r="BF8" s="121"/>
      <c r="BG8" s="121"/>
      <c r="BH8" s="121"/>
      <c r="BI8" s="121"/>
    </row>
    <row r="9" spans="1:61" ht="12" customHeight="1">
      <c r="A9" s="63" t="s">
        <v>9</v>
      </c>
      <c r="B9" s="493" t="s">
        <v>66</v>
      </c>
      <c r="C9" s="478">
        <f t="shared" si="2"/>
        <v>277</v>
      </c>
      <c r="D9" s="479">
        <f t="shared" si="2"/>
        <v>235</v>
      </c>
      <c r="E9" s="482">
        <f t="shared" si="2"/>
        <v>230</v>
      </c>
      <c r="F9" s="482">
        <f t="shared" si="2"/>
        <v>247</v>
      </c>
      <c r="G9" s="482">
        <f t="shared" si="2"/>
        <v>255</v>
      </c>
      <c r="H9" s="498">
        <f t="shared" si="2"/>
        <v>0</v>
      </c>
      <c r="I9" s="498">
        <f t="shared" si="2"/>
        <v>0</v>
      </c>
      <c r="J9" s="498">
        <f t="shared" si="2"/>
        <v>0</v>
      </c>
      <c r="K9" s="616">
        <f t="shared" si="2"/>
        <v>0.17952012352822044</v>
      </c>
      <c r="L9" s="617">
        <f t="shared" si="2"/>
        <v>8.5126177949940596E-2</v>
      </c>
      <c r="M9" s="616">
        <f t="shared" si="2"/>
        <v>0.18623413699983415</v>
      </c>
      <c r="N9" s="617">
        <f t="shared" si="2"/>
        <v>0.11602485072316004</v>
      </c>
      <c r="O9" s="618">
        <f t="shared" si="2"/>
        <v>277</v>
      </c>
      <c r="P9" s="619">
        <f t="shared" si="2"/>
        <v>255</v>
      </c>
      <c r="Q9" s="495">
        <f t="shared" si="2"/>
        <v>8.5126177949940596E-2</v>
      </c>
      <c r="R9" s="496">
        <f t="shared" si="2"/>
        <v>0.11602485072316004</v>
      </c>
      <c r="S9" s="194"/>
      <c r="T9" s="194"/>
      <c r="U9" s="432"/>
      <c r="V9" s="326"/>
      <c r="W9" s="326"/>
      <c r="X9" s="326"/>
      <c r="Y9" s="326"/>
      <c r="Z9" s="326"/>
      <c r="AA9" s="326"/>
      <c r="AB9" s="326"/>
      <c r="AC9" s="327"/>
      <c r="AD9" s="328"/>
      <c r="AE9" s="329"/>
      <c r="AF9" s="330"/>
      <c r="AG9" s="432"/>
      <c r="AH9" s="326"/>
      <c r="AI9" s="329"/>
      <c r="AJ9" s="330"/>
      <c r="AL9" s="121">
        <f t="shared" si="3"/>
        <v>277</v>
      </c>
      <c r="AM9" s="121">
        <f t="shared" si="4"/>
        <v>235</v>
      </c>
      <c r="AN9" s="121">
        <f t="shared" si="4"/>
        <v>230</v>
      </c>
      <c r="AO9" s="121">
        <f t="shared" si="4"/>
        <v>247</v>
      </c>
      <c r="AP9" s="121">
        <f t="shared" si="4"/>
        <v>255</v>
      </c>
      <c r="AQ9" s="121">
        <f t="shared" si="4"/>
        <v>0</v>
      </c>
      <c r="AR9" s="121">
        <f t="shared" si="4"/>
        <v>0</v>
      </c>
      <c r="AS9" s="121">
        <f t="shared" si="4"/>
        <v>0</v>
      </c>
      <c r="AT9" s="121">
        <f t="shared" si="4"/>
        <v>0.17952012352822044</v>
      </c>
      <c r="AU9" s="121">
        <f t="shared" si="4"/>
        <v>8.5126177949940596E-2</v>
      </c>
      <c r="AV9" s="121">
        <f t="shared" si="4"/>
        <v>0.18623413699983415</v>
      </c>
      <c r="AW9" s="121">
        <f t="shared" si="4"/>
        <v>0.11602485072316004</v>
      </c>
      <c r="AX9" s="121">
        <f t="shared" si="4"/>
        <v>277</v>
      </c>
      <c r="AY9" s="121">
        <f t="shared" si="4"/>
        <v>255</v>
      </c>
      <c r="AZ9" s="121">
        <f t="shared" si="4"/>
        <v>8.5126177949940596E-2</v>
      </c>
      <c r="BA9" s="121">
        <f t="shared" si="4"/>
        <v>0.11602485072316004</v>
      </c>
      <c r="BB9" s="121"/>
      <c r="BC9" s="121"/>
      <c r="BD9" s="121"/>
      <c r="BE9" s="121"/>
      <c r="BF9" s="121"/>
      <c r="BG9" s="121"/>
      <c r="BH9" s="121"/>
      <c r="BI9" s="121"/>
    </row>
    <row r="10" spans="1:61" ht="12" customHeight="1">
      <c r="A10" s="57" t="s">
        <v>4</v>
      </c>
      <c r="B10" s="483" t="s">
        <v>36</v>
      </c>
      <c r="C10" s="604">
        <f t="shared" si="2"/>
        <v>-24</v>
      </c>
      <c r="D10" s="490">
        <f t="shared" si="2"/>
        <v>-23</v>
      </c>
      <c r="E10" s="491">
        <f t="shared" si="2"/>
        <v>-24</v>
      </c>
      <c r="F10" s="486">
        <f t="shared" si="2"/>
        <v>-24</v>
      </c>
      <c r="G10" s="486">
        <f t="shared" si="2"/>
        <v>-26</v>
      </c>
      <c r="H10" s="491">
        <f t="shared" si="2"/>
        <v>0</v>
      </c>
      <c r="I10" s="491">
        <f t="shared" si="2"/>
        <v>0</v>
      </c>
      <c r="J10" s="491">
        <f t="shared" si="2"/>
        <v>0</v>
      </c>
      <c r="K10" s="499">
        <f t="shared" si="2"/>
        <v>1.8622221150649043E-2</v>
      </c>
      <c r="L10" s="589">
        <f t="shared" si="2"/>
        <v>-6.9526751682875143E-2</v>
      </c>
      <c r="M10" s="499">
        <f t="shared" si="2"/>
        <v>2.5732205399305652E-2</v>
      </c>
      <c r="N10" s="589">
        <f t="shared" si="2"/>
        <v>-3.698989374941597E-2</v>
      </c>
      <c r="O10" s="609">
        <f t="shared" si="2"/>
        <v>-24</v>
      </c>
      <c r="P10" s="615">
        <f t="shared" si="2"/>
        <v>-26</v>
      </c>
      <c r="Q10" s="488">
        <f t="shared" si="2"/>
        <v>-6.9526751682875143E-2</v>
      </c>
      <c r="R10" s="492">
        <f t="shared" si="2"/>
        <v>-3.698989374941597E-2</v>
      </c>
      <c r="S10" s="194"/>
      <c r="T10" s="194"/>
      <c r="U10" s="321"/>
      <c r="V10" s="322"/>
      <c r="W10" s="323"/>
      <c r="X10" s="317"/>
      <c r="Y10" s="317"/>
      <c r="Z10" s="323"/>
      <c r="AA10" s="323"/>
      <c r="AB10" s="323"/>
      <c r="AC10" s="324"/>
      <c r="AD10" s="325"/>
      <c r="AE10" s="318"/>
      <c r="AF10" s="320"/>
      <c r="AG10" s="431"/>
      <c r="AH10" s="315"/>
      <c r="AI10" s="318"/>
      <c r="AJ10" s="320"/>
      <c r="AL10" s="121">
        <f t="shared" si="3"/>
        <v>-24</v>
      </c>
      <c r="AM10" s="121">
        <f t="shared" si="4"/>
        <v>-23</v>
      </c>
      <c r="AN10" s="121">
        <f t="shared" si="4"/>
        <v>-24</v>
      </c>
      <c r="AO10" s="121">
        <f t="shared" si="4"/>
        <v>-24</v>
      </c>
      <c r="AP10" s="121">
        <f t="shared" si="4"/>
        <v>-26</v>
      </c>
      <c r="AQ10" s="121">
        <f t="shared" si="4"/>
        <v>0</v>
      </c>
      <c r="AR10" s="121">
        <f t="shared" si="4"/>
        <v>0</v>
      </c>
      <c r="AS10" s="121">
        <f t="shared" si="4"/>
        <v>0</v>
      </c>
      <c r="AT10" s="121">
        <f t="shared" si="4"/>
        <v>1.8622221150649043E-2</v>
      </c>
      <c r="AU10" s="121">
        <f t="shared" si="4"/>
        <v>-6.9526751682875143E-2</v>
      </c>
      <c r="AV10" s="121">
        <f t="shared" si="4"/>
        <v>2.5732205399305652E-2</v>
      </c>
      <c r="AW10" s="121">
        <f t="shared" si="4"/>
        <v>-3.698989374941597E-2</v>
      </c>
      <c r="AX10" s="121">
        <f t="shared" si="4"/>
        <v>-24</v>
      </c>
      <c r="AY10" s="121">
        <f t="shared" si="4"/>
        <v>-26</v>
      </c>
      <c r="AZ10" s="121">
        <f t="shared" si="4"/>
        <v>-6.9526751682875143E-2</v>
      </c>
      <c r="BA10" s="121">
        <f t="shared" si="4"/>
        <v>-3.698989374941597E-2</v>
      </c>
      <c r="BB10" s="121"/>
      <c r="BC10" s="121"/>
      <c r="BD10" s="121"/>
      <c r="BE10" s="121"/>
      <c r="BF10" s="121"/>
      <c r="BG10" s="121"/>
      <c r="BH10" s="121"/>
      <c r="BI10" s="121"/>
    </row>
    <row r="11" spans="1:61" ht="12" customHeight="1">
      <c r="A11" s="191" t="s">
        <v>86</v>
      </c>
      <c r="B11" s="620" t="s">
        <v>87</v>
      </c>
      <c r="C11" s="604">
        <f t="shared" si="2"/>
        <v>-101</v>
      </c>
      <c r="D11" s="490">
        <f t="shared" si="2"/>
        <v>-97</v>
      </c>
      <c r="E11" s="491">
        <f t="shared" si="2"/>
        <v>-102</v>
      </c>
      <c r="F11" s="486">
        <f t="shared" si="2"/>
        <v>-105</v>
      </c>
      <c r="G11" s="486">
        <f t="shared" si="2"/>
        <v>-105</v>
      </c>
      <c r="H11" s="491">
        <f t="shared" si="2"/>
        <v>0</v>
      </c>
      <c r="I11" s="491">
        <f t="shared" si="2"/>
        <v>0</v>
      </c>
      <c r="J11" s="491">
        <f t="shared" si="2"/>
        <v>0</v>
      </c>
      <c r="K11" s="499">
        <f t="shared" si="2"/>
        <v>4.3817713122758173E-2</v>
      </c>
      <c r="L11" s="589">
        <f t="shared" si="2"/>
        <v>-3.9855683513121964E-2</v>
      </c>
      <c r="M11" s="499">
        <f t="shared" si="2"/>
        <v>4.9228998310814287E-2</v>
      </c>
      <c r="N11" s="589">
        <f t="shared" si="2"/>
        <v>-1.1308219999031532E-2</v>
      </c>
      <c r="O11" s="609">
        <f t="shared" si="2"/>
        <v>-101</v>
      </c>
      <c r="P11" s="615">
        <f t="shared" si="2"/>
        <v>-105</v>
      </c>
      <c r="Q11" s="488">
        <f t="shared" si="2"/>
        <v>-3.9855683513121964E-2</v>
      </c>
      <c r="R11" s="492">
        <f t="shared" si="2"/>
        <v>-1.1308219999031532E-2</v>
      </c>
      <c r="S11" s="194"/>
      <c r="T11" s="194"/>
      <c r="U11" s="321"/>
      <c r="V11" s="322"/>
      <c r="W11" s="323"/>
      <c r="X11" s="317"/>
      <c r="Y11" s="317"/>
      <c r="Z11" s="323"/>
      <c r="AA11" s="323"/>
      <c r="AB11" s="323"/>
      <c r="AC11" s="324"/>
      <c r="AD11" s="325"/>
      <c r="AE11" s="318"/>
      <c r="AF11" s="320"/>
      <c r="AG11" s="431"/>
      <c r="AH11" s="315"/>
      <c r="AI11" s="318"/>
      <c r="AJ11" s="320"/>
      <c r="AL11" s="121">
        <f t="shared" si="3"/>
        <v>-101</v>
      </c>
      <c r="AM11" s="121">
        <f t="shared" si="4"/>
        <v>-97</v>
      </c>
      <c r="AN11" s="121">
        <f t="shared" si="4"/>
        <v>-102</v>
      </c>
      <c r="AO11" s="121">
        <f t="shared" si="4"/>
        <v>-105</v>
      </c>
      <c r="AP11" s="121">
        <f t="shared" si="4"/>
        <v>-105</v>
      </c>
      <c r="AQ11" s="121">
        <f t="shared" si="4"/>
        <v>0</v>
      </c>
      <c r="AR11" s="121">
        <f t="shared" si="4"/>
        <v>0</v>
      </c>
      <c r="AS11" s="121">
        <f t="shared" si="4"/>
        <v>0</v>
      </c>
      <c r="AT11" s="121">
        <f t="shared" si="4"/>
        <v>4.3817713122758173E-2</v>
      </c>
      <c r="AU11" s="121">
        <f t="shared" si="4"/>
        <v>-3.9855683513121964E-2</v>
      </c>
      <c r="AV11" s="121">
        <f t="shared" si="4"/>
        <v>4.9228998310814287E-2</v>
      </c>
      <c r="AW11" s="121">
        <f t="shared" si="4"/>
        <v>-1.1308219999031532E-2</v>
      </c>
      <c r="AX11" s="121">
        <f t="shared" si="4"/>
        <v>-101</v>
      </c>
      <c r="AY11" s="121">
        <f t="shared" si="4"/>
        <v>-105</v>
      </c>
      <c r="AZ11" s="121">
        <f t="shared" si="4"/>
        <v>-3.9855683513121964E-2</v>
      </c>
      <c r="BA11" s="121">
        <f t="shared" si="4"/>
        <v>-1.1308219999031532E-2</v>
      </c>
      <c r="BB11" s="121"/>
      <c r="BC11" s="121"/>
      <c r="BD11" s="121"/>
      <c r="BE11" s="121"/>
      <c r="BF11" s="121"/>
      <c r="BG11" s="121"/>
      <c r="BH11" s="121"/>
      <c r="BI11" s="121"/>
    </row>
    <row r="12" spans="1:61" ht="12" customHeight="1">
      <c r="A12" s="63" t="s">
        <v>25</v>
      </c>
      <c r="B12" s="493" t="s">
        <v>67</v>
      </c>
      <c r="C12" s="605">
        <f t="shared" si="2"/>
        <v>-126</v>
      </c>
      <c r="D12" s="497">
        <f t="shared" si="2"/>
        <v>-121</v>
      </c>
      <c r="E12" s="498">
        <f t="shared" si="2"/>
        <v>-127</v>
      </c>
      <c r="F12" s="482">
        <f t="shared" si="2"/>
        <v>-129</v>
      </c>
      <c r="G12" s="482">
        <f t="shared" si="2"/>
        <v>-132</v>
      </c>
      <c r="H12" s="498">
        <f t="shared" si="2"/>
        <v>0</v>
      </c>
      <c r="I12" s="498">
        <f t="shared" si="2"/>
        <v>0</v>
      </c>
      <c r="J12" s="498">
        <f t="shared" si="2"/>
        <v>0</v>
      </c>
      <c r="K12" s="616">
        <f t="shared" si="2"/>
        <v>3.8865750029856594E-2</v>
      </c>
      <c r="L12" s="617">
        <f t="shared" si="2"/>
        <v>-4.5273748587337348E-2</v>
      </c>
      <c r="M12" s="616">
        <f t="shared" si="2"/>
        <v>4.4600762846468189E-2</v>
      </c>
      <c r="N12" s="617">
        <f t="shared" si="2"/>
        <v>-1.5993048947441135E-2</v>
      </c>
      <c r="O12" s="618">
        <f t="shared" si="2"/>
        <v>-126</v>
      </c>
      <c r="P12" s="619">
        <f t="shared" si="2"/>
        <v>-132</v>
      </c>
      <c r="Q12" s="495">
        <f t="shared" si="2"/>
        <v>-4.5273748587337348E-2</v>
      </c>
      <c r="R12" s="496">
        <f t="shared" si="2"/>
        <v>-1.5993048947441135E-2</v>
      </c>
      <c r="S12" s="194"/>
      <c r="T12" s="194"/>
      <c r="U12" s="332"/>
      <c r="V12" s="333"/>
      <c r="W12" s="334"/>
      <c r="X12" s="326"/>
      <c r="Y12" s="326"/>
      <c r="Z12" s="334"/>
      <c r="AA12" s="334"/>
      <c r="AB12" s="334"/>
      <c r="AC12" s="327"/>
      <c r="AD12" s="328"/>
      <c r="AE12" s="329"/>
      <c r="AF12" s="330"/>
      <c r="AG12" s="744"/>
      <c r="AH12" s="745"/>
      <c r="AI12" s="329"/>
      <c r="AJ12" s="330"/>
      <c r="AL12" s="121">
        <f t="shared" si="3"/>
        <v>-126</v>
      </c>
      <c r="AM12" s="121">
        <f t="shared" si="4"/>
        <v>-121</v>
      </c>
      <c r="AN12" s="121">
        <f t="shared" si="4"/>
        <v>-127</v>
      </c>
      <c r="AO12" s="121">
        <f t="shared" si="4"/>
        <v>-129</v>
      </c>
      <c r="AP12" s="121">
        <f t="shared" si="4"/>
        <v>-132</v>
      </c>
      <c r="AQ12" s="121">
        <f t="shared" si="4"/>
        <v>0</v>
      </c>
      <c r="AR12" s="121">
        <f t="shared" si="4"/>
        <v>0</v>
      </c>
      <c r="AS12" s="121">
        <f t="shared" si="4"/>
        <v>0</v>
      </c>
      <c r="AT12" s="121">
        <f t="shared" si="4"/>
        <v>3.8865750029856594E-2</v>
      </c>
      <c r="AU12" s="121">
        <f t="shared" si="4"/>
        <v>-4.5273748587337348E-2</v>
      </c>
      <c r="AV12" s="121">
        <f t="shared" si="4"/>
        <v>4.4600762846468189E-2</v>
      </c>
      <c r="AW12" s="121">
        <f t="shared" si="4"/>
        <v>-1.5993048947441135E-2</v>
      </c>
      <c r="AX12" s="121">
        <f t="shared" si="4"/>
        <v>-126</v>
      </c>
      <c r="AY12" s="121">
        <f t="shared" si="4"/>
        <v>-132</v>
      </c>
      <c r="AZ12" s="121">
        <f t="shared" si="4"/>
        <v>-4.5273748587337348E-2</v>
      </c>
      <c r="BA12" s="121">
        <f t="shared" si="4"/>
        <v>-1.5993048947441135E-2</v>
      </c>
      <c r="BB12" s="121"/>
      <c r="BC12" s="121"/>
      <c r="BD12" s="121"/>
      <c r="BE12" s="121"/>
      <c r="BF12" s="121"/>
      <c r="BG12" s="121"/>
      <c r="BH12" s="121"/>
      <c r="BI12" s="121"/>
    </row>
    <row r="13" spans="1:61" ht="12" customHeight="1">
      <c r="A13" s="63" t="s">
        <v>14</v>
      </c>
      <c r="B13" s="493" t="s">
        <v>68</v>
      </c>
      <c r="C13" s="605">
        <f t="shared" si="2"/>
        <v>151</v>
      </c>
      <c r="D13" s="497">
        <f t="shared" si="2"/>
        <v>114</v>
      </c>
      <c r="E13" s="498">
        <f t="shared" si="2"/>
        <v>103</v>
      </c>
      <c r="F13" s="498">
        <f t="shared" si="2"/>
        <v>118</v>
      </c>
      <c r="G13" s="498">
        <f t="shared" si="2"/>
        <v>123</v>
      </c>
      <c r="H13" s="498">
        <f t="shared" si="2"/>
        <v>0</v>
      </c>
      <c r="I13" s="498">
        <f t="shared" si="2"/>
        <v>0</v>
      </c>
      <c r="J13" s="498">
        <f t="shared" si="2"/>
        <v>0</v>
      </c>
      <c r="K13" s="616">
        <f t="shared" si="2"/>
        <v>0.32879878264090157</v>
      </c>
      <c r="L13" s="617">
        <f t="shared" si="2"/>
        <v>0.22382129807531403</v>
      </c>
      <c r="M13" s="616">
        <f t="shared" si="2"/>
        <v>0.33701300872076723</v>
      </c>
      <c r="N13" s="617">
        <f t="shared" si="2"/>
        <v>0.25620436265637325</v>
      </c>
      <c r="O13" s="618">
        <f t="shared" si="2"/>
        <v>151</v>
      </c>
      <c r="P13" s="619">
        <f t="shared" si="2"/>
        <v>123</v>
      </c>
      <c r="Q13" s="495">
        <f t="shared" si="2"/>
        <v>0.22382129807531403</v>
      </c>
      <c r="R13" s="496">
        <f t="shared" si="2"/>
        <v>0.25620436265637325</v>
      </c>
      <c r="S13" s="194"/>
      <c r="T13" s="194"/>
      <c r="U13" s="332"/>
      <c r="V13" s="333"/>
      <c r="W13" s="334"/>
      <c r="X13" s="334"/>
      <c r="Y13" s="334"/>
      <c r="Z13" s="334"/>
      <c r="AA13" s="334"/>
      <c r="AB13" s="334"/>
      <c r="AC13" s="327"/>
      <c r="AD13" s="328"/>
      <c r="AE13" s="329"/>
      <c r="AF13" s="330"/>
      <c r="AG13" s="744"/>
      <c r="AH13" s="745"/>
      <c r="AI13" s="329"/>
      <c r="AJ13" s="330"/>
      <c r="AL13" s="121">
        <f t="shared" si="3"/>
        <v>151</v>
      </c>
      <c r="AM13" s="121">
        <f t="shared" si="4"/>
        <v>114</v>
      </c>
      <c r="AN13" s="121">
        <f t="shared" si="4"/>
        <v>103</v>
      </c>
      <c r="AO13" s="121">
        <f t="shared" si="4"/>
        <v>118</v>
      </c>
      <c r="AP13" s="121">
        <f t="shared" si="4"/>
        <v>123</v>
      </c>
      <c r="AQ13" s="121">
        <f t="shared" si="4"/>
        <v>0</v>
      </c>
      <c r="AR13" s="121">
        <f t="shared" si="4"/>
        <v>0</v>
      </c>
      <c r="AS13" s="121">
        <f t="shared" si="4"/>
        <v>0</v>
      </c>
      <c r="AT13" s="121">
        <f t="shared" si="4"/>
        <v>0.32879878264090157</v>
      </c>
      <c r="AU13" s="121">
        <f t="shared" si="4"/>
        <v>0.22382129807531403</v>
      </c>
      <c r="AV13" s="121">
        <f t="shared" si="4"/>
        <v>0.33701300872076723</v>
      </c>
      <c r="AW13" s="121">
        <f t="shared" si="4"/>
        <v>0.25620436265637325</v>
      </c>
      <c r="AX13" s="121">
        <f t="shared" si="4"/>
        <v>151</v>
      </c>
      <c r="AY13" s="121">
        <f t="shared" si="4"/>
        <v>123</v>
      </c>
      <c r="AZ13" s="121">
        <f t="shared" si="4"/>
        <v>0.22382129807531403</v>
      </c>
      <c r="BA13" s="121">
        <f t="shared" si="4"/>
        <v>0.25620436265637325</v>
      </c>
      <c r="BB13" s="121"/>
      <c r="BC13" s="121"/>
      <c r="BD13" s="121"/>
      <c r="BE13" s="121"/>
      <c r="BF13" s="121"/>
      <c r="BG13" s="121"/>
      <c r="BH13" s="121"/>
      <c r="BI13" s="121"/>
    </row>
    <row r="14" spans="1:61" ht="12" customHeight="1">
      <c r="A14" s="57" t="s">
        <v>24</v>
      </c>
      <c r="B14" s="483" t="s">
        <v>52</v>
      </c>
      <c r="C14" s="621">
        <f t="shared" si="2"/>
        <v>28</v>
      </c>
      <c r="D14" s="490">
        <f t="shared" si="2"/>
        <v>-27</v>
      </c>
      <c r="E14" s="491">
        <f t="shared" si="2"/>
        <v>-23</v>
      </c>
      <c r="F14" s="485">
        <f t="shared" si="2"/>
        <v>-14</v>
      </c>
      <c r="G14" s="485">
        <f t="shared" si="2"/>
        <v>-25</v>
      </c>
      <c r="H14" s="491">
        <f t="shared" si="2"/>
        <v>0</v>
      </c>
      <c r="I14" s="491">
        <f t="shared" si="2"/>
        <v>0</v>
      </c>
      <c r="J14" s="491">
        <f t="shared" si="2"/>
        <v>0</v>
      </c>
      <c r="K14" s="499">
        <f t="shared" si="2"/>
        <v>0</v>
      </c>
      <c r="L14" s="589">
        <f t="shared" si="2"/>
        <v>0</v>
      </c>
      <c r="M14" s="499">
        <f t="shared" si="2"/>
        <v>0</v>
      </c>
      <c r="N14" s="589">
        <f t="shared" si="2"/>
        <v>0</v>
      </c>
      <c r="O14" s="609">
        <f t="shared" si="2"/>
        <v>28</v>
      </c>
      <c r="P14" s="615">
        <f t="shared" si="2"/>
        <v>-25</v>
      </c>
      <c r="Q14" s="488">
        <f t="shared" si="2"/>
        <v>0</v>
      </c>
      <c r="R14" s="492">
        <f t="shared" si="2"/>
        <v>0</v>
      </c>
      <c r="S14" s="194"/>
      <c r="T14" s="194"/>
      <c r="U14" s="321"/>
      <c r="V14" s="322"/>
      <c r="W14" s="323"/>
      <c r="X14" s="316"/>
      <c r="Y14" s="316"/>
      <c r="Z14" s="323"/>
      <c r="AA14" s="323"/>
      <c r="AB14" s="323"/>
      <c r="AC14" s="324"/>
      <c r="AD14" s="325"/>
      <c r="AE14" s="335"/>
      <c r="AF14" s="320"/>
      <c r="AG14" s="431"/>
      <c r="AH14" s="315"/>
      <c r="AI14" s="318"/>
      <c r="AJ14" s="320"/>
      <c r="AL14" s="121">
        <f t="shared" si="3"/>
        <v>28</v>
      </c>
      <c r="AM14" s="121">
        <f t="shared" si="4"/>
        <v>-27</v>
      </c>
      <c r="AN14" s="121">
        <f t="shared" si="4"/>
        <v>-23</v>
      </c>
      <c r="AO14" s="121">
        <f t="shared" si="4"/>
        <v>-14</v>
      </c>
      <c r="AP14" s="121">
        <f t="shared" si="4"/>
        <v>-25</v>
      </c>
      <c r="AQ14" s="121">
        <f t="shared" si="4"/>
        <v>0</v>
      </c>
      <c r="AR14" s="121">
        <f t="shared" si="4"/>
        <v>0</v>
      </c>
      <c r="AS14" s="121">
        <f t="shared" si="4"/>
        <v>0</v>
      </c>
      <c r="AT14" s="121">
        <f t="shared" si="4"/>
        <v>0</v>
      </c>
      <c r="AU14" s="121">
        <f t="shared" si="4"/>
        <v>0</v>
      </c>
      <c r="AV14" s="121">
        <f t="shared" si="4"/>
        <v>0</v>
      </c>
      <c r="AW14" s="121">
        <f t="shared" si="4"/>
        <v>0</v>
      </c>
      <c r="AX14" s="121">
        <f t="shared" si="4"/>
        <v>28</v>
      </c>
      <c r="AY14" s="121">
        <f t="shared" si="4"/>
        <v>-25</v>
      </c>
      <c r="AZ14" s="121">
        <f t="shared" si="4"/>
        <v>0</v>
      </c>
      <c r="BA14" s="121">
        <f t="shared" si="4"/>
        <v>0</v>
      </c>
      <c r="BB14" s="121"/>
      <c r="BC14" s="121"/>
      <c r="BD14" s="121"/>
      <c r="BE14" s="121"/>
      <c r="BF14" s="121"/>
      <c r="BG14" s="121"/>
      <c r="BH14" s="121"/>
      <c r="BI14" s="121"/>
    </row>
    <row r="15" spans="1:61" ht="12" hidden="1" customHeight="1" outlineLevel="1">
      <c r="A15" s="57" t="s">
        <v>128</v>
      </c>
      <c r="B15" s="483" t="s">
        <v>129</v>
      </c>
      <c r="C15" s="621" t="e">
        <f t="shared" si="2"/>
        <v>#N/A</v>
      </c>
      <c r="D15" s="490" t="e">
        <f t="shared" si="2"/>
        <v>#N/A</v>
      </c>
      <c r="E15" s="491" t="e">
        <f t="shared" si="2"/>
        <v>#N/A</v>
      </c>
      <c r="F15" s="485" t="e">
        <f t="shared" si="2"/>
        <v>#N/A</v>
      </c>
      <c r="G15" s="485" t="e">
        <f t="shared" si="2"/>
        <v>#N/A</v>
      </c>
      <c r="H15" s="491">
        <f t="shared" si="2"/>
        <v>0</v>
      </c>
      <c r="I15" s="491">
        <f t="shared" si="2"/>
        <v>0</v>
      </c>
      <c r="J15" s="491">
        <f t="shared" si="2"/>
        <v>0</v>
      </c>
      <c r="K15" s="499" t="e">
        <f t="shared" si="2"/>
        <v>#N/A</v>
      </c>
      <c r="L15" s="589" t="e">
        <f t="shared" si="2"/>
        <v>#N/A</v>
      </c>
      <c r="M15" s="499" t="e">
        <f t="shared" si="2"/>
        <v>#N/A</v>
      </c>
      <c r="N15" s="589" t="e">
        <f t="shared" si="2"/>
        <v>#N/A</v>
      </c>
      <c r="O15" s="609" t="e">
        <f t="shared" si="2"/>
        <v>#N/A</v>
      </c>
      <c r="P15" s="615" t="e">
        <f t="shared" si="2"/>
        <v>#N/A</v>
      </c>
      <c r="Q15" s="488" t="e">
        <f t="shared" si="2"/>
        <v>#N/A</v>
      </c>
      <c r="R15" s="492" t="e">
        <f t="shared" si="2"/>
        <v>#N/A</v>
      </c>
      <c r="S15" s="194"/>
      <c r="T15" s="194"/>
      <c r="U15" s="321"/>
      <c r="V15" s="322"/>
      <c r="W15" s="323"/>
      <c r="X15" s="316"/>
      <c r="Y15" s="316"/>
      <c r="Z15" s="323"/>
      <c r="AA15" s="323"/>
      <c r="AB15" s="323"/>
      <c r="AC15" s="324"/>
      <c r="AD15" s="325"/>
      <c r="AE15" s="335"/>
      <c r="AF15" s="320"/>
      <c r="AG15" s="431"/>
      <c r="AH15" s="315"/>
      <c r="AI15" s="318"/>
      <c r="AJ15" s="320"/>
      <c r="AL15" s="121" t="e">
        <f t="shared" si="3"/>
        <v>#N/A</v>
      </c>
      <c r="AM15" s="121" t="e">
        <f t="shared" si="4"/>
        <v>#N/A</v>
      </c>
      <c r="AN15" s="121" t="e">
        <f t="shared" si="4"/>
        <v>#N/A</v>
      </c>
      <c r="AO15" s="121" t="e">
        <f t="shared" si="4"/>
        <v>#N/A</v>
      </c>
      <c r="AP15" s="121" t="e">
        <f t="shared" si="4"/>
        <v>#N/A</v>
      </c>
      <c r="AQ15" s="121">
        <f t="shared" si="4"/>
        <v>0</v>
      </c>
      <c r="AR15" s="121">
        <f t="shared" si="4"/>
        <v>0</v>
      </c>
      <c r="AS15" s="121">
        <f t="shared" si="4"/>
        <v>0</v>
      </c>
      <c r="AT15" s="121" t="e">
        <f t="shared" si="4"/>
        <v>#N/A</v>
      </c>
      <c r="AU15" s="121" t="e">
        <f t="shared" si="4"/>
        <v>#N/A</v>
      </c>
      <c r="AV15" s="121" t="e">
        <f t="shared" si="4"/>
        <v>#N/A</v>
      </c>
      <c r="AW15" s="121" t="e">
        <f t="shared" si="4"/>
        <v>#N/A</v>
      </c>
      <c r="AX15" s="121" t="e">
        <f t="shared" si="4"/>
        <v>#N/A</v>
      </c>
      <c r="AY15" s="121" t="e">
        <f t="shared" si="4"/>
        <v>#N/A</v>
      </c>
      <c r="AZ15" s="121" t="e">
        <f t="shared" si="4"/>
        <v>#N/A</v>
      </c>
      <c r="BA15" s="121" t="e">
        <f t="shared" si="4"/>
        <v>#N/A</v>
      </c>
      <c r="BB15" s="121"/>
      <c r="BC15" s="121"/>
      <c r="BD15" s="121"/>
      <c r="BE15" s="121"/>
      <c r="BF15" s="121"/>
      <c r="BG15" s="121"/>
      <c r="BH15" s="121"/>
      <c r="BI15" s="121"/>
    </row>
    <row r="16" spans="1:61" ht="12" customHeight="1" collapsed="1">
      <c r="A16" s="63" t="s">
        <v>5</v>
      </c>
      <c r="B16" s="500" t="s">
        <v>48</v>
      </c>
      <c r="C16" s="622">
        <f t="shared" si="2"/>
        <v>179</v>
      </c>
      <c r="D16" s="502">
        <f t="shared" si="2"/>
        <v>87</v>
      </c>
      <c r="E16" s="503">
        <f t="shared" si="2"/>
        <v>80</v>
      </c>
      <c r="F16" s="504">
        <f t="shared" si="2"/>
        <v>104</v>
      </c>
      <c r="G16" s="504">
        <f t="shared" si="2"/>
        <v>98</v>
      </c>
      <c r="H16" s="503">
        <f t="shared" si="2"/>
        <v>0</v>
      </c>
      <c r="I16" s="503">
        <f t="shared" si="2"/>
        <v>0</v>
      </c>
      <c r="J16" s="503">
        <f t="shared" si="2"/>
        <v>0</v>
      </c>
      <c r="K16" s="623">
        <f t="shared" si="2"/>
        <v>1.0515546633195911</v>
      </c>
      <c r="L16" s="507">
        <f t="shared" si="2"/>
        <v>0.82211670180094787</v>
      </c>
      <c r="M16" s="623">
        <f t="shared" si="2"/>
        <v>1.0650736505956755</v>
      </c>
      <c r="N16" s="507">
        <f t="shared" si="2"/>
        <v>0.86512495323661609</v>
      </c>
      <c r="O16" s="624">
        <f t="shared" si="2"/>
        <v>179</v>
      </c>
      <c r="P16" s="625">
        <f t="shared" si="2"/>
        <v>98</v>
      </c>
      <c r="Q16" s="506">
        <f t="shared" si="2"/>
        <v>0.82211670180094787</v>
      </c>
      <c r="R16" s="508">
        <f t="shared" si="2"/>
        <v>0.86512495323661609</v>
      </c>
      <c r="S16" s="194"/>
      <c r="T16" s="194"/>
      <c r="U16" s="336"/>
      <c r="V16" s="337"/>
      <c r="W16" s="305"/>
      <c r="X16" s="338"/>
      <c r="Y16" s="338"/>
      <c r="Z16" s="305"/>
      <c r="AA16" s="305"/>
      <c r="AB16" s="305"/>
      <c r="AC16" s="339"/>
      <c r="AD16" s="740"/>
      <c r="AE16" s="340"/>
      <c r="AF16" s="341"/>
      <c r="AG16" s="746"/>
      <c r="AH16" s="747"/>
      <c r="AI16" s="340"/>
      <c r="AJ16" s="359"/>
      <c r="AL16" s="121">
        <f t="shared" si="3"/>
        <v>179</v>
      </c>
      <c r="AM16" s="121">
        <f t="shared" si="4"/>
        <v>87</v>
      </c>
      <c r="AN16" s="121">
        <f t="shared" si="4"/>
        <v>80</v>
      </c>
      <c r="AO16" s="121">
        <f t="shared" si="4"/>
        <v>104</v>
      </c>
      <c r="AP16" s="121">
        <f t="shared" si="4"/>
        <v>98</v>
      </c>
      <c r="AQ16" s="121">
        <f t="shared" si="4"/>
        <v>0</v>
      </c>
      <c r="AR16" s="121">
        <f t="shared" si="4"/>
        <v>0</v>
      </c>
      <c r="AS16" s="121">
        <f t="shared" si="4"/>
        <v>0</v>
      </c>
      <c r="AT16" s="121">
        <f t="shared" si="4"/>
        <v>1.0515546633195911</v>
      </c>
      <c r="AU16" s="121">
        <f t="shared" si="4"/>
        <v>0.82211670180094787</v>
      </c>
      <c r="AV16" s="121">
        <f t="shared" si="4"/>
        <v>1.0650736505956755</v>
      </c>
      <c r="AW16" s="121">
        <f t="shared" si="4"/>
        <v>0.86512495323661609</v>
      </c>
      <c r="AX16" s="121">
        <f t="shared" si="4"/>
        <v>179</v>
      </c>
      <c r="AY16" s="121">
        <f t="shared" si="4"/>
        <v>98</v>
      </c>
      <c r="AZ16" s="121">
        <f t="shared" si="4"/>
        <v>0.82211670180094787</v>
      </c>
      <c r="BA16" s="121">
        <f t="shared" si="4"/>
        <v>0.86512495323661609</v>
      </c>
      <c r="BB16" s="121"/>
      <c r="BC16" s="121"/>
      <c r="BD16" s="121"/>
      <c r="BE16" s="121"/>
      <c r="BF16" s="121"/>
      <c r="BG16" s="121"/>
      <c r="BH16" s="121"/>
      <c r="BI16" s="121"/>
    </row>
    <row r="17" spans="1:61" ht="12" customHeight="1">
      <c r="A17" s="57" t="s">
        <v>10</v>
      </c>
      <c r="B17" s="483" t="s">
        <v>46</v>
      </c>
      <c r="C17" s="509">
        <f t="shared" ref="C17:J22" si="5">VLOOKUP($A17,Comm_Banking,C$1,FALSE)</f>
        <v>45.5</v>
      </c>
      <c r="D17" s="486">
        <f t="shared" si="5"/>
        <v>51.5</v>
      </c>
      <c r="E17" s="486">
        <f t="shared" si="5"/>
        <v>55.2</v>
      </c>
      <c r="F17" s="486">
        <f t="shared" si="5"/>
        <v>52.2</v>
      </c>
      <c r="G17" s="486">
        <f t="shared" si="5"/>
        <v>51.8</v>
      </c>
      <c r="H17" s="486">
        <f t="shared" si="5"/>
        <v>0</v>
      </c>
      <c r="I17" s="486">
        <f t="shared" si="5"/>
        <v>0</v>
      </c>
      <c r="J17" s="486">
        <f t="shared" si="5"/>
        <v>0</v>
      </c>
      <c r="K17" s="499"/>
      <c r="L17" s="589"/>
      <c r="M17" s="499"/>
      <c r="N17" s="589"/>
      <c r="O17" s="609">
        <f t="shared" ref="O17:P22" si="6">VLOOKUP($A17,Comm_Banking,O$1,FALSE)</f>
        <v>45.5</v>
      </c>
      <c r="P17" s="615">
        <f t="shared" si="6"/>
        <v>51.8</v>
      </c>
      <c r="Q17" s="488"/>
      <c r="R17" s="492"/>
      <c r="S17" s="194"/>
      <c r="T17" s="194"/>
      <c r="U17" s="343"/>
      <c r="V17" s="317"/>
      <c r="W17" s="317"/>
      <c r="X17" s="317"/>
      <c r="Y17" s="317"/>
      <c r="Z17" s="317"/>
      <c r="AA17" s="317"/>
      <c r="AB17" s="317"/>
      <c r="AC17" s="318"/>
      <c r="AD17" s="320"/>
      <c r="AE17" s="318"/>
      <c r="AF17" s="320"/>
      <c r="AG17" s="343"/>
      <c r="AH17" s="317"/>
      <c r="AI17" s="318"/>
      <c r="AJ17" s="346"/>
      <c r="AL17" s="121">
        <f t="shared" si="3"/>
        <v>45.5</v>
      </c>
      <c r="AM17" s="121">
        <f t="shared" si="4"/>
        <v>51.5</v>
      </c>
      <c r="AN17" s="121">
        <f t="shared" si="4"/>
        <v>55.2</v>
      </c>
      <c r="AO17" s="121">
        <f t="shared" si="4"/>
        <v>52.2</v>
      </c>
      <c r="AP17" s="121">
        <f t="shared" si="4"/>
        <v>51.8</v>
      </c>
      <c r="AQ17" s="121">
        <f t="shared" si="4"/>
        <v>0</v>
      </c>
      <c r="AR17" s="121">
        <f t="shared" si="4"/>
        <v>0</v>
      </c>
      <c r="AS17" s="121">
        <f t="shared" si="4"/>
        <v>0</v>
      </c>
      <c r="AT17" s="121">
        <f t="shared" si="4"/>
        <v>0</v>
      </c>
      <c r="AU17" s="121">
        <f t="shared" si="4"/>
        <v>0</v>
      </c>
      <c r="AV17" s="121">
        <f t="shared" si="4"/>
        <v>0</v>
      </c>
      <c r="AW17" s="121">
        <f t="shared" si="4"/>
        <v>0</v>
      </c>
      <c r="AX17" s="121">
        <f t="shared" si="4"/>
        <v>45.5</v>
      </c>
      <c r="AY17" s="121">
        <f t="shared" si="4"/>
        <v>51.8</v>
      </c>
      <c r="AZ17" s="121">
        <f t="shared" si="4"/>
        <v>0</v>
      </c>
      <c r="BA17" s="121">
        <f t="shared" si="4"/>
        <v>0</v>
      </c>
      <c r="BB17" s="121"/>
      <c r="BC17" s="121"/>
      <c r="BD17" s="121"/>
      <c r="BE17" s="121"/>
      <c r="BF17" s="121"/>
      <c r="BG17" s="121"/>
      <c r="BH17" s="121"/>
      <c r="BI17" s="121"/>
    </row>
    <row r="18" spans="1:61" ht="12" customHeight="1">
      <c r="A18" s="57" t="s">
        <v>6</v>
      </c>
      <c r="B18" s="483" t="s">
        <v>108</v>
      </c>
      <c r="C18" s="509">
        <f t="shared" si="5"/>
        <v>14.987203733148908</v>
      </c>
      <c r="D18" s="486">
        <f t="shared" si="5"/>
        <v>7.2028556569074471</v>
      </c>
      <c r="E18" s="486">
        <f t="shared" si="5"/>
        <v>6.3011971302542875</v>
      </c>
      <c r="F18" s="486">
        <f t="shared" si="5"/>
        <v>8.1076113108048187</v>
      </c>
      <c r="G18" s="486">
        <f t="shared" si="5"/>
        <v>7.7618298474735727</v>
      </c>
      <c r="H18" s="486">
        <f t="shared" si="5"/>
        <v>0</v>
      </c>
      <c r="I18" s="486">
        <f t="shared" si="5"/>
        <v>0</v>
      </c>
      <c r="J18" s="486">
        <f t="shared" si="5"/>
        <v>0</v>
      </c>
      <c r="K18" s="499"/>
      <c r="L18" s="589"/>
      <c r="M18" s="499"/>
      <c r="N18" s="589"/>
      <c r="O18" s="609">
        <f t="shared" si="6"/>
        <v>15.105991382296411</v>
      </c>
      <c r="P18" s="615">
        <f t="shared" si="6"/>
        <v>7.8208364273553519</v>
      </c>
      <c r="Q18" s="488"/>
      <c r="R18" s="492"/>
      <c r="S18" s="194"/>
      <c r="T18" s="194"/>
      <c r="U18" s="353"/>
      <c r="V18" s="354"/>
      <c r="W18" s="354"/>
      <c r="X18" s="354"/>
      <c r="Y18" s="354"/>
      <c r="Z18" s="317"/>
      <c r="AA18" s="317"/>
      <c r="AB18" s="317"/>
      <c r="AC18" s="318"/>
      <c r="AD18" s="320"/>
      <c r="AE18" s="318"/>
      <c r="AF18" s="320"/>
      <c r="AG18" s="353"/>
      <c r="AH18" s="354"/>
      <c r="AI18" s="318"/>
      <c r="AJ18" s="346"/>
      <c r="AL18" s="121">
        <f t="shared" si="3"/>
        <v>14.987203733148908</v>
      </c>
      <c r="AM18" s="121">
        <f t="shared" si="4"/>
        <v>7.2028556569074471</v>
      </c>
      <c r="AN18" s="121">
        <f t="shared" si="4"/>
        <v>6.3011971302542875</v>
      </c>
      <c r="AO18" s="121">
        <f t="shared" si="4"/>
        <v>8.1076113108048187</v>
      </c>
      <c r="AP18" s="121">
        <f t="shared" si="4"/>
        <v>7.7618298474735727</v>
      </c>
      <c r="AQ18" s="121">
        <f t="shared" si="4"/>
        <v>0</v>
      </c>
      <c r="AR18" s="121">
        <f t="shared" si="4"/>
        <v>0</v>
      </c>
      <c r="AS18" s="121">
        <f t="shared" si="4"/>
        <v>0</v>
      </c>
      <c r="AT18" s="121">
        <f t="shared" si="4"/>
        <v>0</v>
      </c>
      <c r="AU18" s="121">
        <f t="shared" si="4"/>
        <v>0</v>
      </c>
      <c r="AV18" s="121">
        <f t="shared" si="4"/>
        <v>0</v>
      </c>
      <c r="AW18" s="121">
        <f t="shared" si="4"/>
        <v>0</v>
      </c>
      <c r="AX18" s="121">
        <f t="shared" si="4"/>
        <v>15.105991382296411</v>
      </c>
      <c r="AY18" s="121">
        <f t="shared" si="4"/>
        <v>7.8208364273553519</v>
      </c>
      <c r="AZ18" s="121">
        <f t="shared" si="4"/>
        <v>0</v>
      </c>
      <c r="BA18" s="121">
        <f t="shared" si="4"/>
        <v>0</v>
      </c>
      <c r="BB18" s="121"/>
      <c r="BC18" s="121"/>
      <c r="BD18" s="121"/>
      <c r="BE18" s="121"/>
      <c r="BF18" s="121"/>
      <c r="BG18" s="121"/>
      <c r="BH18" s="121"/>
      <c r="BI18" s="121"/>
    </row>
    <row r="19" spans="1:61" ht="12" hidden="1" customHeight="1" outlineLevel="1">
      <c r="A19" s="57" t="s">
        <v>6</v>
      </c>
      <c r="B19" s="483" t="s">
        <v>6</v>
      </c>
      <c r="C19" s="509">
        <f t="shared" si="5"/>
        <v>14.987203733148908</v>
      </c>
      <c r="D19" s="486">
        <f t="shared" si="5"/>
        <v>7.2028556569074471</v>
      </c>
      <c r="E19" s="486">
        <f t="shared" si="5"/>
        <v>6.3011971302542875</v>
      </c>
      <c r="F19" s="486">
        <f t="shared" si="5"/>
        <v>8.1076113108048187</v>
      </c>
      <c r="G19" s="486">
        <f t="shared" si="5"/>
        <v>7.7618298474735727</v>
      </c>
      <c r="H19" s="486">
        <f t="shared" si="5"/>
        <v>0</v>
      </c>
      <c r="I19" s="486">
        <f t="shared" si="5"/>
        <v>0</v>
      </c>
      <c r="J19" s="486">
        <f t="shared" si="5"/>
        <v>0</v>
      </c>
      <c r="K19" s="499"/>
      <c r="L19" s="589"/>
      <c r="M19" s="499"/>
      <c r="N19" s="589"/>
      <c r="O19" s="609">
        <f t="shared" si="6"/>
        <v>15.105991382296411</v>
      </c>
      <c r="P19" s="615">
        <f t="shared" si="6"/>
        <v>7.8208364273553519</v>
      </c>
      <c r="Q19" s="488"/>
      <c r="R19" s="492"/>
      <c r="S19" s="194"/>
      <c r="T19" s="194"/>
      <c r="U19" s="353"/>
      <c r="V19" s="354"/>
      <c r="W19" s="354"/>
      <c r="X19" s="354"/>
      <c r="Y19" s="354"/>
      <c r="Z19" s="317"/>
      <c r="AA19" s="317"/>
      <c r="AB19" s="317"/>
      <c r="AC19" s="318"/>
      <c r="AD19" s="320"/>
      <c r="AE19" s="318"/>
      <c r="AF19" s="320"/>
      <c r="AG19" s="353"/>
      <c r="AH19" s="354"/>
      <c r="AI19" s="318"/>
      <c r="AJ19" s="346"/>
      <c r="AL19" s="121">
        <f t="shared" si="3"/>
        <v>14.987203733148908</v>
      </c>
      <c r="AM19" s="121">
        <f t="shared" si="4"/>
        <v>7.2028556569074471</v>
      </c>
      <c r="AN19" s="121">
        <f t="shared" si="4"/>
        <v>6.3011971302542875</v>
      </c>
      <c r="AO19" s="121">
        <f t="shared" si="4"/>
        <v>8.1076113108048187</v>
      </c>
      <c r="AP19" s="121">
        <f t="shared" si="4"/>
        <v>7.7618298474735727</v>
      </c>
      <c r="AQ19" s="121">
        <f t="shared" si="4"/>
        <v>0</v>
      </c>
      <c r="AR19" s="121">
        <f t="shared" si="4"/>
        <v>0</v>
      </c>
      <c r="AS19" s="121">
        <f t="shared" si="4"/>
        <v>0</v>
      </c>
      <c r="AT19" s="121">
        <f t="shared" si="4"/>
        <v>0</v>
      </c>
      <c r="AU19" s="121">
        <f t="shared" si="4"/>
        <v>0</v>
      </c>
      <c r="AV19" s="121">
        <f t="shared" si="4"/>
        <v>0</v>
      </c>
      <c r="AW19" s="121">
        <f t="shared" si="4"/>
        <v>0</v>
      </c>
      <c r="AX19" s="121">
        <f t="shared" si="4"/>
        <v>15.105991382296411</v>
      </c>
      <c r="AY19" s="121">
        <f t="shared" si="4"/>
        <v>7.8208364273553519</v>
      </c>
      <c r="AZ19" s="121">
        <f t="shared" si="4"/>
        <v>0</v>
      </c>
      <c r="BA19" s="121">
        <f t="shared" si="4"/>
        <v>0</v>
      </c>
      <c r="BB19" s="121"/>
      <c r="BC19" s="121"/>
      <c r="BD19" s="121"/>
      <c r="BE19" s="121"/>
      <c r="BF19" s="121"/>
      <c r="BG19" s="121"/>
      <c r="BH19" s="121"/>
      <c r="BI19" s="121"/>
    </row>
    <row r="20" spans="1:61" ht="12" customHeight="1" collapsed="1">
      <c r="A20" s="57" t="s">
        <v>29</v>
      </c>
      <c r="B20" s="483" t="s">
        <v>47</v>
      </c>
      <c r="C20" s="476">
        <f t="shared" si="5"/>
        <v>3609</v>
      </c>
      <c r="D20" s="485">
        <f t="shared" si="5"/>
        <v>3667</v>
      </c>
      <c r="E20" s="485">
        <f t="shared" si="5"/>
        <v>3713</v>
      </c>
      <c r="F20" s="485">
        <f t="shared" si="5"/>
        <v>3999</v>
      </c>
      <c r="G20" s="485">
        <f t="shared" si="5"/>
        <v>3826</v>
      </c>
      <c r="H20" s="485">
        <f t="shared" si="5"/>
        <v>0</v>
      </c>
      <c r="I20" s="485">
        <f t="shared" si="5"/>
        <v>0</v>
      </c>
      <c r="J20" s="485">
        <f t="shared" si="5"/>
        <v>0</v>
      </c>
      <c r="K20" s="499">
        <f t="shared" ref="K20:N22" si="7">VLOOKUP($A20,Comm_Banking,K$1,FALSE)</f>
        <v>-1.5604515363036864E-2</v>
      </c>
      <c r="L20" s="589">
        <f t="shared" si="7"/>
        <v>-5.6634131736735704E-2</v>
      </c>
      <c r="M20" s="499">
        <f t="shared" si="7"/>
        <v>-1.013160002295177E-2</v>
      </c>
      <c r="N20" s="589">
        <f t="shared" si="7"/>
        <v>-5.1941456737200853E-2</v>
      </c>
      <c r="O20" s="609">
        <f t="shared" si="6"/>
        <v>3609</v>
      </c>
      <c r="P20" s="615">
        <f t="shared" si="6"/>
        <v>3826</v>
      </c>
      <c r="Q20" s="488">
        <f t="shared" ref="Q20:R22" si="8">VLOOKUP($A20,Comm_Banking,Q$1,FALSE)</f>
        <v>-5.6634131736735704E-2</v>
      </c>
      <c r="R20" s="492">
        <f t="shared" si="8"/>
        <v>-5.1941456737200853E-2</v>
      </c>
      <c r="S20" s="194"/>
      <c r="T20" s="194"/>
      <c r="U20" s="345"/>
      <c r="V20" s="316"/>
      <c r="W20" s="316"/>
      <c r="X20" s="316"/>
      <c r="Y20" s="316"/>
      <c r="Z20" s="316"/>
      <c r="AA20" s="316"/>
      <c r="AB20" s="316"/>
      <c r="AC20" s="324"/>
      <c r="AD20" s="325"/>
      <c r="AE20" s="318"/>
      <c r="AF20" s="320"/>
      <c r="AG20" s="345"/>
      <c r="AH20" s="316"/>
      <c r="AI20" s="318"/>
      <c r="AJ20" s="320"/>
      <c r="AL20" s="121">
        <f t="shared" si="3"/>
        <v>3609</v>
      </c>
      <c r="AM20" s="121">
        <f t="shared" si="4"/>
        <v>3667</v>
      </c>
      <c r="AN20" s="121">
        <f t="shared" si="4"/>
        <v>3713</v>
      </c>
      <c r="AO20" s="121">
        <f t="shared" si="4"/>
        <v>3999</v>
      </c>
      <c r="AP20" s="121">
        <f t="shared" si="4"/>
        <v>3826</v>
      </c>
      <c r="AQ20" s="121">
        <f t="shared" si="4"/>
        <v>0</v>
      </c>
      <c r="AR20" s="121">
        <f t="shared" si="4"/>
        <v>0</v>
      </c>
      <c r="AS20" s="121">
        <f t="shared" si="4"/>
        <v>0</v>
      </c>
      <c r="AT20" s="121">
        <f t="shared" si="4"/>
        <v>-1.5604515363036864E-2</v>
      </c>
      <c r="AU20" s="121">
        <f t="shared" si="4"/>
        <v>-5.6634131736735704E-2</v>
      </c>
      <c r="AV20" s="121">
        <f t="shared" si="4"/>
        <v>-1.013160002295177E-2</v>
      </c>
      <c r="AW20" s="121">
        <f t="shared" si="4"/>
        <v>-5.1941456737200853E-2</v>
      </c>
      <c r="AX20" s="121">
        <f t="shared" si="4"/>
        <v>3609</v>
      </c>
      <c r="AY20" s="121">
        <f t="shared" si="4"/>
        <v>3826</v>
      </c>
      <c r="AZ20" s="121">
        <f t="shared" si="4"/>
        <v>-5.6634131736735704E-2</v>
      </c>
      <c r="BA20" s="121">
        <f t="shared" si="4"/>
        <v>-5.1941456737200853E-2</v>
      </c>
      <c r="BB20" s="121"/>
      <c r="BC20" s="121"/>
      <c r="BD20" s="121"/>
      <c r="BE20" s="121"/>
      <c r="BF20" s="121"/>
      <c r="BG20" s="121"/>
      <c r="BH20" s="121"/>
      <c r="BI20" s="121"/>
    </row>
    <row r="21" spans="1:61" ht="12" customHeight="1">
      <c r="A21" s="57" t="s">
        <v>28</v>
      </c>
      <c r="B21" s="483" t="s">
        <v>93</v>
      </c>
      <c r="C21" s="476">
        <f t="shared" si="5"/>
        <v>20059</v>
      </c>
      <c r="D21" s="485">
        <f t="shared" si="5"/>
        <v>20818</v>
      </c>
      <c r="E21" s="485">
        <f t="shared" si="5"/>
        <v>21322</v>
      </c>
      <c r="F21" s="485">
        <f t="shared" si="5"/>
        <v>21396</v>
      </c>
      <c r="G21" s="485">
        <f t="shared" si="5"/>
        <v>20971</v>
      </c>
      <c r="H21" s="485">
        <f t="shared" si="5"/>
        <v>0</v>
      </c>
      <c r="I21" s="485">
        <f t="shared" si="5"/>
        <v>0</v>
      </c>
      <c r="J21" s="485">
        <f t="shared" si="5"/>
        <v>0</v>
      </c>
      <c r="K21" s="499">
        <f t="shared" si="7"/>
        <v>-3.6470621854243879E-2</v>
      </c>
      <c r="L21" s="589">
        <f t="shared" si="7"/>
        <v>-4.350223082893101E-2</v>
      </c>
      <c r="M21" s="499">
        <f t="shared" si="7"/>
        <v>-3.2148112509950422E-2</v>
      </c>
      <c r="N21" s="589">
        <f t="shared" si="7"/>
        <v>-1.1514729350149411E-2</v>
      </c>
      <c r="O21" s="609">
        <f t="shared" si="6"/>
        <v>20059</v>
      </c>
      <c r="P21" s="615">
        <f t="shared" si="6"/>
        <v>20971</v>
      </c>
      <c r="Q21" s="488">
        <f t="shared" si="8"/>
        <v>-4.350223082893101E-2</v>
      </c>
      <c r="R21" s="492">
        <f t="shared" si="8"/>
        <v>-1.1514729350149411E-2</v>
      </c>
      <c r="S21" s="194"/>
      <c r="T21" s="194"/>
      <c r="U21" s="345"/>
      <c r="V21" s="316"/>
      <c r="W21" s="316"/>
      <c r="X21" s="316"/>
      <c r="Y21" s="316"/>
      <c r="Z21" s="316"/>
      <c r="AA21" s="316"/>
      <c r="AB21" s="316"/>
      <c r="AC21" s="324"/>
      <c r="AD21" s="325"/>
      <c r="AE21" s="318"/>
      <c r="AF21" s="320"/>
      <c r="AG21" s="345"/>
      <c r="AH21" s="316"/>
      <c r="AI21" s="318"/>
      <c r="AJ21" s="320"/>
      <c r="AL21" s="121">
        <f t="shared" si="3"/>
        <v>20059</v>
      </c>
      <c r="AM21" s="121">
        <f t="shared" ref="AM21:AM30" si="9">D21-V21</f>
        <v>20818</v>
      </c>
      <c r="AN21" s="121">
        <f t="shared" ref="AN21:AN30" si="10">E21-W21</f>
        <v>21322</v>
      </c>
      <c r="AO21" s="121">
        <f t="shared" ref="AO21:AO30" si="11">F21-X21</f>
        <v>21396</v>
      </c>
      <c r="AP21" s="121">
        <f t="shared" ref="AP21:AP30" si="12">G21-Y21</f>
        <v>20971</v>
      </c>
      <c r="AQ21" s="121">
        <f t="shared" ref="AQ21:AQ30" si="13">H21-Z21</f>
        <v>0</v>
      </c>
      <c r="AR21" s="121">
        <f t="shared" ref="AR21:AR30" si="14">I21-AA21</f>
        <v>0</v>
      </c>
      <c r="AS21" s="121">
        <f t="shared" ref="AS21:AS30" si="15">J21-AB21</f>
        <v>0</v>
      </c>
      <c r="AT21" s="121">
        <f t="shared" ref="AT21:AT30" si="16">K21-AC21</f>
        <v>-3.6470621854243879E-2</v>
      </c>
      <c r="AU21" s="121">
        <f t="shared" ref="AU21:AU30" si="17">L21-AD21</f>
        <v>-4.350223082893101E-2</v>
      </c>
      <c r="AV21" s="121">
        <f t="shared" ref="AV21:AV30" si="18">M21-AE21</f>
        <v>-3.2148112509950422E-2</v>
      </c>
      <c r="AW21" s="121">
        <f t="shared" ref="AW21:AW30" si="19">N21-AF21</f>
        <v>-1.1514729350149411E-2</v>
      </c>
      <c r="AX21" s="121">
        <f t="shared" ref="AX21:AX30" si="20">O21-AG21</f>
        <v>20059</v>
      </c>
      <c r="AY21" s="121">
        <f t="shared" ref="AY21:AY30" si="21">P21-AH21</f>
        <v>20971</v>
      </c>
      <c r="AZ21" s="121">
        <f t="shared" ref="AZ21:AZ30" si="22">Q21-AI21</f>
        <v>-4.350223082893101E-2</v>
      </c>
      <c r="BA21" s="121">
        <f t="shared" ref="BA21:BA30" si="23">R21-AJ21</f>
        <v>-1.1514729350149411E-2</v>
      </c>
      <c r="BB21" s="121"/>
      <c r="BC21" s="121"/>
      <c r="BD21" s="121"/>
      <c r="BE21" s="121"/>
      <c r="BF21" s="121"/>
      <c r="BG21" s="121"/>
      <c r="BH21" s="121"/>
      <c r="BI21" s="121"/>
    </row>
    <row r="22" spans="1:61" ht="12" customHeight="1">
      <c r="A22" s="57" t="s">
        <v>15</v>
      </c>
      <c r="B22" s="513" t="s">
        <v>39</v>
      </c>
      <c r="C22" s="514">
        <f t="shared" si="5"/>
        <v>793</v>
      </c>
      <c r="D22" s="515">
        <f t="shared" si="5"/>
        <v>833</v>
      </c>
      <c r="E22" s="515">
        <f t="shared" si="5"/>
        <v>836</v>
      </c>
      <c r="F22" s="515">
        <f t="shared" si="5"/>
        <v>833</v>
      </c>
      <c r="G22" s="515">
        <f t="shared" si="5"/>
        <v>854</v>
      </c>
      <c r="H22" s="515">
        <f t="shared" si="5"/>
        <v>0</v>
      </c>
      <c r="I22" s="515">
        <f t="shared" si="5"/>
        <v>0</v>
      </c>
      <c r="J22" s="515">
        <f t="shared" si="5"/>
        <v>0</v>
      </c>
      <c r="K22" s="626">
        <f t="shared" si="7"/>
        <v>-4.853320535125083E-2</v>
      </c>
      <c r="L22" s="627">
        <f t="shared" si="7"/>
        <v>-7.1450317322779289E-2</v>
      </c>
      <c r="M22" s="626">
        <f t="shared" si="7"/>
        <v>-4.853320535125083E-2</v>
      </c>
      <c r="N22" s="627">
        <f t="shared" si="7"/>
        <v>-7.1450317322779289E-2</v>
      </c>
      <c r="O22" s="610">
        <f t="shared" si="6"/>
        <v>793</v>
      </c>
      <c r="P22" s="628">
        <f t="shared" si="6"/>
        <v>854</v>
      </c>
      <c r="Q22" s="488">
        <f t="shared" si="8"/>
        <v>-7.1450317322779289E-2</v>
      </c>
      <c r="R22" s="492">
        <f t="shared" si="8"/>
        <v>-7.1450317322779289E-2</v>
      </c>
      <c r="S22" s="194"/>
      <c r="T22" s="194"/>
      <c r="U22" s="348"/>
      <c r="V22" s="349"/>
      <c r="W22" s="349"/>
      <c r="X22" s="349"/>
      <c r="Y22" s="349"/>
      <c r="Z22" s="349"/>
      <c r="AA22" s="349"/>
      <c r="AB22" s="349"/>
      <c r="AC22" s="736"/>
      <c r="AD22" s="737"/>
      <c r="AE22" s="350"/>
      <c r="AF22" s="351"/>
      <c r="AG22" s="348"/>
      <c r="AH22" s="349"/>
      <c r="AI22" s="350"/>
      <c r="AJ22" s="748"/>
      <c r="AL22" s="121">
        <f t="shared" si="3"/>
        <v>793</v>
      </c>
      <c r="AM22" s="121">
        <f t="shared" si="9"/>
        <v>833</v>
      </c>
      <c r="AN22" s="121">
        <f t="shared" si="10"/>
        <v>836</v>
      </c>
      <c r="AO22" s="121">
        <f t="shared" si="11"/>
        <v>833</v>
      </c>
      <c r="AP22" s="121">
        <f t="shared" si="12"/>
        <v>854</v>
      </c>
      <c r="AQ22" s="121">
        <f t="shared" si="13"/>
        <v>0</v>
      </c>
      <c r="AR22" s="121">
        <f t="shared" si="14"/>
        <v>0</v>
      </c>
      <c r="AS22" s="121">
        <f t="shared" si="15"/>
        <v>0</v>
      </c>
      <c r="AT22" s="121">
        <f t="shared" si="16"/>
        <v>-4.853320535125083E-2</v>
      </c>
      <c r="AU22" s="121">
        <f t="shared" si="17"/>
        <v>-7.1450317322779289E-2</v>
      </c>
      <c r="AV22" s="121">
        <f t="shared" si="18"/>
        <v>-4.853320535125083E-2</v>
      </c>
      <c r="AW22" s="121">
        <f t="shared" si="19"/>
        <v>-7.1450317322779289E-2</v>
      </c>
      <c r="AX22" s="121">
        <f t="shared" si="20"/>
        <v>793</v>
      </c>
      <c r="AY22" s="121">
        <f t="shared" si="21"/>
        <v>854</v>
      </c>
      <c r="AZ22" s="121">
        <f t="shared" si="22"/>
        <v>-7.1450317322779289E-2</v>
      </c>
      <c r="BA22" s="121">
        <f t="shared" si="23"/>
        <v>-7.1450317322779289E-2</v>
      </c>
      <c r="BB22" s="121"/>
      <c r="BC22" s="121"/>
      <c r="BD22" s="121"/>
      <c r="BE22" s="121"/>
      <c r="BF22" s="121"/>
      <c r="BG22" s="121"/>
      <c r="BH22" s="121"/>
      <c r="BI22" s="121"/>
    </row>
    <row r="23" spans="1:61" ht="12" customHeight="1">
      <c r="A23" s="63" t="s">
        <v>23</v>
      </c>
      <c r="B23" s="493" t="s">
        <v>53</v>
      </c>
      <c r="C23" s="519"/>
      <c r="D23" s="491"/>
      <c r="E23" s="491"/>
      <c r="F23" s="491"/>
      <c r="G23" s="491"/>
      <c r="H23" s="491"/>
      <c r="I23" s="491"/>
      <c r="J23" s="491"/>
      <c r="K23" s="499"/>
      <c r="L23" s="589"/>
      <c r="M23" s="629"/>
      <c r="N23" s="630"/>
      <c r="O23" s="483"/>
      <c r="P23" s="510"/>
      <c r="Q23" s="631"/>
      <c r="R23" s="632"/>
      <c r="S23" s="194"/>
      <c r="T23" s="194"/>
      <c r="U23" s="445"/>
      <c r="V23" s="323"/>
      <c r="W23" s="323"/>
      <c r="X23" s="323"/>
      <c r="Y23" s="323"/>
      <c r="Z23" s="323"/>
      <c r="AA23" s="323"/>
      <c r="AB23" s="323"/>
      <c r="AC23" s="318"/>
      <c r="AD23" s="320"/>
      <c r="AE23" s="318"/>
      <c r="AF23" s="320"/>
      <c r="AG23" s="445"/>
      <c r="AH23" s="323"/>
      <c r="AI23" s="314"/>
      <c r="AJ23" s="346"/>
      <c r="AL23" s="121">
        <f t="shared" si="3"/>
        <v>0</v>
      </c>
      <c r="AM23" s="121">
        <f t="shared" si="9"/>
        <v>0</v>
      </c>
      <c r="AN23" s="121">
        <f t="shared" si="10"/>
        <v>0</v>
      </c>
      <c r="AO23" s="121">
        <f t="shared" si="11"/>
        <v>0</v>
      </c>
      <c r="AP23" s="121">
        <f t="shared" si="12"/>
        <v>0</v>
      </c>
      <c r="AQ23" s="121">
        <f t="shared" si="13"/>
        <v>0</v>
      </c>
      <c r="AR23" s="121">
        <f t="shared" si="14"/>
        <v>0</v>
      </c>
      <c r="AS23" s="121">
        <f t="shared" si="15"/>
        <v>0</v>
      </c>
      <c r="AT23" s="121">
        <f t="shared" si="16"/>
        <v>0</v>
      </c>
      <c r="AU23" s="121">
        <f t="shared" si="17"/>
        <v>0</v>
      </c>
      <c r="AV23" s="121">
        <f t="shared" si="18"/>
        <v>0</v>
      </c>
      <c r="AW23" s="121">
        <f t="shared" si="19"/>
        <v>0</v>
      </c>
      <c r="AX23" s="121">
        <f t="shared" si="20"/>
        <v>0</v>
      </c>
      <c r="AY23" s="121">
        <f t="shared" si="21"/>
        <v>0</v>
      </c>
      <c r="AZ23" s="121">
        <f t="shared" si="22"/>
        <v>0</v>
      </c>
      <c r="BA23" s="121">
        <f t="shared" si="23"/>
        <v>0</v>
      </c>
      <c r="BB23" s="121"/>
      <c r="BC23" s="121"/>
      <c r="BD23" s="121"/>
      <c r="BE23" s="121"/>
      <c r="BF23" s="121"/>
      <c r="BG23" s="121"/>
      <c r="BH23" s="121"/>
      <c r="BI23" s="121"/>
    </row>
    <row r="24" spans="1:61" ht="12" customHeight="1">
      <c r="A24" s="57" t="s">
        <v>20</v>
      </c>
      <c r="B24" s="483" t="s">
        <v>54</v>
      </c>
      <c r="C24" s="511">
        <f t="shared" ref="C24:R30" si="24">VLOOKUP($A24,Comm_Banking,C$1,FALSE)</f>
        <v>42.3</v>
      </c>
      <c r="D24" s="512">
        <f t="shared" si="24"/>
        <v>42.4</v>
      </c>
      <c r="E24" s="512">
        <f t="shared" si="24"/>
        <v>43.4</v>
      </c>
      <c r="F24" s="512">
        <f t="shared" si="24"/>
        <v>42.999999999999993</v>
      </c>
      <c r="G24" s="512">
        <f t="shared" si="24"/>
        <v>43.099999999999994</v>
      </c>
      <c r="H24" s="512">
        <f t="shared" si="24"/>
        <v>0</v>
      </c>
      <c r="I24" s="512">
        <f t="shared" si="24"/>
        <v>0</v>
      </c>
      <c r="J24" s="512">
        <f t="shared" si="24"/>
        <v>0</v>
      </c>
      <c r="K24" s="499">
        <f t="shared" si="24"/>
        <v>-2.5655830629109921E-3</v>
      </c>
      <c r="L24" s="589">
        <f t="shared" si="24"/>
        <v>-1.8179151201135113E-2</v>
      </c>
      <c r="M24" s="499">
        <f t="shared" si="24"/>
        <v>3.9356087050368416E-3</v>
      </c>
      <c r="N24" s="589">
        <f t="shared" si="24"/>
        <v>1.4879630217416118E-2</v>
      </c>
      <c r="O24" s="511">
        <f t="shared" si="24"/>
        <v>42.3</v>
      </c>
      <c r="P24" s="512">
        <f t="shared" si="24"/>
        <v>43.099999999999994</v>
      </c>
      <c r="Q24" s="488">
        <f t="shared" si="24"/>
        <v>-1.8179151201135113E-2</v>
      </c>
      <c r="R24" s="492">
        <f t="shared" si="24"/>
        <v>1.4879630217416118E-2</v>
      </c>
      <c r="S24" s="194"/>
      <c r="T24" s="194"/>
      <c r="U24" s="353"/>
      <c r="V24" s="354"/>
      <c r="W24" s="354"/>
      <c r="X24" s="354"/>
      <c r="Y24" s="354"/>
      <c r="Z24" s="354"/>
      <c r="AA24" s="354"/>
      <c r="AB24" s="354"/>
      <c r="AC24" s="324"/>
      <c r="AD24" s="325"/>
      <c r="AE24" s="318"/>
      <c r="AF24" s="320"/>
      <c r="AG24" s="353"/>
      <c r="AH24" s="354"/>
      <c r="AI24" s="318"/>
      <c r="AJ24" s="320"/>
      <c r="AL24" s="121">
        <f t="shared" si="3"/>
        <v>42.3</v>
      </c>
      <c r="AM24" s="121">
        <f t="shared" si="9"/>
        <v>42.4</v>
      </c>
      <c r="AN24" s="121">
        <f t="shared" si="10"/>
        <v>43.4</v>
      </c>
      <c r="AO24" s="121">
        <f t="shared" si="11"/>
        <v>42.999999999999993</v>
      </c>
      <c r="AP24" s="121">
        <f t="shared" si="12"/>
        <v>43.099999999999994</v>
      </c>
      <c r="AQ24" s="121">
        <f t="shared" si="13"/>
        <v>0</v>
      </c>
      <c r="AR24" s="121">
        <f t="shared" si="14"/>
        <v>0</v>
      </c>
      <c r="AS24" s="121">
        <f t="shared" si="15"/>
        <v>0</v>
      </c>
      <c r="AT24" s="121">
        <f t="shared" si="16"/>
        <v>-2.5655830629109921E-3</v>
      </c>
      <c r="AU24" s="121">
        <f t="shared" si="17"/>
        <v>-1.8179151201135113E-2</v>
      </c>
      <c r="AV24" s="121">
        <f t="shared" si="18"/>
        <v>3.9356087050368416E-3</v>
      </c>
      <c r="AW24" s="121">
        <f t="shared" si="19"/>
        <v>1.4879630217416118E-2</v>
      </c>
      <c r="AX24" s="121">
        <f t="shared" si="20"/>
        <v>42.3</v>
      </c>
      <c r="AY24" s="121">
        <f t="shared" si="21"/>
        <v>43.099999999999994</v>
      </c>
      <c r="AZ24" s="121">
        <f t="shared" si="22"/>
        <v>-1.8179151201135113E-2</v>
      </c>
      <c r="BA24" s="121">
        <f t="shared" si="23"/>
        <v>1.4879630217416118E-2</v>
      </c>
      <c r="BB24" s="121"/>
      <c r="BC24" s="121"/>
      <c r="BD24" s="121"/>
      <c r="BE24" s="121"/>
      <c r="BF24" s="121"/>
      <c r="BG24" s="121"/>
      <c r="BH24" s="121"/>
      <c r="BI24" s="121"/>
    </row>
    <row r="25" spans="1:61" ht="12" customHeight="1">
      <c r="A25" s="57" t="s">
        <v>21</v>
      </c>
      <c r="B25" s="483" t="s">
        <v>55</v>
      </c>
      <c r="C25" s="511">
        <f t="shared" si="24"/>
        <v>0.2</v>
      </c>
      <c r="D25" s="512">
        <f t="shared" si="24"/>
        <v>0.2</v>
      </c>
      <c r="E25" s="512">
        <f t="shared" si="24"/>
        <v>0.2</v>
      </c>
      <c r="F25" s="512">
        <f t="shared" si="24"/>
        <v>0.2</v>
      </c>
      <c r="G25" s="512">
        <f t="shared" si="24"/>
        <v>0.2</v>
      </c>
      <c r="H25" s="512">
        <f t="shared" si="24"/>
        <v>0</v>
      </c>
      <c r="I25" s="512">
        <f t="shared" si="24"/>
        <v>0</v>
      </c>
      <c r="J25" s="512">
        <f t="shared" si="24"/>
        <v>0</v>
      </c>
      <c r="K25" s="499">
        <f t="shared" si="24"/>
        <v>-2.0234054417820335E-3</v>
      </c>
      <c r="L25" s="589">
        <f t="shared" si="24"/>
        <v>-7.4942417227613412E-2</v>
      </c>
      <c r="M25" s="499">
        <f t="shared" si="24"/>
        <v>1.8848447359162579E-2</v>
      </c>
      <c r="N25" s="589">
        <f t="shared" si="24"/>
        <v>-3.516905196539466E-2</v>
      </c>
      <c r="O25" s="511">
        <f t="shared" si="24"/>
        <v>0.2</v>
      </c>
      <c r="P25" s="512">
        <f t="shared" si="24"/>
        <v>0.2</v>
      </c>
      <c r="Q25" s="488">
        <f t="shared" si="24"/>
        <v>-7.4942417227613412E-2</v>
      </c>
      <c r="R25" s="492">
        <f t="shared" si="24"/>
        <v>-3.516905196539466E-2</v>
      </c>
      <c r="S25" s="194"/>
      <c r="T25" s="194"/>
      <c r="U25" s="353"/>
      <c r="V25" s="354"/>
      <c r="W25" s="354"/>
      <c r="X25" s="354"/>
      <c r="Y25" s="354"/>
      <c r="Z25" s="354"/>
      <c r="AA25" s="354"/>
      <c r="AB25" s="354"/>
      <c r="AC25" s="324"/>
      <c r="AD25" s="325"/>
      <c r="AE25" s="318"/>
      <c r="AF25" s="320"/>
      <c r="AG25" s="353"/>
      <c r="AH25" s="354"/>
      <c r="AI25" s="318"/>
      <c r="AJ25" s="320"/>
      <c r="AL25" s="121">
        <f t="shared" si="3"/>
        <v>0.2</v>
      </c>
      <c r="AM25" s="121">
        <f t="shared" si="9"/>
        <v>0.2</v>
      </c>
      <c r="AN25" s="121">
        <f t="shared" si="10"/>
        <v>0.2</v>
      </c>
      <c r="AO25" s="121">
        <f t="shared" si="11"/>
        <v>0.2</v>
      </c>
      <c r="AP25" s="121">
        <f t="shared" si="12"/>
        <v>0.2</v>
      </c>
      <c r="AQ25" s="121">
        <f t="shared" si="13"/>
        <v>0</v>
      </c>
      <c r="AR25" s="121">
        <f t="shared" si="14"/>
        <v>0</v>
      </c>
      <c r="AS25" s="121">
        <f t="shared" si="15"/>
        <v>0</v>
      </c>
      <c r="AT25" s="121">
        <f t="shared" si="16"/>
        <v>-2.0234054417820335E-3</v>
      </c>
      <c r="AU25" s="121">
        <f t="shared" si="17"/>
        <v>-7.4942417227613412E-2</v>
      </c>
      <c r="AV25" s="121">
        <f t="shared" si="18"/>
        <v>1.8848447359162579E-2</v>
      </c>
      <c r="AW25" s="121">
        <f t="shared" si="19"/>
        <v>-3.516905196539466E-2</v>
      </c>
      <c r="AX25" s="121">
        <f t="shared" si="20"/>
        <v>0.2</v>
      </c>
      <c r="AY25" s="121">
        <f t="shared" si="21"/>
        <v>0.2</v>
      </c>
      <c r="AZ25" s="121">
        <f t="shared" si="22"/>
        <v>-7.4942417227613412E-2</v>
      </c>
      <c r="BA25" s="121">
        <f t="shared" si="23"/>
        <v>-3.516905196539466E-2</v>
      </c>
      <c r="BB25" s="121"/>
      <c r="BC25" s="121"/>
      <c r="BD25" s="121"/>
      <c r="BE25" s="121"/>
      <c r="BF25" s="121"/>
      <c r="BG25" s="121"/>
      <c r="BH25" s="121"/>
      <c r="BI25" s="121"/>
    </row>
    <row r="26" spans="1:61" ht="12" customHeight="1">
      <c r="A26" s="57" t="s">
        <v>22</v>
      </c>
      <c r="B26" s="483" t="s">
        <v>56</v>
      </c>
      <c r="C26" s="511">
        <f t="shared" si="24"/>
        <v>0.6</v>
      </c>
      <c r="D26" s="512">
        <f t="shared" si="24"/>
        <v>0.6</v>
      </c>
      <c r="E26" s="512">
        <f t="shared" si="24"/>
        <v>0.6</v>
      </c>
      <c r="F26" s="512">
        <f t="shared" si="24"/>
        <v>0.7</v>
      </c>
      <c r="G26" s="512">
        <f t="shared" si="24"/>
        <v>0.7</v>
      </c>
      <c r="H26" s="512">
        <f t="shared" si="24"/>
        <v>0</v>
      </c>
      <c r="I26" s="512">
        <f t="shared" si="24"/>
        <v>0</v>
      </c>
      <c r="J26" s="512">
        <f t="shared" si="24"/>
        <v>0</v>
      </c>
      <c r="K26" s="499">
        <f t="shared" si="24"/>
        <v>-2.9941136327075513E-2</v>
      </c>
      <c r="L26" s="589">
        <f t="shared" si="24"/>
        <v>-0.10812782533587861</v>
      </c>
      <c r="M26" s="499">
        <f t="shared" si="24"/>
        <v>-2.402905206522632E-2</v>
      </c>
      <c r="N26" s="589">
        <f t="shared" si="24"/>
        <v>-9.5346648962532976E-2</v>
      </c>
      <c r="O26" s="511">
        <f t="shared" si="24"/>
        <v>0.6</v>
      </c>
      <c r="P26" s="512">
        <f t="shared" si="24"/>
        <v>0.7</v>
      </c>
      <c r="Q26" s="488">
        <f t="shared" si="24"/>
        <v>-0.10812782533587861</v>
      </c>
      <c r="R26" s="492">
        <f t="shared" si="24"/>
        <v>-9.5346648962532976E-2</v>
      </c>
      <c r="S26" s="194"/>
      <c r="T26" s="194"/>
      <c r="U26" s="353"/>
      <c r="V26" s="354"/>
      <c r="W26" s="354"/>
      <c r="X26" s="354"/>
      <c r="Y26" s="354"/>
      <c r="Z26" s="354"/>
      <c r="AA26" s="354"/>
      <c r="AB26" s="354"/>
      <c r="AC26" s="324"/>
      <c r="AD26" s="325"/>
      <c r="AE26" s="318"/>
      <c r="AF26" s="320"/>
      <c r="AG26" s="353"/>
      <c r="AH26" s="354"/>
      <c r="AI26" s="318"/>
      <c r="AJ26" s="320"/>
      <c r="AL26" s="121">
        <f t="shared" si="3"/>
        <v>0.6</v>
      </c>
      <c r="AM26" s="121">
        <f t="shared" si="9"/>
        <v>0.6</v>
      </c>
      <c r="AN26" s="121">
        <f t="shared" si="10"/>
        <v>0.6</v>
      </c>
      <c r="AO26" s="121">
        <f t="shared" si="11"/>
        <v>0.7</v>
      </c>
      <c r="AP26" s="121">
        <f t="shared" si="12"/>
        <v>0.7</v>
      </c>
      <c r="AQ26" s="121">
        <f t="shared" si="13"/>
        <v>0</v>
      </c>
      <c r="AR26" s="121">
        <f t="shared" si="14"/>
        <v>0</v>
      </c>
      <c r="AS26" s="121">
        <f t="shared" si="15"/>
        <v>0</v>
      </c>
      <c r="AT26" s="121">
        <f t="shared" si="16"/>
        <v>-2.9941136327075513E-2</v>
      </c>
      <c r="AU26" s="121">
        <f t="shared" si="17"/>
        <v>-0.10812782533587861</v>
      </c>
      <c r="AV26" s="121">
        <f t="shared" si="18"/>
        <v>-2.402905206522632E-2</v>
      </c>
      <c r="AW26" s="121">
        <f t="shared" si="19"/>
        <v>-9.5346648962532976E-2</v>
      </c>
      <c r="AX26" s="121">
        <f t="shared" si="20"/>
        <v>0.6</v>
      </c>
      <c r="AY26" s="121">
        <f t="shared" si="21"/>
        <v>0.7</v>
      </c>
      <c r="AZ26" s="121">
        <f t="shared" si="22"/>
        <v>-0.10812782533587861</v>
      </c>
      <c r="BA26" s="121">
        <f t="shared" si="23"/>
        <v>-9.5346648962532976E-2</v>
      </c>
      <c r="BB26" s="121"/>
      <c r="BC26" s="121"/>
      <c r="BD26" s="121"/>
      <c r="BE26" s="121"/>
      <c r="BF26" s="121"/>
      <c r="BG26" s="121"/>
      <c r="BH26" s="121"/>
      <c r="BI26" s="121"/>
    </row>
    <row r="27" spans="1:61" ht="12" customHeight="1">
      <c r="A27" s="63" t="s">
        <v>26</v>
      </c>
      <c r="B27" s="493" t="s">
        <v>57</v>
      </c>
      <c r="C27" s="520">
        <f t="shared" si="24"/>
        <v>43.1</v>
      </c>
      <c r="D27" s="521">
        <f t="shared" si="24"/>
        <v>43.2</v>
      </c>
      <c r="E27" s="521">
        <f t="shared" si="24"/>
        <v>44.2</v>
      </c>
      <c r="F27" s="521">
        <f t="shared" si="24"/>
        <v>43.9</v>
      </c>
      <c r="G27" s="521">
        <f t="shared" si="24"/>
        <v>44</v>
      </c>
      <c r="H27" s="521">
        <f t="shared" si="24"/>
        <v>0</v>
      </c>
      <c r="I27" s="521">
        <f t="shared" si="24"/>
        <v>0</v>
      </c>
      <c r="J27" s="521">
        <f t="shared" si="24"/>
        <v>0</v>
      </c>
      <c r="K27" s="616">
        <f t="shared" si="24"/>
        <v>-2.9547787544265125E-3</v>
      </c>
      <c r="L27" s="617">
        <f t="shared" si="24"/>
        <v>-1.9814944391790879E-2</v>
      </c>
      <c r="M27" s="616">
        <f t="shared" si="24"/>
        <v>3.5995658969714128E-3</v>
      </c>
      <c r="N27" s="617">
        <f t="shared" si="24"/>
        <v>1.2932126981510805E-2</v>
      </c>
      <c r="O27" s="520">
        <f t="shared" si="24"/>
        <v>43.1</v>
      </c>
      <c r="P27" s="521">
        <f t="shared" si="24"/>
        <v>44</v>
      </c>
      <c r="Q27" s="495">
        <f t="shared" si="24"/>
        <v>-1.9814944391790879E-2</v>
      </c>
      <c r="R27" s="496">
        <f t="shared" si="24"/>
        <v>1.2932126981510805E-2</v>
      </c>
      <c r="S27" s="194"/>
      <c r="T27" s="194"/>
      <c r="U27" s="355"/>
      <c r="V27" s="356"/>
      <c r="W27" s="356"/>
      <c r="X27" s="356"/>
      <c r="Y27" s="356"/>
      <c r="Z27" s="356"/>
      <c r="AA27" s="356"/>
      <c r="AB27" s="356"/>
      <c r="AC27" s="327"/>
      <c r="AD27" s="328"/>
      <c r="AE27" s="329"/>
      <c r="AF27" s="330"/>
      <c r="AG27" s="355"/>
      <c r="AH27" s="356"/>
      <c r="AI27" s="329"/>
      <c r="AJ27" s="320"/>
      <c r="AL27" s="121">
        <f t="shared" si="3"/>
        <v>43.1</v>
      </c>
      <c r="AM27" s="121">
        <f t="shared" si="9"/>
        <v>43.2</v>
      </c>
      <c r="AN27" s="121">
        <f t="shared" si="10"/>
        <v>44.2</v>
      </c>
      <c r="AO27" s="121">
        <f t="shared" si="11"/>
        <v>43.9</v>
      </c>
      <c r="AP27" s="121">
        <f t="shared" si="12"/>
        <v>44</v>
      </c>
      <c r="AQ27" s="121">
        <f t="shared" si="13"/>
        <v>0</v>
      </c>
      <c r="AR27" s="121">
        <f t="shared" si="14"/>
        <v>0</v>
      </c>
      <c r="AS27" s="121">
        <f t="shared" si="15"/>
        <v>0</v>
      </c>
      <c r="AT27" s="121">
        <f t="shared" si="16"/>
        <v>-2.9547787544265125E-3</v>
      </c>
      <c r="AU27" s="121">
        <f t="shared" si="17"/>
        <v>-1.9814944391790879E-2</v>
      </c>
      <c r="AV27" s="121">
        <f t="shared" si="18"/>
        <v>3.5995658969714128E-3</v>
      </c>
      <c r="AW27" s="121">
        <f t="shared" si="19"/>
        <v>1.2932126981510805E-2</v>
      </c>
      <c r="AX27" s="121">
        <f t="shared" si="20"/>
        <v>43.1</v>
      </c>
      <c r="AY27" s="121">
        <f t="shared" si="21"/>
        <v>44</v>
      </c>
      <c r="AZ27" s="121">
        <f t="shared" si="22"/>
        <v>-1.9814944391790879E-2</v>
      </c>
      <c r="BA27" s="121">
        <f t="shared" si="23"/>
        <v>1.2932126981510805E-2</v>
      </c>
      <c r="BB27" s="121"/>
      <c r="BC27" s="121"/>
      <c r="BD27" s="121"/>
      <c r="BE27" s="121"/>
      <c r="BF27" s="121"/>
      <c r="BG27" s="121"/>
      <c r="BH27" s="121"/>
      <c r="BI27" s="121"/>
    </row>
    <row r="28" spans="1:61" ht="12" customHeight="1">
      <c r="A28" s="57" t="s">
        <v>18</v>
      </c>
      <c r="B28" s="483" t="s">
        <v>58</v>
      </c>
      <c r="C28" s="545">
        <f t="shared" si="24"/>
        <v>17.100000000000001</v>
      </c>
      <c r="D28" s="512">
        <f t="shared" si="24"/>
        <v>17.5</v>
      </c>
      <c r="E28" s="512">
        <f t="shared" si="24"/>
        <v>17.599999999999998</v>
      </c>
      <c r="F28" s="512">
        <f t="shared" si="24"/>
        <v>17</v>
      </c>
      <c r="G28" s="512">
        <f t="shared" si="24"/>
        <v>17.299999999999997</v>
      </c>
      <c r="H28" s="512">
        <f t="shared" si="24"/>
        <v>0</v>
      </c>
      <c r="I28" s="512">
        <f t="shared" si="24"/>
        <v>0</v>
      </c>
      <c r="J28" s="512">
        <f t="shared" si="24"/>
        <v>0</v>
      </c>
      <c r="K28" s="499">
        <f t="shared" si="24"/>
        <v>-2.2389723846237497E-2</v>
      </c>
      <c r="L28" s="589">
        <f t="shared" si="24"/>
        <v>-7.963269550744001E-3</v>
      </c>
      <c r="M28" s="499">
        <f t="shared" si="24"/>
        <v>-1.1423820779139504E-2</v>
      </c>
      <c r="N28" s="589">
        <f t="shared" si="24"/>
        <v>2.9742494997598623E-2</v>
      </c>
      <c r="O28" s="545">
        <f t="shared" si="24"/>
        <v>17.100000000000001</v>
      </c>
      <c r="P28" s="512">
        <f t="shared" si="24"/>
        <v>17.299999999999997</v>
      </c>
      <c r="Q28" s="488">
        <f t="shared" si="24"/>
        <v>-7.963269550744001E-3</v>
      </c>
      <c r="R28" s="492">
        <f t="shared" si="24"/>
        <v>2.9742494997598623E-2</v>
      </c>
      <c r="S28" s="194"/>
      <c r="T28" s="194"/>
      <c r="U28" s="353"/>
      <c r="V28" s="354"/>
      <c r="W28" s="354"/>
      <c r="X28" s="354"/>
      <c r="Y28" s="354"/>
      <c r="Z28" s="354"/>
      <c r="AA28" s="354"/>
      <c r="AB28" s="354"/>
      <c r="AC28" s="324"/>
      <c r="AD28" s="325"/>
      <c r="AE28" s="318"/>
      <c r="AF28" s="320"/>
      <c r="AG28" s="353"/>
      <c r="AH28" s="354"/>
      <c r="AI28" s="318"/>
      <c r="AJ28" s="320"/>
      <c r="AL28" s="121">
        <f t="shared" si="3"/>
        <v>17.100000000000001</v>
      </c>
      <c r="AM28" s="121">
        <f t="shared" si="9"/>
        <v>17.5</v>
      </c>
      <c r="AN28" s="121">
        <f t="shared" si="10"/>
        <v>17.599999999999998</v>
      </c>
      <c r="AO28" s="121">
        <f t="shared" si="11"/>
        <v>17</v>
      </c>
      <c r="AP28" s="121">
        <f t="shared" si="12"/>
        <v>17.299999999999997</v>
      </c>
      <c r="AQ28" s="121">
        <f t="shared" si="13"/>
        <v>0</v>
      </c>
      <c r="AR28" s="121">
        <f t="shared" si="14"/>
        <v>0</v>
      </c>
      <c r="AS28" s="121">
        <f t="shared" si="15"/>
        <v>0</v>
      </c>
      <c r="AT28" s="121">
        <f t="shared" si="16"/>
        <v>-2.2389723846237497E-2</v>
      </c>
      <c r="AU28" s="121">
        <f t="shared" si="17"/>
        <v>-7.963269550744001E-3</v>
      </c>
      <c r="AV28" s="121">
        <f t="shared" si="18"/>
        <v>-1.1423820779139504E-2</v>
      </c>
      <c r="AW28" s="121">
        <f t="shared" si="19"/>
        <v>2.9742494997598623E-2</v>
      </c>
      <c r="AX28" s="121">
        <f t="shared" si="20"/>
        <v>17.100000000000001</v>
      </c>
      <c r="AY28" s="121">
        <f t="shared" si="21"/>
        <v>17.299999999999997</v>
      </c>
      <c r="AZ28" s="121">
        <f t="shared" si="22"/>
        <v>-7.963269550744001E-3</v>
      </c>
      <c r="BA28" s="121">
        <f t="shared" si="23"/>
        <v>2.9742494997598623E-2</v>
      </c>
      <c r="BB28" s="121"/>
      <c r="BC28" s="121"/>
      <c r="BD28" s="121"/>
      <c r="BE28" s="121"/>
      <c r="BF28" s="121"/>
      <c r="BG28" s="121"/>
      <c r="BH28" s="121"/>
      <c r="BI28" s="121"/>
    </row>
    <row r="29" spans="1:61" ht="12" customHeight="1">
      <c r="A29" s="57" t="s">
        <v>17</v>
      </c>
      <c r="B29" s="483" t="s">
        <v>59</v>
      </c>
      <c r="C29" s="511">
        <f t="shared" si="24"/>
        <v>0.2</v>
      </c>
      <c r="D29" s="512">
        <f t="shared" si="24"/>
        <v>0.2</v>
      </c>
      <c r="E29" s="512">
        <f t="shared" si="24"/>
        <v>0.1</v>
      </c>
      <c r="F29" s="512">
        <f t="shared" si="24"/>
        <v>0.2</v>
      </c>
      <c r="G29" s="512">
        <f t="shared" si="24"/>
        <v>0.1</v>
      </c>
      <c r="H29" s="512">
        <f t="shared" si="24"/>
        <v>0</v>
      </c>
      <c r="I29" s="512">
        <f t="shared" si="24"/>
        <v>0</v>
      </c>
      <c r="J29" s="512">
        <f t="shared" si="24"/>
        <v>0</v>
      </c>
      <c r="K29" s="499">
        <f t="shared" si="24"/>
        <v>-0.11479077673761706</v>
      </c>
      <c r="L29" s="589">
        <f t="shared" si="24"/>
        <v>3.2606935792663494E-2</v>
      </c>
      <c r="M29" s="499">
        <f t="shared" si="24"/>
        <v>-0.10194278991807004</v>
      </c>
      <c r="N29" s="589">
        <f t="shared" si="24"/>
        <v>6.1749432998474685E-2</v>
      </c>
      <c r="O29" s="511">
        <f t="shared" si="24"/>
        <v>0.2</v>
      </c>
      <c r="P29" s="512">
        <f t="shared" si="24"/>
        <v>0.1</v>
      </c>
      <c r="Q29" s="488">
        <f t="shared" si="24"/>
        <v>3.2606935792663494E-2</v>
      </c>
      <c r="R29" s="492">
        <f t="shared" si="24"/>
        <v>6.1749432998474685E-2</v>
      </c>
      <c r="S29" s="194"/>
      <c r="T29" s="194"/>
      <c r="U29" s="353"/>
      <c r="V29" s="354"/>
      <c r="W29" s="354"/>
      <c r="X29" s="354"/>
      <c r="Y29" s="354"/>
      <c r="Z29" s="354"/>
      <c r="AA29" s="354"/>
      <c r="AB29" s="354"/>
      <c r="AC29" s="324"/>
      <c r="AD29" s="325"/>
      <c r="AE29" s="318"/>
      <c r="AF29" s="320"/>
      <c r="AG29" s="353"/>
      <c r="AH29" s="354"/>
      <c r="AI29" s="318"/>
      <c r="AJ29" s="320"/>
      <c r="AL29" s="121">
        <f t="shared" si="3"/>
        <v>0.2</v>
      </c>
      <c r="AM29" s="121">
        <f t="shared" si="9"/>
        <v>0.2</v>
      </c>
      <c r="AN29" s="121">
        <f t="shared" si="10"/>
        <v>0.1</v>
      </c>
      <c r="AO29" s="121">
        <f t="shared" si="11"/>
        <v>0.2</v>
      </c>
      <c r="AP29" s="121">
        <f t="shared" si="12"/>
        <v>0.1</v>
      </c>
      <c r="AQ29" s="121">
        <f t="shared" si="13"/>
        <v>0</v>
      </c>
      <c r="AR29" s="121">
        <f t="shared" si="14"/>
        <v>0</v>
      </c>
      <c r="AS29" s="121">
        <f t="shared" si="15"/>
        <v>0</v>
      </c>
      <c r="AT29" s="121">
        <f t="shared" si="16"/>
        <v>-0.11479077673761706</v>
      </c>
      <c r="AU29" s="121">
        <f t="shared" si="17"/>
        <v>3.2606935792663494E-2</v>
      </c>
      <c r="AV29" s="121">
        <f t="shared" si="18"/>
        <v>-0.10194278991807004</v>
      </c>
      <c r="AW29" s="121">
        <f t="shared" si="19"/>
        <v>6.1749432998474685E-2</v>
      </c>
      <c r="AX29" s="121">
        <f t="shared" si="20"/>
        <v>0.2</v>
      </c>
      <c r="AY29" s="121">
        <f t="shared" si="21"/>
        <v>0.1</v>
      </c>
      <c r="AZ29" s="121">
        <f t="shared" si="22"/>
        <v>3.2606935792663494E-2</v>
      </c>
      <c r="BA29" s="121">
        <f t="shared" si="23"/>
        <v>6.1749432998474685E-2</v>
      </c>
      <c r="BB29" s="121"/>
      <c r="BC29" s="121"/>
      <c r="BD29" s="121"/>
      <c r="BE29" s="121"/>
      <c r="BF29" s="121"/>
      <c r="BG29" s="121"/>
      <c r="BH29" s="121"/>
      <c r="BI29" s="121"/>
    </row>
    <row r="30" spans="1:61" ht="12" customHeight="1">
      <c r="A30" s="63" t="s">
        <v>16</v>
      </c>
      <c r="B30" s="500" t="s">
        <v>60</v>
      </c>
      <c r="C30" s="522">
        <f t="shared" si="24"/>
        <v>17.3</v>
      </c>
      <c r="D30" s="523">
        <f t="shared" si="24"/>
        <v>17.7</v>
      </c>
      <c r="E30" s="523">
        <f t="shared" si="24"/>
        <v>17.7</v>
      </c>
      <c r="F30" s="523">
        <f t="shared" si="24"/>
        <v>17.2</v>
      </c>
      <c r="G30" s="523">
        <f t="shared" si="24"/>
        <v>17.399999999999999</v>
      </c>
      <c r="H30" s="523">
        <f t="shared" si="24"/>
        <v>0</v>
      </c>
      <c r="I30" s="523">
        <f t="shared" si="24"/>
        <v>0</v>
      </c>
      <c r="J30" s="523">
        <f t="shared" si="24"/>
        <v>0</v>
      </c>
      <c r="K30" s="623">
        <f t="shared" si="24"/>
        <v>-2.3290324262789652E-2</v>
      </c>
      <c r="L30" s="507">
        <f t="shared" si="24"/>
        <v>-7.6188511563889394E-3</v>
      </c>
      <c r="M30" s="623">
        <f t="shared" si="24"/>
        <v>-1.2304929963558808E-2</v>
      </c>
      <c r="N30" s="507">
        <f t="shared" si="24"/>
        <v>3.0017308369097329E-2</v>
      </c>
      <c r="O30" s="633">
        <f t="shared" si="24"/>
        <v>17.3</v>
      </c>
      <c r="P30" s="634">
        <f t="shared" si="24"/>
        <v>17.399999999999999</v>
      </c>
      <c r="Q30" s="506">
        <f t="shared" si="24"/>
        <v>-7.6188511563889394E-3</v>
      </c>
      <c r="R30" s="508">
        <f t="shared" si="24"/>
        <v>3.0017308369097329E-2</v>
      </c>
      <c r="S30" s="194"/>
      <c r="T30" s="194"/>
      <c r="U30" s="357"/>
      <c r="V30" s="358"/>
      <c r="W30" s="358"/>
      <c r="X30" s="358"/>
      <c r="Y30" s="358"/>
      <c r="Z30" s="358"/>
      <c r="AA30" s="358"/>
      <c r="AB30" s="358"/>
      <c r="AC30" s="339"/>
      <c r="AD30" s="740"/>
      <c r="AE30" s="340"/>
      <c r="AF30" s="359"/>
      <c r="AG30" s="357"/>
      <c r="AH30" s="358"/>
      <c r="AI30" s="340"/>
      <c r="AJ30" s="351"/>
      <c r="AL30" s="121">
        <f t="shared" si="3"/>
        <v>17.3</v>
      </c>
      <c r="AM30" s="121">
        <f t="shared" si="9"/>
        <v>17.7</v>
      </c>
      <c r="AN30" s="121">
        <f t="shared" si="10"/>
        <v>17.7</v>
      </c>
      <c r="AO30" s="121">
        <f t="shared" si="11"/>
        <v>17.2</v>
      </c>
      <c r="AP30" s="121">
        <f t="shared" si="12"/>
        <v>17.399999999999999</v>
      </c>
      <c r="AQ30" s="121">
        <f t="shared" si="13"/>
        <v>0</v>
      </c>
      <c r="AR30" s="121">
        <f t="shared" si="14"/>
        <v>0</v>
      </c>
      <c r="AS30" s="121">
        <f t="shared" si="15"/>
        <v>0</v>
      </c>
      <c r="AT30" s="121">
        <f t="shared" si="16"/>
        <v>-2.3290324262789652E-2</v>
      </c>
      <c r="AU30" s="121">
        <f t="shared" si="17"/>
        <v>-7.6188511563889394E-3</v>
      </c>
      <c r="AV30" s="121">
        <f t="shared" si="18"/>
        <v>-1.2304929963558808E-2</v>
      </c>
      <c r="AW30" s="121">
        <f t="shared" si="19"/>
        <v>3.0017308369097329E-2</v>
      </c>
      <c r="AX30" s="121">
        <f t="shared" si="20"/>
        <v>17.3</v>
      </c>
      <c r="AY30" s="121">
        <f t="shared" si="21"/>
        <v>17.399999999999999</v>
      </c>
      <c r="AZ30" s="121">
        <f t="shared" si="22"/>
        <v>-7.6188511563889394E-3</v>
      </c>
      <c r="BA30" s="121">
        <f t="shared" si="23"/>
        <v>3.0017308369097329E-2</v>
      </c>
      <c r="BB30" s="121"/>
      <c r="BC30" s="121"/>
      <c r="BD30" s="121"/>
      <c r="BE30" s="121"/>
      <c r="BF30" s="121"/>
      <c r="BG30" s="121"/>
      <c r="BH30" s="121"/>
      <c r="BI30" s="121"/>
    </row>
    <row r="31" spans="1:61" s="210" customFormat="1" ht="13.2">
      <c r="A31" s="216" t="str">
        <f>+"FXRetailTot"&amp;$A$1</f>
        <v>FXRetailTotSWE</v>
      </c>
      <c r="B31" s="1362" t="s">
        <v>147</v>
      </c>
      <c r="C31" s="1362"/>
      <c r="D31" s="1362"/>
      <c r="E31" s="1362"/>
      <c r="F31" s="1362"/>
      <c r="G31" s="1362"/>
      <c r="H31" s="1362"/>
      <c r="I31" s="1362"/>
      <c r="J31" s="1362"/>
      <c r="K31" s="1362"/>
      <c r="L31" s="1362"/>
      <c r="M31" s="1362"/>
      <c r="N31" s="1362"/>
      <c r="O31" s="1362"/>
      <c r="P31" s="1362"/>
      <c r="Q31" s="1362"/>
      <c r="R31" s="1362"/>
    </row>
    <row r="32" spans="1:61" s="5" customFormat="1">
      <c r="A32" s="183"/>
      <c r="B32" s="1367"/>
      <c r="C32" s="1367"/>
      <c r="D32" s="1367"/>
      <c r="E32" s="1367"/>
      <c r="F32" s="1367"/>
      <c r="G32" s="1367"/>
      <c r="H32" s="1367"/>
      <c r="I32" s="1367"/>
      <c r="J32" s="1367"/>
      <c r="K32" s="1367"/>
      <c r="L32" s="1367"/>
      <c r="M32" s="1367"/>
      <c r="N32" s="1367"/>
      <c r="O32" s="1367"/>
      <c r="P32" s="1367"/>
      <c r="Q32" s="418"/>
      <c r="R32" s="411"/>
      <c r="S32" s="133"/>
      <c r="T32" s="134"/>
    </row>
    <row r="33" spans="1:20" s="5" customFormat="1">
      <c r="A33" s="182"/>
      <c r="B33" s="1344"/>
      <c r="C33" s="1344"/>
      <c r="D33" s="1344"/>
      <c r="E33" s="1344"/>
      <c r="F33" s="1344"/>
      <c r="G33" s="1344"/>
      <c r="H33" s="1344"/>
      <c r="I33" s="1344"/>
      <c r="J33" s="1344"/>
      <c r="K33" s="1344"/>
      <c r="L33" s="1344"/>
      <c r="N33" s="135"/>
      <c r="Q33" s="135"/>
      <c r="T33" s="135"/>
    </row>
    <row r="34" spans="1:20" s="53" customFormat="1">
      <c r="A34" s="43"/>
      <c r="B34" s="13"/>
      <c r="C34" s="13"/>
      <c r="D34" s="13"/>
      <c r="E34" s="13"/>
      <c r="F34" s="13"/>
      <c r="G34" s="13"/>
      <c r="H34" s="13"/>
      <c r="I34" s="13"/>
      <c r="J34" s="13"/>
      <c r="K34" s="195"/>
      <c r="L34" s="195"/>
      <c r="M34" s="13"/>
    </row>
    <row r="35" spans="1:20" s="53" customFormat="1">
      <c r="A35" s="43"/>
      <c r="B35" s="13"/>
      <c r="C35" s="19"/>
      <c r="D35" s="19"/>
      <c r="E35" s="9"/>
      <c r="F35" s="15"/>
      <c r="G35" s="15"/>
      <c r="H35" s="15"/>
      <c r="I35" s="15"/>
      <c r="J35" s="15"/>
      <c r="K35" s="195"/>
      <c r="L35" s="195"/>
      <c r="M35" s="13"/>
    </row>
    <row r="36" spans="1:20" s="53" customFormat="1">
      <c r="A36" s="11"/>
      <c r="B36" s="13"/>
      <c r="C36" s="19"/>
      <c r="D36" s="19"/>
      <c r="E36" s="19"/>
      <c r="F36" s="15"/>
      <c r="G36" s="15"/>
      <c r="H36" s="9"/>
      <c r="I36" s="9"/>
      <c r="J36" s="9"/>
      <c r="K36" s="195"/>
      <c r="L36" s="195"/>
      <c r="M36" s="13"/>
    </row>
    <row r="37" spans="1:20" s="53" customFormat="1">
      <c r="A37" s="11"/>
      <c r="B37" s="13"/>
      <c r="C37" s="19"/>
      <c r="D37" s="19"/>
      <c r="E37" s="19"/>
      <c r="F37" s="15"/>
      <c r="G37" s="15"/>
      <c r="H37" s="9"/>
      <c r="I37" s="9"/>
      <c r="J37" s="9"/>
      <c r="K37" s="195"/>
      <c r="L37" s="195"/>
      <c r="M37" s="13"/>
    </row>
    <row r="38" spans="1:20" s="53" customFormat="1">
      <c r="A38" s="11"/>
      <c r="B38" s="13"/>
      <c r="C38" s="19"/>
      <c r="D38" s="19"/>
      <c r="E38" s="19"/>
      <c r="F38" s="122"/>
      <c r="G38" s="15"/>
      <c r="H38" s="9"/>
      <c r="I38" s="9"/>
      <c r="J38" s="9"/>
      <c r="K38" s="195"/>
      <c r="L38" s="195"/>
      <c r="M38" s="13"/>
    </row>
    <row r="39" spans="1:20" s="53" customFormat="1">
      <c r="A39" s="11"/>
      <c r="B39" s="13"/>
      <c r="C39" s="24"/>
      <c r="D39" s="24"/>
      <c r="E39" s="24"/>
      <c r="F39" s="123"/>
      <c r="G39" s="123"/>
      <c r="H39" s="12"/>
      <c r="I39" s="12"/>
      <c r="J39" s="12"/>
      <c r="K39" s="195"/>
      <c r="L39" s="195"/>
      <c r="M39" s="13"/>
    </row>
    <row r="40" spans="1:20" s="53" customFormat="1">
      <c r="A40" s="11"/>
      <c r="B40" s="13"/>
      <c r="C40" s="19"/>
      <c r="D40" s="19"/>
      <c r="E40" s="9"/>
      <c r="F40" s="15"/>
      <c r="G40" s="15"/>
      <c r="H40" s="9"/>
      <c r="I40" s="9"/>
      <c r="J40" s="9"/>
      <c r="K40" s="195"/>
      <c r="L40" s="195"/>
      <c r="M40" s="13"/>
    </row>
    <row r="41" spans="1:20" s="53" customFormat="1">
      <c r="A41" s="11"/>
      <c r="B41" s="13"/>
      <c r="C41" s="24"/>
      <c r="D41" s="24"/>
      <c r="E41" s="12"/>
      <c r="F41" s="123"/>
      <c r="G41" s="123"/>
      <c r="H41" s="12"/>
      <c r="I41" s="12"/>
      <c r="J41" s="12"/>
      <c r="K41" s="195"/>
      <c r="L41" s="195"/>
      <c r="M41" s="13"/>
    </row>
    <row r="42" spans="1:20" s="53" customFormat="1">
      <c r="A42" s="11"/>
      <c r="B42" s="13"/>
      <c r="C42" s="24"/>
      <c r="D42" s="24"/>
      <c r="E42" s="12"/>
      <c r="F42" s="12"/>
      <c r="G42" s="12"/>
      <c r="H42" s="12"/>
      <c r="I42" s="12"/>
      <c r="J42" s="12"/>
      <c r="K42" s="195"/>
      <c r="L42" s="195"/>
      <c r="M42" s="13"/>
    </row>
    <row r="43" spans="1:20" s="53" customFormat="1">
      <c r="A43" s="11"/>
      <c r="B43" s="13"/>
      <c r="C43" s="19"/>
      <c r="D43" s="19"/>
      <c r="E43" s="9"/>
      <c r="F43" s="124"/>
      <c r="G43" s="124"/>
      <c r="H43" s="9"/>
      <c r="I43" s="9"/>
      <c r="J43" s="9"/>
      <c r="K43" s="195"/>
      <c r="L43" s="195"/>
      <c r="M43" s="13"/>
    </row>
    <row r="44" spans="1:20" s="53" customFormat="1">
      <c r="A44" s="11"/>
      <c r="B44" s="13"/>
      <c r="C44" s="24"/>
      <c r="D44" s="24"/>
      <c r="E44" s="12"/>
      <c r="F44" s="123"/>
      <c r="G44" s="123"/>
      <c r="H44" s="12"/>
      <c r="I44" s="12"/>
      <c r="J44" s="12"/>
      <c r="K44" s="195"/>
      <c r="L44" s="195"/>
      <c r="M44" s="13"/>
    </row>
    <row r="45" spans="1:20" s="53" customFormat="1">
      <c r="A45" s="11"/>
      <c r="B45" s="13"/>
      <c r="C45" s="15"/>
      <c r="D45" s="15"/>
      <c r="E45" s="15"/>
      <c r="F45" s="15"/>
      <c r="G45" s="15"/>
      <c r="H45" s="15"/>
      <c r="I45" s="15"/>
      <c r="J45" s="15"/>
      <c r="K45" s="195"/>
      <c r="L45" s="195"/>
      <c r="M45" s="13"/>
    </row>
    <row r="46" spans="1:20" s="53" customFormat="1">
      <c r="A46" s="11"/>
      <c r="B46" s="13"/>
      <c r="C46" s="15"/>
      <c r="D46" s="15"/>
      <c r="E46" s="15"/>
      <c r="F46" s="15"/>
      <c r="G46" s="15"/>
      <c r="H46" s="15"/>
      <c r="I46" s="15"/>
      <c r="J46" s="15"/>
      <c r="K46" s="195"/>
      <c r="L46" s="195"/>
      <c r="M46" s="13"/>
    </row>
    <row r="47" spans="1:20" s="53" customFormat="1">
      <c r="A47" s="11"/>
      <c r="B47" s="13"/>
      <c r="C47" s="124"/>
      <c r="D47" s="124"/>
      <c r="E47" s="124"/>
      <c r="F47" s="124"/>
      <c r="G47" s="124"/>
      <c r="H47" s="124"/>
      <c r="I47" s="124"/>
      <c r="J47" s="124"/>
      <c r="K47" s="195"/>
      <c r="L47" s="195"/>
      <c r="M47" s="13"/>
    </row>
    <row r="48" spans="1:20" s="53" customFormat="1">
      <c r="A48" s="11"/>
      <c r="B48" s="13"/>
      <c r="C48" s="9"/>
      <c r="D48" s="9"/>
      <c r="E48" s="9"/>
      <c r="F48" s="9"/>
      <c r="G48" s="9"/>
      <c r="H48" s="9"/>
      <c r="I48" s="9"/>
      <c r="J48" s="9"/>
      <c r="K48" s="195"/>
      <c r="L48" s="195"/>
      <c r="M48" s="13"/>
    </row>
    <row r="49" spans="1:13" s="53" customFormat="1">
      <c r="A49" s="11"/>
      <c r="B49" s="13"/>
      <c r="C49" s="125"/>
      <c r="D49" s="125"/>
      <c r="E49" s="125"/>
      <c r="F49" s="125"/>
      <c r="G49" s="125"/>
      <c r="H49" s="125"/>
      <c r="I49" s="125"/>
      <c r="J49" s="125"/>
      <c r="K49" s="195"/>
      <c r="L49" s="195"/>
      <c r="M49" s="13"/>
    </row>
    <row r="50" spans="1:13" s="53" customFormat="1">
      <c r="A50" s="11"/>
      <c r="B50" s="13"/>
      <c r="C50" s="125"/>
      <c r="D50" s="125"/>
      <c r="E50" s="125"/>
      <c r="F50" s="125"/>
      <c r="G50" s="125"/>
      <c r="H50" s="125"/>
      <c r="I50" s="125"/>
      <c r="J50" s="125"/>
      <c r="K50" s="195"/>
      <c r="L50" s="195"/>
      <c r="M50" s="13"/>
    </row>
    <row r="51" spans="1:13" s="53" customFormat="1">
      <c r="A51" s="11"/>
      <c r="B51" s="13"/>
      <c r="C51" s="126"/>
      <c r="D51" s="126"/>
      <c r="E51" s="126"/>
      <c r="F51" s="126"/>
      <c r="G51" s="126"/>
      <c r="H51" s="126"/>
      <c r="I51" s="126"/>
      <c r="J51" s="126"/>
      <c r="K51" s="195"/>
      <c r="L51" s="195"/>
      <c r="M51" s="13"/>
    </row>
    <row r="52" spans="1:13" s="53" customFormat="1">
      <c r="A52" s="11"/>
      <c r="B52" s="13"/>
      <c r="C52" s="125"/>
      <c r="D52" s="125"/>
      <c r="E52" s="125"/>
      <c r="F52" s="125"/>
      <c r="G52" s="125"/>
      <c r="H52" s="125"/>
      <c r="I52" s="125"/>
      <c r="J52" s="125"/>
      <c r="K52" s="195"/>
      <c r="L52" s="195"/>
      <c r="M52" s="13"/>
    </row>
    <row r="53" spans="1:13" s="53" customFormat="1">
      <c r="A53" s="11"/>
      <c r="B53" s="13"/>
      <c r="C53" s="125"/>
      <c r="D53" s="125"/>
      <c r="E53" s="125"/>
      <c r="F53" s="125"/>
      <c r="G53" s="125"/>
      <c r="H53" s="125"/>
      <c r="I53" s="125"/>
      <c r="J53" s="125"/>
      <c r="K53" s="195"/>
      <c r="L53" s="195"/>
      <c r="M53" s="13"/>
    </row>
    <row r="54" spans="1:13" s="53" customFormat="1">
      <c r="A54" s="11"/>
      <c r="B54" s="13"/>
      <c r="C54" s="126"/>
      <c r="D54" s="126"/>
      <c r="E54" s="126"/>
      <c r="F54" s="126"/>
      <c r="G54" s="126"/>
      <c r="H54" s="126"/>
      <c r="I54" s="126"/>
      <c r="J54" s="126"/>
      <c r="K54" s="195"/>
      <c r="L54" s="195"/>
      <c r="M54" s="13"/>
    </row>
    <row r="55" spans="1:13" s="53" customFormat="1">
      <c r="A55" s="11"/>
      <c r="B55" s="13"/>
      <c r="C55" s="125"/>
      <c r="D55" s="125"/>
      <c r="E55" s="9"/>
      <c r="F55" s="9"/>
      <c r="G55" s="9"/>
      <c r="H55" s="12"/>
      <c r="I55" s="12"/>
      <c r="J55" s="12"/>
      <c r="K55" s="195"/>
      <c r="L55" s="195"/>
      <c r="M55" s="13"/>
    </row>
    <row r="56" spans="1:13" s="53" customFormat="1">
      <c r="A56" s="11"/>
      <c r="B56" s="13"/>
      <c r="C56" s="127"/>
      <c r="D56" s="127"/>
      <c r="E56" s="127"/>
      <c r="F56" s="127"/>
      <c r="G56" s="127"/>
      <c r="H56" s="127"/>
      <c r="I56" s="127"/>
      <c r="J56" s="127"/>
      <c r="K56" s="195"/>
      <c r="L56" s="195"/>
      <c r="M56" s="13"/>
    </row>
    <row r="57" spans="1:13" s="53" customFormat="1">
      <c r="A57" s="11"/>
      <c r="B57" s="13"/>
      <c r="C57" s="127"/>
      <c r="D57" s="127"/>
      <c r="E57" s="127"/>
      <c r="F57" s="127"/>
      <c r="G57" s="127"/>
      <c r="H57" s="127"/>
      <c r="I57" s="127"/>
      <c r="J57" s="127"/>
      <c r="K57" s="195"/>
      <c r="L57" s="195"/>
      <c r="M57" s="13"/>
    </row>
    <row r="58" spans="1:13" s="53" customFormat="1">
      <c r="A58" s="11"/>
      <c r="B58" s="13"/>
      <c r="C58" s="127"/>
      <c r="D58" s="127"/>
      <c r="E58" s="127"/>
      <c r="F58" s="127"/>
      <c r="G58" s="127"/>
      <c r="H58" s="127"/>
      <c r="I58" s="127"/>
      <c r="J58" s="127"/>
      <c r="K58" s="195"/>
      <c r="L58" s="195"/>
      <c r="M58" s="13"/>
    </row>
    <row r="59" spans="1:13" s="53" customFormat="1">
      <c r="A59" s="11"/>
      <c r="B59" s="13"/>
      <c r="C59" s="128"/>
      <c r="D59" s="128"/>
      <c r="E59" s="128"/>
      <c r="F59" s="128"/>
      <c r="G59" s="128"/>
      <c r="H59" s="128"/>
      <c r="I59" s="128"/>
      <c r="J59" s="128"/>
      <c r="K59" s="195"/>
      <c r="L59" s="195"/>
      <c r="M59" s="13"/>
    </row>
    <row r="60" spans="1:13" s="53" customFormat="1">
      <c r="A60" s="11"/>
      <c r="B60" s="13"/>
      <c r="C60" s="127"/>
      <c r="D60" s="127"/>
      <c r="E60" s="127"/>
      <c r="F60" s="127"/>
      <c r="G60" s="127"/>
      <c r="H60" s="127"/>
      <c r="I60" s="127"/>
      <c r="J60" s="127"/>
      <c r="K60" s="195"/>
      <c r="L60" s="195"/>
      <c r="M60" s="13"/>
    </row>
    <row r="61" spans="1:13" s="53" customFormat="1">
      <c r="A61" s="11"/>
      <c r="B61" s="13"/>
      <c r="C61" s="127"/>
      <c r="D61" s="127"/>
      <c r="E61" s="127"/>
      <c r="F61" s="127"/>
      <c r="G61" s="127"/>
      <c r="H61" s="127"/>
      <c r="I61" s="127"/>
      <c r="J61" s="127"/>
      <c r="K61" s="195"/>
      <c r="L61" s="195"/>
      <c r="M61" s="13"/>
    </row>
    <row r="62" spans="1:13" s="53" customFormat="1">
      <c r="A62" s="11"/>
      <c r="B62" s="13"/>
      <c r="C62" s="128"/>
      <c r="D62" s="128"/>
      <c r="E62" s="128"/>
      <c r="F62" s="128"/>
      <c r="G62" s="128"/>
      <c r="H62" s="128"/>
      <c r="I62" s="128"/>
      <c r="J62" s="128"/>
      <c r="K62" s="195"/>
      <c r="L62" s="195"/>
      <c r="M62" s="13"/>
    </row>
    <row r="63" spans="1:13" s="53" customFormat="1">
      <c r="A63" s="11"/>
      <c r="B63" s="13"/>
      <c r="C63" s="9"/>
      <c r="D63" s="9"/>
      <c r="E63" s="9"/>
      <c r="F63" s="9"/>
      <c r="G63" s="9"/>
      <c r="H63" s="9"/>
      <c r="I63" s="9"/>
      <c r="J63" s="9"/>
      <c r="K63" s="195"/>
      <c r="L63" s="195"/>
      <c r="M63" s="13"/>
    </row>
    <row r="64" spans="1:13" s="53" customFormat="1">
      <c r="A64" s="11"/>
      <c r="B64" s="13"/>
      <c r="C64" s="13"/>
      <c r="D64" s="13"/>
      <c r="E64" s="13"/>
      <c r="F64" s="13"/>
      <c r="G64" s="13"/>
      <c r="H64" s="13"/>
      <c r="I64" s="13"/>
      <c r="J64" s="13"/>
      <c r="K64" s="195"/>
      <c r="L64" s="195"/>
      <c r="M64" s="13"/>
    </row>
    <row r="65" spans="1:13" s="53" customFormat="1">
      <c r="A65" s="11"/>
      <c r="B65" s="13"/>
      <c r="C65" s="13"/>
      <c r="D65" s="13"/>
      <c r="E65" s="13"/>
      <c r="F65" s="13"/>
      <c r="G65" s="13"/>
      <c r="H65" s="13"/>
      <c r="I65" s="13"/>
      <c r="J65" s="13"/>
      <c r="K65" s="195"/>
      <c r="L65" s="195"/>
      <c r="M65" s="13"/>
    </row>
    <row r="66" spans="1:13" s="53" customFormat="1">
      <c r="A66" s="11"/>
      <c r="B66" s="13"/>
      <c r="C66" s="13"/>
      <c r="D66" s="13"/>
      <c r="E66" s="13"/>
      <c r="F66" s="13"/>
      <c r="G66" s="13"/>
      <c r="H66" s="13"/>
      <c r="I66" s="13"/>
      <c r="J66" s="13"/>
      <c r="K66" s="195"/>
      <c r="L66" s="195"/>
      <c r="M66" s="13"/>
    </row>
    <row r="96" spans="8:10" s="53" customFormat="1">
      <c r="H96" s="68"/>
      <c r="I96" s="68"/>
      <c r="J96" s="68"/>
    </row>
  </sheetData>
  <mergeCells count="6">
    <mergeCell ref="B33:L33"/>
    <mergeCell ref="M3:N3"/>
    <mergeCell ref="O3:P3"/>
    <mergeCell ref="Q3:R3"/>
    <mergeCell ref="B31:R31"/>
    <mergeCell ref="B32:P32"/>
  </mergeCells>
  <pageMargins left="0.7" right="0.7" top="0.75" bottom="0.75" header="0.3" footer="0.3"/>
  <pageSetup paperSize="9" orientation="portrait" r:id="rId1"/>
  <headerFooter>
    <oddFooter>&amp;C&amp;1#&amp;"Calibri"&amp;10&amp;K000000Confidential</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rgb="FF92D050"/>
  </sheetPr>
  <dimension ref="A1:BI96"/>
  <sheetViews>
    <sheetView workbookViewId="0">
      <selection activeCell="B31" sqref="B31:R31"/>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6" width="8.44140625" style="53" customWidth="1"/>
    <col min="17" max="18" width="7.44140625" style="53" customWidth="1"/>
    <col min="19" max="20" width="9.33203125" style="53"/>
    <col min="21" max="22" width="7" style="194" customWidth="1"/>
    <col min="23" max="16384" width="9.33203125" style="53"/>
  </cols>
  <sheetData>
    <row r="1" spans="1:61">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467">
        <f t="shared" si="0"/>
        <v>11</v>
      </c>
      <c r="L1" s="192">
        <f>1+K1</f>
        <v>12</v>
      </c>
      <c r="M1" s="50">
        <f t="shared" si="0"/>
        <v>13</v>
      </c>
      <c r="N1" s="50">
        <f t="shared" si="0"/>
        <v>14</v>
      </c>
      <c r="O1" s="193">
        <f>+N1+1</f>
        <v>15</v>
      </c>
      <c r="P1" s="193">
        <f>+O1+1</f>
        <v>16</v>
      </c>
      <c r="Q1" s="193">
        <f>+P1+1</f>
        <v>17</v>
      </c>
      <c r="R1" s="193">
        <f>+Q1+1</f>
        <v>18</v>
      </c>
      <c r="S1" s="52"/>
      <c r="T1" s="52"/>
    </row>
    <row r="2" spans="1:61">
      <c r="B2" s="400" t="s">
        <v>136</v>
      </c>
      <c r="C2" s="386"/>
      <c r="D2" s="386"/>
      <c r="E2" s="386"/>
      <c r="F2" s="386"/>
      <c r="G2" s="386"/>
      <c r="H2" s="386"/>
      <c r="I2" s="386"/>
      <c r="J2" s="386"/>
      <c r="K2" s="461"/>
      <c r="L2" s="322"/>
      <c r="M2" s="308"/>
      <c r="N2" s="367"/>
      <c r="O2" s="367"/>
      <c r="P2" s="309"/>
      <c r="Q2" s="367"/>
      <c r="R2" s="367"/>
      <c r="U2" s="790" t="s">
        <v>140</v>
      </c>
    </row>
    <row r="3" spans="1:61" ht="12" customHeight="1">
      <c r="B3" s="447"/>
      <c r="C3" s="448"/>
      <c r="D3" s="444"/>
      <c r="E3" s="444"/>
      <c r="F3" s="444"/>
      <c r="G3" s="446"/>
      <c r="H3" s="444"/>
      <c r="I3" s="444"/>
      <c r="J3" s="444"/>
      <c r="K3" s="462"/>
      <c r="L3" s="464"/>
      <c r="M3" s="1333" t="s">
        <v>111</v>
      </c>
      <c r="N3" s="1334"/>
      <c r="O3" s="1368"/>
      <c r="P3" s="1369"/>
      <c r="Q3" s="1365" t="s">
        <v>156</v>
      </c>
      <c r="R3" s="1366"/>
    </row>
    <row r="4" spans="1:61" ht="24.75" customHeight="1">
      <c r="A4" s="466" t="str">
        <f>+"topheading"&amp;$A$1</f>
        <v>topheadingSWE</v>
      </c>
      <c r="B4" s="453" t="e">
        <f>+VLOOKUP($A4,#REF!,B$1+1,FALSE)</f>
        <v>#REF!</v>
      </c>
      <c r="C4" s="1012" t="e">
        <f>+VLOOKUP($A4,#REF!,C$1+1,FALSE)</f>
        <v>#REF!</v>
      </c>
      <c r="D4" s="1013" t="e">
        <f>+VLOOKUP($A4,#REF!,D$1+1,FALSE)</f>
        <v>#REF!</v>
      </c>
      <c r="E4" s="1013" t="e">
        <f>+VLOOKUP($A4,#REF!,E$1+1,FALSE)</f>
        <v>#REF!</v>
      </c>
      <c r="F4" s="1013" t="e">
        <f>+VLOOKUP($A4,#REF!,F$1+1,FALSE)</f>
        <v>#REF!</v>
      </c>
      <c r="G4" s="1014" t="e">
        <f>+VLOOKUP($A4,#REF!,G$1+1,FALSE)</f>
        <v>#REF!</v>
      </c>
      <c r="H4" s="1013" t="e">
        <f>+VLOOKUP($A4,#REF!,H$1+1,FALSE)</f>
        <v>#REF!</v>
      </c>
      <c r="I4" s="1013" t="e">
        <f>+VLOOKUP($A4,#REF!,I$1+1,FALSE)</f>
        <v>#REF!</v>
      </c>
      <c r="J4" s="1013" t="e">
        <f>+VLOOKUP($A4,#REF!,J$1+1,FALSE)</f>
        <v>#REF!</v>
      </c>
      <c r="K4" s="1010" t="e">
        <f>+VLOOKUP($A4,#REF!,K$1+1,FALSE)</f>
        <v>#REF!</v>
      </c>
      <c r="L4" s="1014" t="e">
        <f>+VLOOKUP($A4,#REF!,L$1+1,FALSE)</f>
        <v>#REF!</v>
      </c>
      <c r="M4" s="463" t="e">
        <f>+K4</f>
        <v>#REF!</v>
      </c>
      <c r="N4" s="1014" t="e">
        <f>L4</f>
        <v>#REF!</v>
      </c>
      <c r="O4" s="1067" t="s">
        <v>159</v>
      </c>
      <c r="P4" s="1068" t="s">
        <v>158</v>
      </c>
      <c r="Q4" s="465" t="s">
        <v>98</v>
      </c>
      <c r="R4" s="1011" t="s">
        <v>99</v>
      </c>
      <c r="S4" s="194"/>
      <c r="U4" s="1012" t="e">
        <f>C4</f>
        <v>#REF!</v>
      </c>
      <c r="V4" s="1013" t="e">
        <f t="shared" ref="V4:AJ4" si="1">D4</f>
        <v>#REF!</v>
      </c>
      <c r="W4" s="1013" t="e">
        <f t="shared" si="1"/>
        <v>#REF!</v>
      </c>
      <c r="X4" s="1013" t="e">
        <f t="shared" si="1"/>
        <v>#REF!</v>
      </c>
      <c r="Y4" s="1013" t="e">
        <f t="shared" si="1"/>
        <v>#REF!</v>
      </c>
      <c r="Z4" s="1013" t="e">
        <f t="shared" si="1"/>
        <v>#REF!</v>
      </c>
      <c r="AA4" s="1013" t="e">
        <f t="shared" si="1"/>
        <v>#REF!</v>
      </c>
      <c r="AB4" s="1013" t="e">
        <f t="shared" si="1"/>
        <v>#REF!</v>
      </c>
      <c r="AC4" s="1010" t="e">
        <f t="shared" si="1"/>
        <v>#REF!</v>
      </c>
      <c r="AD4" s="1011" t="e">
        <f t="shared" si="1"/>
        <v>#REF!</v>
      </c>
      <c r="AE4" s="1010" t="e">
        <f t="shared" si="1"/>
        <v>#REF!</v>
      </c>
      <c r="AF4" s="1011" t="e">
        <f t="shared" si="1"/>
        <v>#REF!</v>
      </c>
      <c r="AG4" s="1010" t="str">
        <f t="shared" si="1"/>
        <v>Jan-dec 17</v>
      </c>
      <c r="AH4" s="1011" t="str">
        <f t="shared" si="1"/>
        <v>Jan-dec 16</v>
      </c>
      <c r="AI4" s="1010" t="str">
        <f t="shared" si="1"/>
        <v>EUR</v>
      </c>
      <c r="AJ4" s="1011" t="str">
        <f t="shared" si="1"/>
        <v>Lokal</v>
      </c>
    </row>
    <row r="5" spans="1:61" ht="12" customHeight="1">
      <c r="A5" s="57" t="s">
        <v>8</v>
      </c>
      <c r="B5" s="483" t="s">
        <v>65</v>
      </c>
      <c r="C5" s="611">
        <f t="shared" ref="C5:R16" si="2">VLOOKUP($A5,Bus_Banking,C$1,FALSE)</f>
        <v>145</v>
      </c>
      <c r="D5" s="491">
        <f t="shared" si="2"/>
        <v>149</v>
      </c>
      <c r="E5" s="491">
        <f t="shared" si="2"/>
        <v>153</v>
      </c>
      <c r="F5" s="486">
        <f t="shared" si="2"/>
        <v>155</v>
      </c>
      <c r="G5" s="486">
        <f t="shared" si="2"/>
        <v>150</v>
      </c>
      <c r="H5" s="486">
        <f t="shared" si="2"/>
        <v>0</v>
      </c>
      <c r="I5" s="486">
        <f t="shared" si="2"/>
        <v>0</v>
      </c>
      <c r="J5" s="486">
        <f t="shared" si="2"/>
        <v>0</v>
      </c>
      <c r="K5" s="612">
        <f t="shared" si="2"/>
        <v>-2.5166821570654863E-2</v>
      </c>
      <c r="L5" s="589">
        <f t="shared" si="2"/>
        <v>-3.442320699192214E-2</v>
      </c>
      <c r="M5" s="612">
        <f t="shared" si="2"/>
        <v>-2.1618016358371572E-2</v>
      </c>
      <c r="N5" s="589">
        <f t="shared" si="2"/>
        <v>-1.1211313252523891E-2</v>
      </c>
      <c r="O5" s="613">
        <f t="shared" si="2"/>
        <v>145</v>
      </c>
      <c r="P5" s="614">
        <f t="shared" si="2"/>
        <v>150</v>
      </c>
      <c r="Q5" s="488">
        <f t="shared" si="2"/>
        <v>-3.442320699192214E-2</v>
      </c>
      <c r="R5" s="492">
        <f t="shared" si="2"/>
        <v>-1.1211313252523891E-2</v>
      </c>
      <c r="S5" s="194"/>
      <c r="U5" s="431"/>
      <c r="V5" s="315"/>
      <c r="W5" s="316"/>
      <c r="X5" s="316"/>
      <c r="Y5" s="316"/>
      <c r="Z5" s="317"/>
      <c r="AA5" s="317"/>
      <c r="AB5" s="317"/>
      <c r="AC5" s="712"/>
      <c r="AD5" s="728"/>
      <c r="AE5" s="318"/>
      <c r="AF5" s="713"/>
      <c r="AG5" s="431"/>
      <c r="AH5" s="315"/>
      <c r="AI5" s="743"/>
      <c r="AJ5" s="713"/>
      <c r="AL5" s="121">
        <f t="shared" ref="AL5:AL30" si="3">C5-U5</f>
        <v>145</v>
      </c>
      <c r="AM5" s="121">
        <f t="shared" ref="AM5:BA20" si="4">D5-V5</f>
        <v>149</v>
      </c>
      <c r="AN5" s="121">
        <f t="shared" si="4"/>
        <v>153</v>
      </c>
      <c r="AO5" s="121">
        <f t="shared" si="4"/>
        <v>155</v>
      </c>
      <c r="AP5" s="121">
        <f t="shared" si="4"/>
        <v>150</v>
      </c>
      <c r="AQ5" s="121">
        <f t="shared" si="4"/>
        <v>0</v>
      </c>
      <c r="AR5" s="121">
        <f t="shared" si="4"/>
        <v>0</v>
      </c>
      <c r="AS5" s="121">
        <f t="shared" si="4"/>
        <v>0</v>
      </c>
      <c r="AT5" s="121">
        <f t="shared" si="4"/>
        <v>-2.5166821570654863E-2</v>
      </c>
      <c r="AU5" s="121">
        <f t="shared" si="4"/>
        <v>-3.442320699192214E-2</v>
      </c>
      <c r="AV5" s="121">
        <f t="shared" si="4"/>
        <v>-2.1618016358371572E-2</v>
      </c>
      <c r="AW5" s="121">
        <f t="shared" si="4"/>
        <v>-1.1211313252523891E-2</v>
      </c>
      <c r="AX5" s="121">
        <f t="shared" si="4"/>
        <v>145</v>
      </c>
      <c r="AY5" s="121">
        <f t="shared" si="4"/>
        <v>150</v>
      </c>
      <c r="AZ5" s="121">
        <f>Q5-AI5</f>
        <v>-3.442320699192214E-2</v>
      </c>
      <c r="BA5" s="121">
        <f>R5-AJ5</f>
        <v>-1.1211313252523891E-2</v>
      </c>
      <c r="BB5" s="121"/>
      <c r="BC5" s="121"/>
      <c r="BD5" s="121"/>
      <c r="BE5" s="121"/>
      <c r="BF5" s="121"/>
      <c r="BG5" s="121"/>
      <c r="BH5" s="121"/>
      <c r="BI5" s="121"/>
    </row>
    <row r="6" spans="1:61" ht="12" customHeight="1">
      <c r="A6" s="57" t="s">
        <v>3</v>
      </c>
      <c r="B6" s="483" t="s">
        <v>50</v>
      </c>
      <c r="C6" s="604">
        <f t="shared" si="2"/>
        <v>72</v>
      </c>
      <c r="D6" s="490">
        <f t="shared" si="2"/>
        <v>79</v>
      </c>
      <c r="E6" s="491">
        <f t="shared" si="2"/>
        <v>70</v>
      </c>
      <c r="F6" s="486">
        <f t="shared" si="2"/>
        <v>73</v>
      </c>
      <c r="G6" s="486">
        <f t="shared" si="2"/>
        <v>72</v>
      </c>
      <c r="H6" s="491">
        <f t="shared" si="2"/>
        <v>0</v>
      </c>
      <c r="I6" s="491">
        <f t="shared" si="2"/>
        <v>0</v>
      </c>
      <c r="J6" s="491">
        <f t="shared" si="2"/>
        <v>0</v>
      </c>
      <c r="K6" s="499">
        <f t="shared" si="2"/>
        <v>-7.9684983216721905E-2</v>
      </c>
      <c r="L6" s="589">
        <f t="shared" si="2"/>
        <v>6.0266531339998597E-3</v>
      </c>
      <c r="M6" s="499">
        <f t="shared" si="2"/>
        <v>-7.4230718593239042E-2</v>
      </c>
      <c r="N6" s="589">
        <f t="shared" si="2"/>
        <v>3.0861586839154853E-2</v>
      </c>
      <c r="O6" s="609">
        <f t="shared" si="2"/>
        <v>72</v>
      </c>
      <c r="P6" s="615">
        <f t="shared" si="2"/>
        <v>72</v>
      </c>
      <c r="Q6" s="488">
        <f t="shared" si="2"/>
        <v>6.0266531339998597E-3</v>
      </c>
      <c r="R6" s="492">
        <f t="shared" si="2"/>
        <v>3.0861586839154853E-2</v>
      </c>
      <c r="S6" s="194"/>
      <c r="T6" s="194"/>
      <c r="U6" s="321"/>
      <c r="V6" s="322"/>
      <c r="W6" s="323"/>
      <c r="X6" s="317"/>
      <c r="Y6" s="317"/>
      <c r="Z6" s="323"/>
      <c r="AA6" s="323"/>
      <c r="AB6" s="323"/>
      <c r="AC6" s="324"/>
      <c r="AD6" s="325"/>
      <c r="AE6" s="318"/>
      <c r="AF6" s="320"/>
      <c r="AG6" s="431"/>
      <c r="AH6" s="315"/>
      <c r="AI6" s="318"/>
      <c r="AJ6" s="320"/>
      <c r="AL6" s="121">
        <f t="shared" si="3"/>
        <v>72</v>
      </c>
      <c r="AM6" s="121">
        <f t="shared" si="4"/>
        <v>79</v>
      </c>
      <c r="AN6" s="121">
        <f t="shared" si="4"/>
        <v>70</v>
      </c>
      <c r="AO6" s="121">
        <f t="shared" si="4"/>
        <v>73</v>
      </c>
      <c r="AP6" s="121">
        <f t="shared" si="4"/>
        <v>72</v>
      </c>
      <c r="AQ6" s="121">
        <f t="shared" si="4"/>
        <v>0</v>
      </c>
      <c r="AR6" s="121">
        <f t="shared" si="4"/>
        <v>0</v>
      </c>
      <c r="AS6" s="121">
        <f t="shared" si="4"/>
        <v>0</v>
      </c>
      <c r="AT6" s="121">
        <f t="shared" si="4"/>
        <v>-7.9684983216721905E-2</v>
      </c>
      <c r="AU6" s="121">
        <f t="shared" si="4"/>
        <v>6.0266531339998597E-3</v>
      </c>
      <c r="AV6" s="121">
        <f t="shared" si="4"/>
        <v>-7.4230718593239042E-2</v>
      </c>
      <c r="AW6" s="121">
        <f t="shared" si="4"/>
        <v>3.0861586839154853E-2</v>
      </c>
      <c r="AX6" s="121">
        <f t="shared" si="4"/>
        <v>72</v>
      </c>
      <c r="AY6" s="121">
        <f t="shared" si="4"/>
        <v>72</v>
      </c>
      <c r="AZ6" s="121">
        <f t="shared" si="4"/>
        <v>6.0266531339998597E-3</v>
      </c>
      <c r="BA6" s="121">
        <f t="shared" si="4"/>
        <v>3.0861586839154853E-2</v>
      </c>
      <c r="BB6" s="121"/>
      <c r="BC6" s="121"/>
      <c r="BD6" s="121"/>
      <c r="BE6" s="121"/>
      <c r="BF6" s="121"/>
      <c r="BG6" s="121"/>
      <c r="BH6" s="121"/>
      <c r="BI6" s="121"/>
    </row>
    <row r="7" spans="1:61" ht="12" customHeight="1">
      <c r="A7" s="57" t="s">
        <v>0</v>
      </c>
      <c r="B7" s="483" t="s">
        <v>51</v>
      </c>
      <c r="C7" s="604">
        <f t="shared" si="2"/>
        <v>49</v>
      </c>
      <c r="D7" s="490">
        <f t="shared" si="2"/>
        <v>19</v>
      </c>
      <c r="E7" s="491">
        <f t="shared" si="2"/>
        <v>21</v>
      </c>
      <c r="F7" s="486">
        <f t="shared" si="2"/>
        <v>21</v>
      </c>
      <c r="G7" s="486">
        <f t="shared" si="2"/>
        <v>16</v>
      </c>
      <c r="H7" s="491">
        <f t="shared" si="2"/>
        <v>0</v>
      </c>
      <c r="I7" s="491">
        <f t="shared" si="2"/>
        <v>0</v>
      </c>
      <c r="J7" s="491">
        <f t="shared" si="2"/>
        <v>0</v>
      </c>
      <c r="K7" s="499">
        <f t="shared" si="2"/>
        <v>0</v>
      </c>
      <c r="L7" s="589">
        <f t="shared" si="2"/>
        <v>0</v>
      </c>
      <c r="M7" s="499">
        <f t="shared" si="2"/>
        <v>0</v>
      </c>
      <c r="N7" s="589">
        <f t="shared" si="2"/>
        <v>0</v>
      </c>
      <c r="O7" s="609">
        <f t="shared" si="2"/>
        <v>49</v>
      </c>
      <c r="P7" s="615">
        <f t="shared" si="2"/>
        <v>16</v>
      </c>
      <c r="Q7" s="488">
        <f t="shared" si="2"/>
        <v>0</v>
      </c>
      <c r="R7" s="492">
        <f t="shared" si="2"/>
        <v>0</v>
      </c>
      <c r="S7" s="194"/>
      <c r="T7" s="194"/>
      <c r="U7" s="321"/>
      <c r="V7" s="322"/>
      <c r="W7" s="323"/>
      <c r="X7" s="317"/>
      <c r="Y7" s="317"/>
      <c r="Z7" s="323"/>
      <c r="AA7" s="323"/>
      <c r="AB7" s="323"/>
      <c r="AC7" s="324"/>
      <c r="AD7" s="325"/>
      <c r="AE7" s="318"/>
      <c r="AF7" s="320"/>
      <c r="AG7" s="431"/>
      <c r="AH7" s="315"/>
      <c r="AI7" s="318"/>
      <c r="AJ7" s="320"/>
      <c r="AL7" s="121">
        <f t="shared" si="3"/>
        <v>49</v>
      </c>
      <c r="AM7" s="121">
        <f t="shared" si="4"/>
        <v>19</v>
      </c>
      <c r="AN7" s="121">
        <f t="shared" si="4"/>
        <v>21</v>
      </c>
      <c r="AO7" s="121">
        <f t="shared" si="4"/>
        <v>21</v>
      </c>
      <c r="AP7" s="121">
        <f t="shared" si="4"/>
        <v>16</v>
      </c>
      <c r="AQ7" s="121">
        <f t="shared" si="4"/>
        <v>0</v>
      </c>
      <c r="AR7" s="121">
        <f t="shared" si="4"/>
        <v>0</v>
      </c>
      <c r="AS7" s="121">
        <f t="shared" si="4"/>
        <v>0</v>
      </c>
      <c r="AT7" s="121">
        <f t="shared" si="4"/>
        <v>0</v>
      </c>
      <c r="AU7" s="121">
        <f t="shared" si="4"/>
        <v>0</v>
      </c>
      <c r="AV7" s="121">
        <f t="shared" si="4"/>
        <v>0</v>
      </c>
      <c r="AW7" s="121">
        <f t="shared" si="4"/>
        <v>0</v>
      </c>
      <c r="AX7" s="121">
        <f t="shared" si="4"/>
        <v>49</v>
      </c>
      <c r="AY7" s="121">
        <f t="shared" si="4"/>
        <v>16</v>
      </c>
      <c r="AZ7" s="121">
        <f t="shared" si="4"/>
        <v>0</v>
      </c>
      <c r="BA7" s="121">
        <f t="shared" si="4"/>
        <v>0</v>
      </c>
      <c r="BB7" s="121"/>
      <c r="BC7" s="121"/>
      <c r="BD7" s="121"/>
      <c r="BE7" s="121"/>
      <c r="BF7" s="121"/>
      <c r="BG7" s="121"/>
      <c r="BH7" s="121"/>
      <c r="BI7" s="121"/>
    </row>
    <row r="8" spans="1:61" ht="12" customHeight="1">
      <c r="A8" s="57" t="s">
        <v>19</v>
      </c>
      <c r="B8" s="553" t="s">
        <v>80</v>
      </c>
      <c r="C8" s="604">
        <f t="shared" si="2"/>
        <v>0</v>
      </c>
      <c r="D8" s="490">
        <f t="shared" si="2"/>
        <v>0</v>
      </c>
      <c r="E8" s="491">
        <f t="shared" si="2"/>
        <v>0</v>
      </c>
      <c r="F8" s="486">
        <f t="shared" si="2"/>
        <v>0</v>
      </c>
      <c r="G8" s="486">
        <f t="shared" si="2"/>
        <v>0</v>
      </c>
      <c r="H8" s="491">
        <f t="shared" si="2"/>
        <v>0</v>
      </c>
      <c r="I8" s="491">
        <f t="shared" si="2"/>
        <v>0</v>
      </c>
      <c r="J8" s="491">
        <f t="shared" si="2"/>
        <v>0</v>
      </c>
      <c r="K8" s="499">
        <f t="shared" si="2"/>
        <v>-0.76943558659360956</v>
      </c>
      <c r="L8" s="589">
        <f t="shared" si="2"/>
        <v>-0.84863153806534863</v>
      </c>
      <c r="M8" s="499">
        <f t="shared" si="2"/>
        <v>-0.77395815021235115</v>
      </c>
      <c r="N8" s="589">
        <f t="shared" si="2"/>
        <v>-0.84616785509163039</v>
      </c>
      <c r="O8" s="609">
        <f t="shared" si="2"/>
        <v>0</v>
      </c>
      <c r="P8" s="615">
        <f t="shared" si="2"/>
        <v>0</v>
      </c>
      <c r="Q8" s="488">
        <f t="shared" si="2"/>
        <v>-0.84863153806534863</v>
      </c>
      <c r="R8" s="492">
        <f t="shared" si="2"/>
        <v>-0.84616785509163039</v>
      </c>
      <c r="S8" s="194"/>
      <c r="T8" s="194"/>
      <c r="U8" s="321"/>
      <c r="V8" s="322"/>
      <c r="W8" s="323"/>
      <c r="X8" s="317"/>
      <c r="Y8" s="317"/>
      <c r="Z8" s="323"/>
      <c r="AA8" s="323"/>
      <c r="AB8" s="323"/>
      <c r="AC8" s="324"/>
      <c r="AD8" s="325"/>
      <c r="AE8" s="318"/>
      <c r="AF8" s="320"/>
      <c r="AG8" s="431"/>
      <c r="AH8" s="315"/>
      <c r="AI8" s="318"/>
      <c r="AJ8" s="320"/>
      <c r="AL8" s="121">
        <f t="shared" si="3"/>
        <v>0</v>
      </c>
      <c r="AM8" s="121">
        <f t="shared" si="4"/>
        <v>0</v>
      </c>
      <c r="AN8" s="121">
        <f t="shared" si="4"/>
        <v>0</v>
      </c>
      <c r="AO8" s="121">
        <f t="shared" si="4"/>
        <v>0</v>
      </c>
      <c r="AP8" s="121">
        <f t="shared" si="4"/>
        <v>0</v>
      </c>
      <c r="AQ8" s="121">
        <f t="shared" si="4"/>
        <v>0</v>
      </c>
      <c r="AR8" s="121">
        <f t="shared" si="4"/>
        <v>0</v>
      </c>
      <c r="AS8" s="121">
        <f t="shared" si="4"/>
        <v>0</v>
      </c>
      <c r="AT8" s="121">
        <f t="shared" si="4"/>
        <v>-0.76943558659360956</v>
      </c>
      <c r="AU8" s="121">
        <f t="shared" si="4"/>
        <v>-0.84863153806534863</v>
      </c>
      <c r="AV8" s="121">
        <f t="shared" si="4"/>
        <v>-0.77395815021235115</v>
      </c>
      <c r="AW8" s="121">
        <f t="shared" si="4"/>
        <v>-0.84616785509163039</v>
      </c>
      <c r="AX8" s="121">
        <f t="shared" si="4"/>
        <v>0</v>
      </c>
      <c r="AY8" s="121">
        <f t="shared" si="4"/>
        <v>0</v>
      </c>
      <c r="AZ8" s="121">
        <f t="shared" si="4"/>
        <v>-0.84863153806534863</v>
      </c>
      <c r="BA8" s="121">
        <f t="shared" si="4"/>
        <v>-0.84616785509163039</v>
      </c>
      <c r="BB8" s="121"/>
      <c r="BC8" s="121"/>
      <c r="BD8" s="121"/>
      <c r="BE8" s="121"/>
      <c r="BF8" s="121"/>
      <c r="BG8" s="121"/>
      <c r="BH8" s="121"/>
      <c r="BI8" s="121"/>
    </row>
    <row r="9" spans="1:61" ht="12" customHeight="1">
      <c r="A9" s="63" t="s">
        <v>9</v>
      </c>
      <c r="B9" s="493" t="s">
        <v>66</v>
      </c>
      <c r="C9" s="478">
        <f t="shared" si="2"/>
        <v>266</v>
      </c>
      <c r="D9" s="479">
        <f t="shared" si="2"/>
        <v>247</v>
      </c>
      <c r="E9" s="482">
        <f t="shared" si="2"/>
        <v>244</v>
      </c>
      <c r="F9" s="482">
        <f t="shared" si="2"/>
        <v>249</v>
      </c>
      <c r="G9" s="482">
        <f t="shared" si="2"/>
        <v>238</v>
      </c>
      <c r="H9" s="498">
        <f t="shared" si="2"/>
        <v>0</v>
      </c>
      <c r="I9" s="498">
        <f t="shared" si="2"/>
        <v>0</v>
      </c>
      <c r="J9" s="498">
        <f t="shared" si="2"/>
        <v>0</v>
      </c>
      <c r="K9" s="616">
        <f t="shared" si="2"/>
        <v>8.0132019498568186E-2</v>
      </c>
      <c r="L9" s="617">
        <f t="shared" si="2"/>
        <v>0.11719954761406881</v>
      </c>
      <c r="M9" s="616">
        <f t="shared" si="2"/>
        <v>8.5473186954450053E-2</v>
      </c>
      <c r="N9" s="617">
        <f t="shared" si="2"/>
        <v>0.14588967925778817</v>
      </c>
      <c r="O9" s="618">
        <f t="shared" si="2"/>
        <v>266</v>
      </c>
      <c r="P9" s="619">
        <f t="shared" si="2"/>
        <v>238</v>
      </c>
      <c r="Q9" s="495">
        <f t="shared" si="2"/>
        <v>0.11719954761406881</v>
      </c>
      <c r="R9" s="496">
        <f t="shared" si="2"/>
        <v>0.14588967925778817</v>
      </c>
      <c r="S9" s="194"/>
      <c r="T9" s="194"/>
      <c r="U9" s="432"/>
      <c r="V9" s="326"/>
      <c r="W9" s="326"/>
      <c r="X9" s="326"/>
      <c r="Y9" s="326"/>
      <c r="Z9" s="326"/>
      <c r="AA9" s="326"/>
      <c r="AB9" s="326"/>
      <c r="AC9" s="327"/>
      <c r="AD9" s="328"/>
      <c r="AE9" s="329"/>
      <c r="AF9" s="330"/>
      <c r="AG9" s="432"/>
      <c r="AH9" s="326"/>
      <c r="AI9" s="329"/>
      <c r="AJ9" s="330"/>
      <c r="AL9" s="121">
        <f t="shared" si="3"/>
        <v>266</v>
      </c>
      <c r="AM9" s="121">
        <f t="shared" si="4"/>
        <v>247</v>
      </c>
      <c r="AN9" s="121">
        <f t="shared" si="4"/>
        <v>244</v>
      </c>
      <c r="AO9" s="121">
        <f t="shared" si="4"/>
        <v>249</v>
      </c>
      <c r="AP9" s="121">
        <f t="shared" si="4"/>
        <v>238</v>
      </c>
      <c r="AQ9" s="121">
        <f t="shared" si="4"/>
        <v>0</v>
      </c>
      <c r="AR9" s="121">
        <f t="shared" si="4"/>
        <v>0</v>
      </c>
      <c r="AS9" s="121">
        <f t="shared" si="4"/>
        <v>0</v>
      </c>
      <c r="AT9" s="121">
        <f t="shared" si="4"/>
        <v>8.0132019498568186E-2</v>
      </c>
      <c r="AU9" s="121">
        <f t="shared" si="4"/>
        <v>0.11719954761406881</v>
      </c>
      <c r="AV9" s="121">
        <f t="shared" si="4"/>
        <v>8.5473186954450053E-2</v>
      </c>
      <c r="AW9" s="121">
        <f t="shared" si="4"/>
        <v>0.14588967925778817</v>
      </c>
      <c r="AX9" s="121">
        <f t="shared" si="4"/>
        <v>266</v>
      </c>
      <c r="AY9" s="121">
        <f t="shared" si="4"/>
        <v>238</v>
      </c>
      <c r="AZ9" s="121">
        <f t="shared" si="4"/>
        <v>0.11719954761406881</v>
      </c>
      <c r="BA9" s="121">
        <f t="shared" si="4"/>
        <v>0.14588967925778817</v>
      </c>
      <c r="BB9" s="121"/>
      <c r="BC9" s="121"/>
      <c r="BD9" s="121"/>
      <c r="BE9" s="121"/>
      <c r="BF9" s="121"/>
      <c r="BG9" s="121"/>
      <c r="BH9" s="121"/>
      <c r="BI9" s="121"/>
    </row>
    <row r="10" spans="1:61" ht="12" customHeight="1">
      <c r="A10" s="57" t="s">
        <v>4</v>
      </c>
      <c r="B10" s="483" t="s">
        <v>36</v>
      </c>
      <c r="C10" s="604">
        <f t="shared" si="2"/>
        <v>-38</v>
      </c>
      <c r="D10" s="490">
        <f t="shared" si="2"/>
        <v>-38</v>
      </c>
      <c r="E10" s="491">
        <f t="shared" si="2"/>
        <v>-39</v>
      </c>
      <c r="F10" s="486">
        <f t="shared" si="2"/>
        <v>-39</v>
      </c>
      <c r="G10" s="486">
        <f t="shared" si="2"/>
        <v>-39</v>
      </c>
      <c r="H10" s="491">
        <f t="shared" si="2"/>
        <v>0</v>
      </c>
      <c r="I10" s="491">
        <f t="shared" si="2"/>
        <v>0</v>
      </c>
      <c r="J10" s="491">
        <f t="shared" si="2"/>
        <v>0</v>
      </c>
      <c r="K10" s="499">
        <f t="shared" si="2"/>
        <v>-1.3987793592935449E-2</v>
      </c>
      <c r="L10" s="589">
        <f t="shared" si="2"/>
        <v>-4.5517734713379165E-2</v>
      </c>
      <c r="M10" s="499">
        <f t="shared" si="2"/>
        <v>-8.7380544313248043E-3</v>
      </c>
      <c r="N10" s="589">
        <f t="shared" si="2"/>
        <v>-2.378092018108835E-2</v>
      </c>
      <c r="O10" s="609">
        <f t="shared" si="2"/>
        <v>-38</v>
      </c>
      <c r="P10" s="615">
        <f t="shared" si="2"/>
        <v>-39</v>
      </c>
      <c r="Q10" s="488">
        <f t="shared" si="2"/>
        <v>-4.5517734713379165E-2</v>
      </c>
      <c r="R10" s="492">
        <f t="shared" si="2"/>
        <v>-2.378092018108835E-2</v>
      </c>
      <c r="S10" s="194"/>
      <c r="T10" s="194"/>
      <c r="U10" s="321"/>
      <c r="V10" s="322"/>
      <c r="W10" s="323"/>
      <c r="X10" s="317"/>
      <c r="Y10" s="317"/>
      <c r="Z10" s="323"/>
      <c r="AA10" s="323"/>
      <c r="AB10" s="323"/>
      <c r="AC10" s="324"/>
      <c r="AD10" s="325"/>
      <c r="AE10" s="318"/>
      <c r="AF10" s="320"/>
      <c r="AG10" s="431"/>
      <c r="AH10" s="315"/>
      <c r="AI10" s="318"/>
      <c r="AJ10" s="320"/>
      <c r="AL10" s="121">
        <f t="shared" si="3"/>
        <v>-38</v>
      </c>
      <c r="AM10" s="121">
        <f t="shared" si="4"/>
        <v>-38</v>
      </c>
      <c r="AN10" s="121">
        <f t="shared" si="4"/>
        <v>-39</v>
      </c>
      <c r="AO10" s="121">
        <f t="shared" si="4"/>
        <v>-39</v>
      </c>
      <c r="AP10" s="121">
        <f t="shared" si="4"/>
        <v>-39</v>
      </c>
      <c r="AQ10" s="121">
        <f t="shared" si="4"/>
        <v>0</v>
      </c>
      <c r="AR10" s="121">
        <f t="shared" si="4"/>
        <v>0</v>
      </c>
      <c r="AS10" s="121">
        <f t="shared" si="4"/>
        <v>0</v>
      </c>
      <c r="AT10" s="121">
        <f t="shared" si="4"/>
        <v>-1.3987793592935449E-2</v>
      </c>
      <c r="AU10" s="121">
        <f t="shared" si="4"/>
        <v>-4.5517734713379165E-2</v>
      </c>
      <c r="AV10" s="121">
        <f t="shared" si="4"/>
        <v>-8.7380544313248043E-3</v>
      </c>
      <c r="AW10" s="121">
        <f t="shared" si="4"/>
        <v>-2.378092018108835E-2</v>
      </c>
      <c r="AX10" s="121">
        <f t="shared" si="4"/>
        <v>-38</v>
      </c>
      <c r="AY10" s="121">
        <f t="shared" si="4"/>
        <v>-39</v>
      </c>
      <c r="AZ10" s="121">
        <f t="shared" si="4"/>
        <v>-4.5517734713379165E-2</v>
      </c>
      <c r="BA10" s="121">
        <f t="shared" si="4"/>
        <v>-2.378092018108835E-2</v>
      </c>
      <c r="BB10" s="121"/>
      <c r="BC10" s="121"/>
      <c r="BD10" s="121"/>
      <c r="BE10" s="121"/>
      <c r="BF10" s="121"/>
      <c r="BG10" s="121"/>
      <c r="BH10" s="121"/>
      <c r="BI10" s="121"/>
    </row>
    <row r="11" spans="1:61" ht="12" customHeight="1">
      <c r="A11" s="191" t="s">
        <v>86</v>
      </c>
      <c r="B11" s="620" t="s">
        <v>87</v>
      </c>
      <c r="C11" s="604">
        <f t="shared" si="2"/>
        <v>-106</v>
      </c>
      <c r="D11" s="490">
        <f t="shared" si="2"/>
        <v>-107</v>
      </c>
      <c r="E11" s="491">
        <f t="shared" si="2"/>
        <v>-111</v>
      </c>
      <c r="F11" s="486">
        <f t="shared" si="2"/>
        <v>-114</v>
      </c>
      <c r="G11" s="486">
        <f t="shared" si="2"/>
        <v>-116</v>
      </c>
      <c r="H11" s="491">
        <f t="shared" si="2"/>
        <v>0</v>
      </c>
      <c r="I11" s="491">
        <f t="shared" si="2"/>
        <v>0</v>
      </c>
      <c r="J11" s="491">
        <f t="shared" si="2"/>
        <v>0</v>
      </c>
      <c r="K11" s="499">
        <f t="shared" si="2"/>
        <v>-9.8968966685631932E-3</v>
      </c>
      <c r="L11" s="589">
        <f t="shared" si="2"/>
        <v>-7.9215647790732535E-2</v>
      </c>
      <c r="M11" s="499">
        <f t="shared" si="2"/>
        <v>-4.8011613692819921E-3</v>
      </c>
      <c r="N11" s="589">
        <f t="shared" si="2"/>
        <v>-5.5335504898592958E-2</v>
      </c>
      <c r="O11" s="609">
        <f t="shared" si="2"/>
        <v>-106</v>
      </c>
      <c r="P11" s="615">
        <f t="shared" si="2"/>
        <v>-116</v>
      </c>
      <c r="Q11" s="488">
        <f t="shared" si="2"/>
        <v>-7.9215647790732535E-2</v>
      </c>
      <c r="R11" s="492">
        <f t="shared" si="2"/>
        <v>-5.5335504898592958E-2</v>
      </c>
      <c r="S11" s="194"/>
      <c r="T11" s="194"/>
      <c r="U11" s="321"/>
      <c r="V11" s="322"/>
      <c r="W11" s="323"/>
      <c r="X11" s="317"/>
      <c r="Y11" s="317"/>
      <c r="Z11" s="323"/>
      <c r="AA11" s="323"/>
      <c r="AB11" s="323"/>
      <c r="AC11" s="324"/>
      <c r="AD11" s="325"/>
      <c r="AE11" s="318"/>
      <c r="AF11" s="320"/>
      <c r="AG11" s="431"/>
      <c r="AH11" s="315"/>
      <c r="AI11" s="318"/>
      <c r="AJ11" s="320"/>
      <c r="AL11" s="121">
        <f t="shared" si="3"/>
        <v>-106</v>
      </c>
      <c r="AM11" s="121">
        <f t="shared" si="4"/>
        <v>-107</v>
      </c>
      <c r="AN11" s="121">
        <f t="shared" si="4"/>
        <v>-111</v>
      </c>
      <c r="AO11" s="121">
        <f t="shared" si="4"/>
        <v>-114</v>
      </c>
      <c r="AP11" s="121">
        <f t="shared" si="4"/>
        <v>-116</v>
      </c>
      <c r="AQ11" s="121">
        <f t="shared" si="4"/>
        <v>0</v>
      </c>
      <c r="AR11" s="121">
        <f t="shared" si="4"/>
        <v>0</v>
      </c>
      <c r="AS11" s="121">
        <f t="shared" si="4"/>
        <v>0</v>
      </c>
      <c r="AT11" s="121">
        <f t="shared" si="4"/>
        <v>-9.8968966685631932E-3</v>
      </c>
      <c r="AU11" s="121">
        <f t="shared" si="4"/>
        <v>-7.9215647790732535E-2</v>
      </c>
      <c r="AV11" s="121">
        <f t="shared" si="4"/>
        <v>-4.8011613692819921E-3</v>
      </c>
      <c r="AW11" s="121">
        <f t="shared" si="4"/>
        <v>-5.5335504898592958E-2</v>
      </c>
      <c r="AX11" s="121">
        <f t="shared" si="4"/>
        <v>-106</v>
      </c>
      <c r="AY11" s="121">
        <f t="shared" si="4"/>
        <v>-116</v>
      </c>
      <c r="AZ11" s="121">
        <f t="shared" si="4"/>
        <v>-7.9215647790732535E-2</v>
      </c>
      <c r="BA11" s="121">
        <f t="shared" si="4"/>
        <v>-5.5335504898592958E-2</v>
      </c>
      <c r="BB11" s="121"/>
      <c r="BC11" s="121"/>
      <c r="BD11" s="121"/>
      <c r="BE11" s="121"/>
      <c r="BF11" s="121"/>
      <c r="BG11" s="121"/>
      <c r="BH11" s="121"/>
      <c r="BI11" s="121"/>
    </row>
    <row r="12" spans="1:61" ht="12" customHeight="1">
      <c r="A12" s="63" t="s">
        <v>25</v>
      </c>
      <c r="B12" s="493" t="s">
        <v>67</v>
      </c>
      <c r="C12" s="605">
        <f t="shared" si="2"/>
        <v>-145</v>
      </c>
      <c r="D12" s="497">
        <f t="shared" si="2"/>
        <v>-147</v>
      </c>
      <c r="E12" s="498">
        <f t="shared" si="2"/>
        <v>-152</v>
      </c>
      <c r="F12" s="482">
        <f t="shared" si="2"/>
        <v>-154</v>
      </c>
      <c r="G12" s="482">
        <f t="shared" si="2"/>
        <v>-156</v>
      </c>
      <c r="H12" s="498">
        <f t="shared" si="2"/>
        <v>0</v>
      </c>
      <c r="I12" s="498">
        <f t="shared" si="2"/>
        <v>0</v>
      </c>
      <c r="J12" s="498">
        <f t="shared" si="2"/>
        <v>0</v>
      </c>
      <c r="K12" s="616">
        <f t="shared" si="2"/>
        <v>-1.0767270504417503E-2</v>
      </c>
      <c r="L12" s="617">
        <f t="shared" si="2"/>
        <v>-6.9812283877728643E-2</v>
      </c>
      <c r="M12" s="616">
        <f t="shared" si="2"/>
        <v>-5.6545121226403428E-3</v>
      </c>
      <c r="N12" s="617">
        <f t="shared" si="2"/>
        <v>-4.654106084750731E-2</v>
      </c>
      <c r="O12" s="618">
        <f t="shared" si="2"/>
        <v>-145</v>
      </c>
      <c r="P12" s="619">
        <f t="shared" si="2"/>
        <v>-156</v>
      </c>
      <c r="Q12" s="495">
        <f t="shared" si="2"/>
        <v>-6.9812283877728643E-2</v>
      </c>
      <c r="R12" s="496">
        <f t="shared" si="2"/>
        <v>-4.654106084750731E-2</v>
      </c>
      <c r="S12" s="194"/>
      <c r="T12" s="194"/>
      <c r="U12" s="332"/>
      <c r="V12" s="333"/>
      <c r="W12" s="334"/>
      <c r="X12" s="326"/>
      <c r="Y12" s="326"/>
      <c r="Z12" s="334"/>
      <c r="AA12" s="334"/>
      <c r="AB12" s="334"/>
      <c r="AC12" s="327"/>
      <c r="AD12" s="328"/>
      <c r="AE12" s="329"/>
      <c r="AF12" s="330"/>
      <c r="AG12" s="744"/>
      <c r="AH12" s="745"/>
      <c r="AI12" s="329"/>
      <c r="AJ12" s="330"/>
      <c r="AL12" s="121">
        <f t="shared" si="3"/>
        <v>-145</v>
      </c>
      <c r="AM12" s="121">
        <f t="shared" si="4"/>
        <v>-147</v>
      </c>
      <c r="AN12" s="121">
        <f t="shared" si="4"/>
        <v>-152</v>
      </c>
      <c r="AO12" s="121">
        <f t="shared" si="4"/>
        <v>-154</v>
      </c>
      <c r="AP12" s="121">
        <f t="shared" si="4"/>
        <v>-156</v>
      </c>
      <c r="AQ12" s="121">
        <f t="shared" si="4"/>
        <v>0</v>
      </c>
      <c r="AR12" s="121">
        <f t="shared" si="4"/>
        <v>0</v>
      </c>
      <c r="AS12" s="121">
        <f t="shared" si="4"/>
        <v>0</v>
      </c>
      <c r="AT12" s="121">
        <f t="shared" si="4"/>
        <v>-1.0767270504417503E-2</v>
      </c>
      <c r="AU12" s="121">
        <f t="shared" si="4"/>
        <v>-6.9812283877728643E-2</v>
      </c>
      <c r="AV12" s="121">
        <f t="shared" si="4"/>
        <v>-5.6545121226403428E-3</v>
      </c>
      <c r="AW12" s="121">
        <f t="shared" si="4"/>
        <v>-4.654106084750731E-2</v>
      </c>
      <c r="AX12" s="121">
        <f t="shared" si="4"/>
        <v>-145</v>
      </c>
      <c r="AY12" s="121">
        <f t="shared" si="4"/>
        <v>-156</v>
      </c>
      <c r="AZ12" s="121">
        <f t="shared" si="4"/>
        <v>-6.9812283877728643E-2</v>
      </c>
      <c r="BA12" s="121">
        <f t="shared" si="4"/>
        <v>-4.654106084750731E-2</v>
      </c>
      <c r="BB12" s="121"/>
      <c r="BC12" s="121"/>
      <c r="BD12" s="121"/>
      <c r="BE12" s="121"/>
      <c r="BF12" s="121"/>
      <c r="BG12" s="121"/>
      <c r="BH12" s="121"/>
      <c r="BI12" s="121"/>
    </row>
    <row r="13" spans="1:61" ht="12" customHeight="1">
      <c r="A13" s="63" t="s">
        <v>14</v>
      </c>
      <c r="B13" s="493" t="s">
        <v>68</v>
      </c>
      <c r="C13" s="605">
        <f t="shared" si="2"/>
        <v>121</v>
      </c>
      <c r="D13" s="497">
        <f t="shared" si="2"/>
        <v>100</v>
      </c>
      <c r="E13" s="498">
        <f t="shared" si="2"/>
        <v>92</v>
      </c>
      <c r="F13" s="498">
        <f t="shared" si="2"/>
        <v>95</v>
      </c>
      <c r="G13" s="498">
        <f t="shared" si="2"/>
        <v>82</v>
      </c>
      <c r="H13" s="498">
        <f t="shared" si="2"/>
        <v>0</v>
      </c>
      <c r="I13" s="498">
        <f t="shared" si="2"/>
        <v>0</v>
      </c>
      <c r="J13" s="498">
        <f t="shared" si="2"/>
        <v>0</v>
      </c>
      <c r="K13" s="616">
        <f t="shared" si="2"/>
        <v>0.2135990565842516</v>
      </c>
      <c r="L13" s="617">
        <f t="shared" si="2"/>
        <v>0.47120338955606766</v>
      </c>
      <c r="M13" s="616">
        <f t="shared" si="2"/>
        <v>0.21940621922326153</v>
      </c>
      <c r="N13" s="617">
        <f t="shared" si="2"/>
        <v>0.51148707288218009</v>
      </c>
      <c r="O13" s="618">
        <f t="shared" si="2"/>
        <v>121</v>
      </c>
      <c r="P13" s="619">
        <f t="shared" si="2"/>
        <v>82</v>
      </c>
      <c r="Q13" s="495">
        <f t="shared" si="2"/>
        <v>0.47120338955606766</v>
      </c>
      <c r="R13" s="496">
        <f t="shared" si="2"/>
        <v>0.51148707288218009</v>
      </c>
      <c r="S13" s="194"/>
      <c r="T13" s="194"/>
      <c r="U13" s="332"/>
      <c r="V13" s="333"/>
      <c r="W13" s="334"/>
      <c r="X13" s="334"/>
      <c r="Y13" s="334"/>
      <c r="Z13" s="334"/>
      <c r="AA13" s="334"/>
      <c r="AB13" s="334"/>
      <c r="AC13" s="327"/>
      <c r="AD13" s="328"/>
      <c r="AE13" s="329"/>
      <c r="AF13" s="330"/>
      <c r="AG13" s="744"/>
      <c r="AH13" s="745"/>
      <c r="AI13" s="329"/>
      <c r="AJ13" s="330"/>
      <c r="AL13" s="121">
        <f t="shared" si="3"/>
        <v>121</v>
      </c>
      <c r="AM13" s="121">
        <f t="shared" si="4"/>
        <v>100</v>
      </c>
      <c r="AN13" s="121">
        <f t="shared" si="4"/>
        <v>92</v>
      </c>
      <c r="AO13" s="121">
        <f t="shared" si="4"/>
        <v>95</v>
      </c>
      <c r="AP13" s="121">
        <f t="shared" si="4"/>
        <v>82</v>
      </c>
      <c r="AQ13" s="121">
        <f t="shared" si="4"/>
        <v>0</v>
      </c>
      <c r="AR13" s="121">
        <f t="shared" si="4"/>
        <v>0</v>
      </c>
      <c r="AS13" s="121">
        <f t="shared" si="4"/>
        <v>0</v>
      </c>
      <c r="AT13" s="121">
        <f t="shared" si="4"/>
        <v>0.2135990565842516</v>
      </c>
      <c r="AU13" s="121">
        <f t="shared" si="4"/>
        <v>0.47120338955606766</v>
      </c>
      <c r="AV13" s="121">
        <f t="shared" si="4"/>
        <v>0.21940621922326153</v>
      </c>
      <c r="AW13" s="121">
        <f t="shared" si="4"/>
        <v>0.51148707288218009</v>
      </c>
      <c r="AX13" s="121">
        <f t="shared" si="4"/>
        <v>121</v>
      </c>
      <c r="AY13" s="121">
        <f t="shared" si="4"/>
        <v>82</v>
      </c>
      <c r="AZ13" s="121">
        <f t="shared" si="4"/>
        <v>0.47120338955606766</v>
      </c>
      <c r="BA13" s="121">
        <f t="shared" si="4"/>
        <v>0.51148707288218009</v>
      </c>
      <c r="BB13" s="121"/>
      <c r="BC13" s="121"/>
      <c r="BD13" s="121"/>
      <c r="BE13" s="121"/>
      <c r="BF13" s="121"/>
      <c r="BG13" s="121"/>
      <c r="BH13" s="121"/>
      <c r="BI13" s="121"/>
    </row>
    <row r="14" spans="1:61" ht="12" customHeight="1">
      <c r="A14" s="57" t="s">
        <v>24</v>
      </c>
      <c r="B14" s="483" t="s">
        <v>52</v>
      </c>
      <c r="C14" s="621">
        <f t="shared" si="2"/>
        <v>-9</v>
      </c>
      <c r="D14" s="490">
        <f t="shared" si="2"/>
        <v>0</v>
      </c>
      <c r="E14" s="491">
        <f t="shared" si="2"/>
        <v>-1</v>
      </c>
      <c r="F14" s="485">
        <f t="shared" si="2"/>
        <v>-2</v>
      </c>
      <c r="G14" s="485">
        <f t="shared" si="2"/>
        <v>11</v>
      </c>
      <c r="H14" s="491">
        <f t="shared" si="2"/>
        <v>0</v>
      </c>
      <c r="I14" s="491">
        <f t="shared" si="2"/>
        <v>0</v>
      </c>
      <c r="J14" s="491">
        <f t="shared" si="2"/>
        <v>0</v>
      </c>
      <c r="K14" s="499">
        <f t="shared" si="2"/>
        <v>0</v>
      </c>
      <c r="L14" s="589">
        <f t="shared" si="2"/>
        <v>0</v>
      </c>
      <c r="M14" s="499">
        <f t="shared" si="2"/>
        <v>0</v>
      </c>
      <c r="N14" s="589">
        <f t="shared" si="2"/>
        <v>0</v>
      </c>
      <c r="O14" s="609">
        <f t="shared" si="2"/>
        <v>-9</v>
      </c>
      <c r="P14" s="615">
        <f t="shared" si="2"/>
        <v>11</v>
      </c>
      <c r="Q14" s="488">
        <f t="shared" si="2"/>
        <v>0</v>
      </c>
      <c r="R14" s="492">
        <f t="shared" si="2"/>
        <v>0</v>
      </c>
      <c r="S14" s="194"/>
      <c r="T14" s="194"/>
      <c r="U14" s="321"/>
      <c r="V14" s="322"/>
      <c r="W14" s="323"/>
      <c r="X14" s="316"/>
      <c r="Y14" s="316"/>
      <c r="Z14" s="323"/>
      <c r="AA14" s="323"/>
      <c r="AB14" s="323"/>
      <c r="AC14" s="324"/>
      <c r="AD14" s="325"/>
      <c r="AE14" s="335"/>
      <c r="AF14" s="320"/>
      <c r="AG14" s="431"/>
      <c r="AH14" s="315"/>
      <c r="AI14" s="318"/>
      <c r="AJ14" s="320"/>
      <c r="AL14" s="121">
        <f t="shared" si="3"/>
        <v>-9</v>
      </c>
      <c r="AM14" s="121">
        <f t="shared" si="4"/>
        <v>0</v>
      </c>
      <c r="AN14" s="121">
        <f t="shared" si="4"/>
        <v>-1</v>
      </c>
      <c r="AO14" s="121">
        <f t="shared" si="4"/>
        <v>-2</v>
      </c>
      <c r="AP14" s="121">
        <f t="shared" si="4"/>
        <v>11</v>
      </c>
      <c r="AQ14" s="121">
        <f t="shared" si="4"/>
        <v>0</v>
      </c>
      <c r="AR14" s="121">
        <f t="shared" si="4"/>
        <v>0</v>
      </c>
      <c r="AS14" s="121">
        <f t="shared" si="4"/>
        <v>0</v>
      </c>
      <c r="AT14" s="121">
        <f t="shared" si="4"/>
        <v>0</v>
      </c>
      <c r="AU14" s="121">
        <f t="shared" si="4"/>
        <v>0</v>
      </c>
      <c r="AV14" s="121">
        <f t="shared" si="4"/>
        <v>0</v>
      </c>
      <c r="AW14" s="121">
        <f t="shared" si="4"/>
        <v>0</v>
      </c>
      <c r="AX14" s="121">
        <f t="shared" si="4"/>
        <v>-9</v>
      </c>
      <c r="AY14" s="121">
        <f t="shared" si="4"/>
        <v>11</v>
      </c>
      <c r="AZ14" s="121">
        <f t="shared" si="4"/>
        <v>0</v>
      </c>
      <c r="BA14" s="121">
        <f t="shared" si="4"/>
        <v>0</v>
      </c>
      <c r="BB14" s="121"/>
      <c r="BC14" s="121"/>
      <c r="BD14" s="121"/>
      <c r="BE14" s="121"/>
      <c r="BF14" s="121"/>
      <c r="BG14" s="121"/>
      <c r="BH14" s="121"/>
      <c r="BI14" s="121"/>
    </row>
    <row r="15" spans="1:61" ht="12" hidden="1" customHeight="1" outlineLevel="1">
      <c r="A15" s="57" t="s">
        <v>128</v>
      </c>
      <c r="B15" s="483" t="s">
        <v>129</v>
      </c>
      <c r="C15" s="621" t="e">
        <f t="shared" si="2"/>
        <v>#N/A</v>
      </c>
      <c r="D15" s="490" t="e">
        <f t="shared" si="2"/>
        <v>#N/A</v>
      </c>
      <c r="E15" s="491" t="e">
        <f t="shared" si="2"/>
        <v>#N/A</v>
      </c>
      <c r="F15" s="485" t="e">
        <f t="shared" si="2"/>
        <v>#N/A</v>
      </c>
      <c r="G15" s="485" t="e">
        <f t="shared" si="2"/>
        <v>#N/A</v>
      </c>
      <c r="H15" s="491">
        <f t="shared" si="2"/>
        <v>0</v>
      </c>
      <c r="I15" s="491">
        <f t="shared" si="2"/>
        <v>0</v>
      </c>
      <c r="J15" s="491">
        <f t="shared" si="2"/>
        <v>0</v>
      </c>
      <c r="K15" s="499" t="e">
        <f t="shared" si="2"/>
        <v>#N/A</v>
      </c>
      <c r="L15" s="589" t="e">
        <f t="shared" si="2"/>
        <v>#N/A</v>
      </c>
      <c r="M15" s="499" t="e">
        <f t="shared" si="2"/>
        <v>#N/A</v>
      </c>
      <c r="N15" s="589" t="e">
        <f t="shared" si="2"/>
        <v>#N/A</v>
      </c>
      <c r="O15" s="609" t="e">
        <f t="shared" si="2"/>
        <v>#N/A</v>
      </c>
      <c r="P15" s="615" t="e">
        <f t="shared" si="2"/>
        <v>#N/A</v>
      </c>
      <c r="Q15" s="488" t="e">
        <f t="shared" si="2"/>
        <v>#N/A</v>
      </c>
      <c r="R15" s="492" t="e">
        <f t="shared" si="2"/>
        <v>#N/A</v>
      </c>
      <c r="S15" s="194"/>
      <c r="T15" s="194"/>
      <c r="U15" s="321"/>
      <c r="V15" s="322"/>
      <c r="W15" s="323"/>
      <c r="X15" s="316"/>
      <c r="Y15" s="316"/>
      <c r="Z15" s="323"/>
      <c r="AA15" s="323"/>
      <c r="AB15" s="323"/>
      <c r="AC15" s="324"/>
      <c r="AD15" s="325"/>
      <c r="AE15" s="335"/>
      <c r="AF15" s="320"/>
      <c r="AG15" s="431"/>
      <c r="AH15" s="315"/>
      <c r="AI15" s="318"/>
      <c r="AJ15" s="320"/>
      <c r="AL15" s="121" t="e">
        <f t="shared" si="3"/>
        <v>#N/A</v>
      </c>
      <c r="AM15" s="121" t="e">
        <f t="shared" si="4"/>
        <v>#N/A</v>
      </c>
      <c r="AN15" s="121" t="e">
        <f t="shared" si="4"/>
        <v>#N/A</v>
      </c>
      <c r="AO15" s="121" t="e">
        <f t="shared" si="4"/>
        <v>#N/A</v>
      </c>
      <c r="AP15" s="121" t="e">
        <f t="shared" si="4"/>
        <v>#N/A</v>
      </c>
      <c r="AQ15" s="121">
        <f t="shared" si="4"/>
        <v>0</v>
      </c>
      <c r="AR15" s="121">
        <f t="shared" si="4"/>
        <v>0</v>
      </c>
      <c r="AS15" s="121">
        <f t="shared" si="4"/>
        <v>0</v>
      </c>
      <c r="AT15" s="121" t="e">
        <f t="shared" si="4"/>
        <v>#N/A</v>
      </c>
      <c r="AU15" s="121" t="e">
        <f t="shared" si="4"/>
        <v>#N/A</v>
      </c>
      <c r="AV15" s="121" t="e">
        <f t="shared" si="4"/>
        <v>#N/A</v>
      </c>
      <c r="AW15" s="121" t="e">
        <f t="shared" si="4"/>
        <v>#N/A</v>
      </c>
      <c r="AX15" s="121" t="e">
        <f t="shared" si="4"/>
        <v>#N/A</v>
      </c>
      <c r="AY15" s="121" t="e">
        <f t="shared" si="4"/>
        <v>#N/A</v>
      </c>
      <c r="AZ15" s="121" t="e">
        <f t="shared" si="4"/>
        <v>#N/A</v>
      </c>
      <c r="BA15" s="121" t="e">
        <f t="shared" si="4"/>
        <v>#N/A</v>
      </c>
      <c r="BB15" s="121"/>
      <c r="BC15" s="121"/>
      <c r="BD15" s="121"/>
      <c r="BE15" s="121"/>
      <c r="BF15" s="121"/>
      <c r="BG15" s="121"/>
      <c r="BH15" s="121"/>
      <c r="BI15" s="121"/>
    </row>
    <row r="16" spans="1:61" ht="12" customHeight="1" collapsed="1">
      <c r="A16" s="63" t="s">
        <v>5</v>
      </c>
      <c r="B16" s="500" t="s">
        <v>48</v>
      </c>
      <c r="C16" s="622">
        <f t="shared" si="2"/>
        <v>112</v>
      </c>
      <c r="D16" s="502">
        <f t="shared" si="2"/>
        <v>100</v>
      </c>
      <c r="E16" s="503">
        <f t="shared" si="2"/>
        <v>91</v>
      </c>
      <c r="F16" s="504">
        <f t="shared" si="2"/>
        <v>93</v>
      </c>
      <c r="G16" s="504">
        <f t="shared" si="2"/>
        <v>93</v>
      </c>
      <c r="H16" s="503">
        <f t="shared" si="2"/>
        <v>0</v>
      </c>
      <c r="I16" s="503">
        <f t="shared" si="2"/>
        <v>0</v>
      </c>
      <c r="J16" s="503">
        <f t="shared" si="2"/>
        <v>0</v>
      </c>
      <c r="K16" s="623">
        <f t="shared" si="2"/>
        <v>0.12588309890739735</v>
      </c>
      <c r="L16" s="507">
        <f t="shared" si="2"/>
        <v>0.19529855545585861</v>
      </c>
      <c r="M16" s="623">
        <f t="shared" si="2"/>
        <v>0.12890405296892915</v>
      </c>
      <c r="N16" s="507">
        <f t="shared" si="2"/>
        <v>0.22318486292406448</v>
      </c>
      <c r="O16" s="624">
        <f t="shared" si="2"/>
        <v>112</v>
      </c>
      <c r="P16" s="625">
        <f t="shared" si="2"/>
        <v>93</v>
      </c>
      <c r="Q16" s="506">
        <f t="shared" si="2"/>
        <v>0.19529855545585861</v>
      </c>
      <c r="R16" s="508">
        <f t="shared" si="2"/>
        <v>0.22318486292406448</v>
      </c>
      <c r="S16" s="194"/>
      <c r="T16" s="194"/>
      <c r="U16" s="336"/>
      <c r="V16" s="337"/>
      <c r="W16" s="305"/>
      <c r="X16" s="338"/>
      <c r="Y16" s="338"/>
      <c r="Z16" s="305"/>
      <c r="AA16" s="305"/>
      <c r="AB16" s="305"/>
      <c r="AC16" s="339"/>
      <c r="AD16" s="740"/>
      <c r="AE16" s="340"/>
      <c r="AF16" s="341"/>
      <c r="AG16" s="746"/>
      <c r="AH16" s="747"/>
      <c r="AI16" s="340"/>
      <c r="AJ16" s="359"/>
      <c r="AL16" s="121">
        <f t="shared" si="3"/>
        <v>112</v>
      </c>
      <c r="AM16" s="121">
        <f t="shared" si="4"/>
        <v>100</v>
      </c>
      <c r="AN16" s="121">
        <f t="shared" si="4"/>
        <v>91</v>
      </c>
      <c r="AO16" s="121">
        <f t="shared" si="4"/>
        <v>93</v>
      </c>
      <c r="AP16" s="121">
        <f t="shared" si="4"/>
        <v>93</v>
      </c>
      <c r="AQ16" s="121">
        <f t="shared" si="4"/>
        <v>0</v>
      </c>
      <c r="AR16" s="121">
        <f t="shared" si="4"/>
        <v>0</v>
      </c>
      <c r="AS16" s="121">
        <f t="shared" si="4"/>
        <v>0</v>
      </c>
      <c r="AT16" s="121">
        <f t="shared" si="4"/>
        <v>0.12588309890739735</v>
      </c>
      <c r="AU16" s="121">
        <f t="shared" si="4"/>
        <v>0.19529855545585861</v>
      </c>
      <c r="AV16" s="121">
        <f t="shared" si="4"/>
        <v>0.12890405296892915</v>
      </c>
      <c r="AW16" s="121">
        <f t="shared" si="4"/>
        <v>0.22318486292406448</v>
      </c>
      <c r="AX16" s="121">
        <f t="shared" si="4"/>
        <v>112</v>
      </c>
      <c r="AY16" s="121">
        <f t="shared" si="4"/>
        <v>93</v>
      </c>
      <c r="AZ16" s="121">
        <f t="shared" si="4"/>
        <v>0.19529855545585861</v>
      </c>
      <c r="BA16" s="121">
        <f t="shared" si="4"/>
        <v>0.22318486292406448</v>
      </c>
      <c r="BB16" s="121"/>
      <c r="BC16" s="121"/>
      <c r="BD16" s="121"/>
      <c r="BE16" s="121"/>
      <c r="BF16" s="121"/>
      <c r="BG16" s="121"/>
      <c r="BH16" s="121"/>
      <c r="BI16" s="121"/>
    </row>
    <row r="17" spans="1:61" ht="12" customHeight="1">
      <c r="A17" s="57" t="s">
        <v>10</v>
      </c>
      <c r="B17" s="483" t="s">
        <v>46</v>
      </c>
      <c r="C17" s="509">
        <f t="shared" ref="C17:J22" si="5">VLOOKUP($A17,Bus_Banking,C$1,FALSE)</f>
        <v>54.5</v>
      </c>
      <c r="D17" s="486">
        <f t="shared" si="5"/>
        <v>59.5</v>
      </c>
      <c r="E17" s="486">
        <f t="shared" si="5"/>
        <v>62.3</v>
      </c>
      <c r="F17" s="486">
        <f t="shared" si="5"/>
        <v>61.8</v>
      </c>
      <c r="G17" s="486">
        <f t="shared" si="5"/>
        <v>65.5</v>
      </c>
      <c r="H17" s="486">
        <f t="shared" si="5"/>
        <v>0</v>
      </c>
      <c r="I17" s="486">
        <f t="shared" si="5"/>
        <v>0</v>
      </c>
      <c r="J17" s="486">
        <f t="shared" si="5"/>
        <v>0</v>
      </c>
      <c r="K17" s="499"/>
      <c r="L17" s="589"/>
      <c r="M17" s="499"/>
      <c r="N17" s="589"/>
      <c r="O17" s="609">
        <f t="shared" ref="O17:P22" si="6">VLOOKUP($A17,Bus_Banking,O$1,FALSE)</f>
        <v>54.5</v>
      </c>
      <c r="P17" s="615">
        <f t="shared" si="6"/>
        <v>65.5</v>
      </c>
      <c r="Q17" s="488"/>
      <c r="R17" s="492"/>
      <c r="S17" s="194"/>
      <c r="T17" s="194"/>
      <c r="U17" s="343"/>
      <c r="V17" s="317"/>
      <c r="W17" s="317"/>
      <c r="X17" s="317"/>
      <c r="Y17" s="317"/>
      <c r="Z17" s="317"/>
      <c r="AA17" s="317"/>
      <c r="AB17" s="317"/>
      <c r="AC17" s="318"/>
      <c r="AD17" s="320"/>
      <c r="AE17" s="318"/>
      <c r="AF17" s="320"/>
      <c r="AG17" s="343"/>
      <c r="AH17" s="317"/>
      <c r="AI17" s="318"/>
      <c r="AJ17" s="346"/>
      <c r="AL17" s="121">
        <f t="shared" si="3"/>
        <v>54.5</v>
      </c>
      <c r="AM17" s="121">
        <f t="shared" si="4"/>
        <v>59.5</v>
      </c>
      <c r="AN17" s="121">
        <f t="shared" si="4"/>
        <v>62.3</v>
      </c>
      <c r="AO17" s="121">
        <f t="shared" si="4"/>
        <v>61.8</v>
      </c>
      <c r="AP17" s="121">
        <f t="shared" si="4"/>
        <v>65.5</v>
      </c>
      <c r="AQ17" s="121">
        <f t="shared" si="4"/>
        <v>0</v>
      </c>
      <c r="AR17" s="121">
        <f t="shared" si="4"/>
        <v>0</v>
      </c>
      <c r="AS17" s="121">
        <f t="shared" si="4"/>
        <v>0</v>
      </c>
      <c r="AT17" s="121">
        <f t="shared" si="4"/>
        <v>0</v>
      </c>
      <c r="AU17" s="121">
        <f t="shared" si="4"/>
        <v>0</v>
      </c>
      <c r="AV17" s="121">
        <f t="shared" si="4"/>
        <v>0</v>
      </c>
      <c r="AW17" s="121">
        <f t="shared" si="4"/>
        <v>0</v>
      </c>
      <c r="AX17" s="121">
        <f t="shared" si="4"/>
        <v>54.5</v>
      </c>
      <c r="AY17" s="121">
        <f t="shared" si="4"/>
        <v>65.5</v>
      </c>
      <c r="AZ17" s="121">
        <f t="shared" si="4"/>
        <v>0</v>
      </c>
      <c r="BA17" s="121">
        <f t="shared" si="4"/>
        <v>0</v>
      </c>
      <c r="BB17" s="121"/>
      <c r="BC17" s="121"/>
      <c r="BD17" s="121"/>
      <c r="BE17" s="121"/>
      <c r="BF17" s="121"/>
      <c r="BG17" s="121"/>
      <c r="BH17" s="121"/>
      <c r="BI17" s="121"/>
    </row>
    <row r="18" spans="1:61" ht="12" customHeight="1">
      <c r="A18" s="57" t="s">
        <v>6</v>
      </c>
      <c r="B18" s="483" t="s">
        <v>108</v>
      </c>
      <c r="C18" s="509">
        <f t="shared" si="5"/>
        <v>14.166295764699303</v>
      </c>
      <c r="D18" s="486">
        <f t="shared" si="5"/>
        <v>12.899339916216658</v>
      </c>
      <c r="E18" s="486">
        <f t="shared" si="5"/>
        <v>11.581051648019736</v>
      </c>
      <c r="F18" s="486">
        <f t="shared" si="5"/>
        <v>11.541253205333589</v>
      </c>
      <c r="G18" s="486">
        <f t="shared" si="5"/>
        <v>11.577656177120563</v>
      </c>
      <c r="H18" s="486">
        <f t="shared" si="5"/>
        <v>0</v>
      </c>
      <c r="I18" s="486">
        <f t="shared" si="5"/>
        <v>0</v>
      </c>
      <c r="J18" s="486">
        <f t="shared" si="5"/>
        <v>0</v>
      </c>
      <c r="K18" s="499"/>
      <c r="L18" s="589"/>
      <c r="M18" s="499"/>
      <c r="N18" s="589"/>
      <c r="O18" s="609">
        <f t="shared" si="6"/>
        <v>13.833916166699629</v>
      </c>
      <c r="P18" s="615">
        <f t="shared" si="6"/>
        <v>11.60972990806302</v>
      </c>
      <c r="Q18" s="488"/>
      <c r="R18" s="492"/>
      <c r="S18" s="194"/>
      <c r="T18" s="194"/>
      <c r="U18" s="353"/>
      <c r="V18" s="354"/>
      <c r="W18" s="354"/>
      <c r="X18" s="354"/>
      <c r="Y18" s="354"/>
      <c r="Z18" s="317"/>
      <c r="AA18" s="317"/>
      <c r="AB18" s="317"/>
      <c r="AC18" s="318"/>
      <c r="AD18" s="320"/>
      <c r="AE18" s="318"/>
      <c r="AF18" s="320"/>
      <c r="AG18" s="353"/>
      <c r="AH18" s="354"/>
      <c r="AI18" s="318"/>
      <c r="AJ18" s="346"/>
      <c r="AL18" s="121">
        <f t="shared" si="3"/>
        <v>14.166295764699303</v>
      </c>
      <c r="AM18" s="121">
        <f t="shared" si="4"/>
        <v>12.899339916216658</v>
      </c>
      <c r="AN18" s="121">
        <f t="shared" si="4"/>
        <v>11.581051648019736</v>
      </c>
      <c r="AO18" s="121">
        <f t="shared" si="4"/>
        <v>11.541253205333589</v>
      </c>
      <c r="AP18" s="121">
        <f t="shared" si="4"/>
        <v>11.577656177120563</v>
      </c>
      <c r="AQ18" s="121">
        <f t="shared" si="4"/>
        <v>0</v>
      </c>
      <c r="AR18" s="121">
        <f t="shared" si="4"/>
        <v>0</v>
      </c>
      <c r="AS18" s="121">
        <f t="shared" si="4"/>
        <v>0</v>
      </c>
      <c r="AT18" s="121">
        <f t="shared" si="4"/>
        <v>0</v>
      </c>
      <c r="AU18" s="121">
        <f t="shared" si="4"/>
        <v>0</v>
      </c>
      <c r="AV18" s="121">
        <f t="shared" si="4"/>
        <v>0</v>
      </c>
      <c r="AW18" s="121">
        <f t="shared" si="4"/>
        <v>0</v>
      </c>
      <c r="AX18" s="121">
        <f t="shared" si="4"/>
        <v>13.833916166699629</v>
      </c>
      <c r="AY18" s="121">
        <f t="shared" si="4"/>
        <v>11.60972990806302</v>
      </c>
      <c r="AZ18" s="121">
        <f t="shared" si="4"/>
        <v>0</v>
      </c>
      <c r="BA18" s="121">
        <f t="shared" si="4"/>
        <v>0</v>
      </c>
      <c r="BB18" s="121"/>
      <c r="BC18" s="121"/>
      <c r="BD18" s="121"/>
      <c r="BE18" s="121"/>
      <c r="BF18" s="121"/>
      <c r="BG18" s="121"/>
      <c r="BH18" s="121"/>
      <c r="BI18" s="121"/>
    </row>
    <row r="19" spans="1:61" ht="12" hidden="1" customHeight="1" outlineLevel="1">
      <c r="A19" s="57" t="s">
        <v>6</v>
      </c>
      <c r="B19" s="483" t="s">
        <v>6</v>
      </c>
      <c r="C19" s="509">
        <f t="shared" si="5"/>
        <v>14.166295764699303</v>
      </c>
      <c r="D19" s="486">
        <f t="shared" si="5"/>
        <v>12.899339916216658</v>
      </c>
      <c r="E19" s="486">
        <f t="shared" si="5"/>
        <v>11.581051648019736</v>
      </c>
      <c r="F19" s="486">
        <f t="shared" si="5"/>
        <v>11.541253205333589</v>
      </c>
      <c r="G19" s="486">
        <f t="shared" si="5"/>
        <v>11.577656177120563</v>
      </c>
      <c r="H19" s="486">
        <f t="shared" si="5"/>
        <v>0</v>
      </c>
      <c r="I19" s="486">
        <f t="shared" si="5"/>
        <v>0</v>
      </c>
      <c r="J19" s="486">
        <f t="shared" si="5"/>
        <v>0</v>
      </c>
      <c r="K19" s="499"/>
      <c r="L19" s="589"/>
      <c r="M19" s="499"/>
      <c r="N19" s="589"/>
      <c r="O19" s="609">
        <f t="shared" si="6"/>
        <v>13.833916166699629</v>
      </c>
      <c r="P19" s="615">
        <f t="shared" si="6"/>
        <v>11.60972990806302</v>
      </c>
      <c r="Q19" s="488"/>
      <c r="R19" s="492"/>
      <c r="S19" s="194"/>
      <c r="T19" s="194"/>
      <c r="U19" s="353"/>
      <c r="V19" s="354"/>
      <c r="W19" s="354"/>
      <c r="X19" s="354"/>
      <c r="Y19" s="354"/>
      <c r="Z19" s="317"/>
      <c r="AA19" s="317"/>
      <c r="AB19" s="317"/>
      <c r="AC19" s="318"/>
      <c r="AD19" s="320"/>
      <c r="AE19" s="318"/>
      <c r="AF19" s="320"/>
      <c r="AG19" s="353"/>
      <c r="AH19" s="354"/>
      <c r="AI19" s="318"/>
      <c r="AJ19" s="346"/>
      <c r="AL19" s="121">
        <f t="shared" si="3"/>
        <v>14.166295764699303</v>
      </c>
      <c r="AM19" s="121">
        <f t="shared" si="4"/>
        <v>12.899339916216658</v>
      </c>
      <c r="AN19" s="121">
        <f t="shared" si="4"/>
        <v>11.581051648019736</v>
      </c>
      <c r="AO19" s="121">
        <f t="shared" si="4"/>
        <v>11.541253205333589</v>
      </c>
      <c r="AP19" s="121">
        <f t="shared" si="4"/>
        <v>11.577656177120563</v>
      </c>
      <c r="AQ19" s="121">
        <f t="shared" si="4"/>
        <v>0</v>
      </c>
      <c r="AR19" s="121">
        <f t="shared" si="4"/>
        <v>0</v>
      </c>
      <c r="AS19" s="121">
        <f t="shared" si="4"/>
        <v>0</v>
      </c>
      <c r="AT19" s="121">
        <f t="shared" si="4"/>
        <v>0</v>
      </c>
      <c r="AU19" s="121">
        <f t="shared" si="4"/>
        <v>0</v>
      </c>
      <c r="AV19" s="121">
        <f t="shared" si="4"/>
        <v>0</v>
      </c>
      <c r="AW19" s="121">
        <f t="shared" si="4"/>
        <v>0</v>
      </c>
      <c r="AX19" s="121">
        <f t="shared" si="4"/>
        <v>13.833916166699629</v>
      </c>
      <c r="AY19" s="121">
        <f t="shared" si="4"/>
        <v>11.60972990806302</v>
      </c>
      <c r="AZ19" s="121">
        <f t="shared" si="4"/>
        <v>0</v>
      </c>
      <c r="BA19" s="121">
        <f t="shared" si="4"/>
        <v>0</v>
      </c>
      <c r="BB19" s="121"/>
      <c r="BC19" s="121"/>
      <c r="BD19" s="121"/>
      <c r="BE19" s="121"/>
      <c r="BF19" s="121"/>
      <c r="BG19" s="121"/>
      <c r="BH19" s="121"/>
      <c r="BI19" s="121"/>
    </row>
    <row r="20" spans="1:61" ht="12" customHeight="1" collapsed="1">
      <c r="A20" s="57" t="s">
        <v>29</v>
      </c>
      <c r="B20" s="483" t="s">
        <v>47</v>
      </c>
      <c r="C20" s="476">
        <f t="shared" si="5"/>
        <v>2464</v>
      </c>
      <c r="D20" s="485">
        <f t="shared" si="5"/>
        <v>2349</v>
      </c>
      <c r="E20" s="485">
        <f t="shared" si="5"/>
        <v>2346</v>
      </c>
      <c r="F20" s="485">
        <f t="shared" si="5"/>
        <v>2445</v>
      </c>
      <c r="G20" s="485">
        <f t="shared" si="5"/>
        <v>2457</v>
      </c>
      <c r="H20" s="485">
        <f t="shared" si="5"/>
        <v>0</v>
      </c>
      <c r="I20" s="485">
        <f t="shared" si="5"/>
        <v>0</v>
      </c>
      <c r="J20" s="485">
        <f t="shared" si="5"/>
        <v>0</v>
      </c>
      <c r="K20" s="499">
        <f t="shared" ref="K20:N22" si="7">VLOOKUP($A20,Bus_Banking,K$1,FALSE)</f>
        <v>4.9235817909824675E-2</v>
      </c>
      <c r="L20" s="589">
        <f t="shared" si="7"/>
        <v>3.1211134374742322E-3</v>
      </c>
      <c r="M20" s="499">
        <f t="shared" si="7"/>
        <v>5.3458349139428707E-2</v>
      </c>
      <c r="N20" s="589">
        <f t="shared" si="7"/>
        <v>-2.0078993776917353E-2</v>
      </c>
      <c r="O20" s="609">
        <f t="shared" si="6"/>
        <v>2464</v>
      </c>
      <c r="P20" s="615">
        <f t="shared" si="6"/>
        <v>2457</v>
      </c>
      <c r="Q20" s="488">
        <f t="shared" ref="Q20:R22" si="8">VLOOKUP($A20,Bus_Banking,Q$1,FALSE)</f>
        <v>3.1211134374742322E-3</v>
      </c>
      <c r="R20" s="492">
        <f t="shared" si="8"/>
        <v>-2.0078993776917353E-2</v>
      </c>
      <c r="S20" s="194"/>
      <c r="T20" s="194"/>
      <c r="U20" s="345"/>
      <c r="V20" s="316"/>
      <c r="W20" s="316"/>
      <c r="X20" s="316"/>
      <c r="Y20" s="316"/>
      <c r="Z20" s="316"/>
      <c r="AA20" s="316"/>
      <c r="AB20" s="316"/>
      <c r="AC20" s="324"/>
      <c r="AD20" s="325"/>
      <c r="AE20" s="318"/>
      <c r="AF20" s="320"/>
      <c r="AG20" s="345"/>
      <c r="AH20" s="316"/>
      <c r="AI20" s="318"/>
      <c r="AJ20" s="320"/>
      <c r="AL20" s="121">
        <f t="shared" si="3"/>
        <v>2464</v>
      </c>
      <c r="AM20" s="121">
        <f t="shared" si="4"/>
        <v>2349</v>
      </c>
      <c r="AN20" s="121">
        <f t="shared" si="4"/>
        <v>2346</v>
      </c>
      <c r="AO20" s="121">
        <f t="shared" si="4"/>
        <v>2445</v>
      </c>
      <c r="AP20" s="121">
        <f t="shared" si="4"/>
        <v>2457</v>
      </c>
      <c r="AQ20" s="121">
        <f t="shared" si="4"/>
        <v>0</v>
      </c>
      <c r="AR20" s="121">
        <f t="shared" si="4"/>
        <v>0</v>
      </c>
      <c r="AS20" s="121">
        <f t="shared" si="4"/>
        <v>0</v>
      </c>
      <c r="AT20" s="121">
        <f t="shared" si="4"/>
        <v>4.9235817909824675E-2</v>
      </c>
      <c r="AU20" s="121">
        <f t="shared" si="4"/>
        <v>3.1211134374742322E-3</v>
      </c>
      <c r="AV20" s="121">
        <f t="shared" si="4"/>
        <v>5.3458349139428707E-2</v>
      </c>
      <c r="AW20" s="121">
        <f t="shared" si="4"/>
        <v>-2.0078993776917353E-2</v>
      </c>
      <c r="AX20" s="121">
        <f t="shared" si="4"/>
        <v>2464</v>
      </c>
      <c r="AY20" s="121">
        <f t="shared" si="4"/>
        <v>2457</v>
      </c>
      <c r="AZ20" s="121">
        <f t="shared" si="4"/>
        <v>3.1211134374742322E-3</v>
      </c>
      <c r="BA20" s="121">
        <f t="shared" si="4"/>
        <v>-2.0078993776917353E-2</v>
      </c>
      <c r="BB20" s="121"/>
      <c r="BC20" s="121"/>
      <c r="BD20" s="121"/>
      <c r="BE20" s="121"/>
      <c r="BF20" s="121"/>
      <c r="BG20" s="121"/>
      <c r="BH20" s="121"/>
      <c r="BI20" s="121"/>
    </row>
    <row r="21" spans="1:61" ht="12" customHeight="1">
      <c r="A21" s="57" t="s">
        <v>28</v>
      </c>
      <c r="B21" s="483" t="s">
        <v>93</v>
      </c>
      <c r="C21" s="476">
        <f t="shared" si="5"/>
        <v>13703</v>
      </c>
      <c r="D21" s="485">
        <f t="shared" si="5"/>
        <v>13273</v>
      </c>
      <c r="E21" s="485">
        <f t="shared" si="5"/>
        <v>13534</v>
      </c>
      <c r="F21" s="485">
        <f t="shared" si="5"/>
        <v>13490</v>
      </c>
      <c r="G21" s="485">
        <f t="shared" si="5"/>
        <v>13601</v>
      </c>
      <c r="H21" s="485">
        <f t="shared" si="5"/>
        <v>0</v>
      </c>
      <c r="I21" s="485">
        <f t="shared" si="5"/>
        <v>0</v>
      </c>
      <c r="J21" s="485">
        <f t="shared" si="5"/>
        <v>0</v>
      </c>
      <c r="K21" s="499">
        <f t="shared" si="7"/>
        <v>3.2353076764141564E-2</v>
      </c>
      <c r="L21" s="589">
        <f t="shared" si="7"/>
        <v>7.4896702844022833E-3</v>
      </c>
      <c r="M21" s="499">
        <f t="shared" si="7"/>
        <v>3.5906645250062708E-2</v>
      </c>
      <c r="N21" s="589">
        <f t="shared" si="7"/>
        <v>2.7517671937064447E-2</v>
      </c>
      <c r="O21" s="609">
        <f t="shared" si="6"/>
        <v>13703</v>
      </c>
      <c r="P21" s="615">
        <f t="shared" si="6"/>
        <v>13601</v>
      </c>
      <c r="Q21" s="488">
        <f t="shared" si="8"/>
        <v>7.4896702844022833E-3</v>
      </c>
      <c r="R21" s="492">
        <f t="shared" si="8"/>
        <v>2.7517671937064447E-2</v>
      </c>
      <c r="S21" s="194"/>
      <c r="T21" s="194"/>
      <c r="U21" s="345"/>
      <c r="V21" s="316"/>
      <c r="W21" s="316"/>
      <c r="X21" s="316"/>
      <c r="Y21" s="316"/>
      <c r="Z21" s="316"/>
      <c r="AA21" s="316"/>
      <c r="AB21" s="316"/>
      <c r="AC21" s="324"/>
      <c r="AD21" s="325"/>
      <c r="AE21" s="318"/>
      <c r="AF21" s="320"/>
      <c r="AG21" s="345"/>
      <c r="AH21" s="316"/>
      <c r="AI21" s="318"/>
      <c r="AJ21" s="320"/>
      <c r="AL21" s="121">
        <f t="shared" si="3"/>
        <v>13703</v>
      </c>
      <c r="AM21" s="121">
        <f t="shared" ref="AM21:AM30" si="9">D21-V21</f>
        <v>13273</v>
      </c>
      <c r="AN21" s="121">
        <f t="shared" ref="AN21:AN30" si="10">E21-W21</f>
        <v>13534</v>
      </c>
      <c r="AO21" s="121">
        <f t="shared" ref="AO21:AO30" si="11">F21-X21</f>
        <v>13490</v>
      </c>
      <c r="AP21" s="121">
        <f t="shared" ref="AP21:AP30" si="12">G21-Y21</f>
        <v>13601</v>
      </c>
      <c r="AQ21" s="121">
        <f t="shared" ref="AQ21:AQ30" si="13">H21-Z21</f>
        <v>0</v>
      </c>
      <c r="AR21" s="121">
        <f t="shared" ref="AR21:AR30" si="14">I21-AA21</f>
        <v>0</v>
      </c>
      <c r="AS21" s="121">
        <f t="shared" ref="AS21:AS30" si="15">J21-AB21</f>
        <v>0</v>
      </c>
      <c r="AT21" s="121">
        <f t="shared" ref="AT21:AT30" si="16">K21-AC21</f>
        <v>3.2353076764141564E-2</v>
      </c>
      <c r="AU21" s="121">
        <f t="shared" ref="AU21:AU30" si="17">L21-AD21</f>
        <v>7.4896702844022833E-3</v>
      </c>
      <c r="AV21" s="121">
        <f t="shared" ref="AV21:AV30" si="18">M21-AE21</f>
        <v>3.5906645250062708E-2</v>
      </c>
      <c r="AW21" s="121">
        <f t="shared" ref="AW21:AW30" si="19">N21-AF21</f>
        <v>2.7517671937064447E-2</v>
      </c>
      <c r="AX21" s="121">
        <f t="shared" ref="AX21:AX30" si="20">O21-AG21</f>
        <v>13703</v>
      </c>
      <c r="AY21" s="121">
        <f t="shared" ref="AY21:AY30" si="21">P21-AH21</f>
        <v>13601</v>
      </c>
      <c r="AZ21" s="121">
        <f t="shared" ref="AZ21:AZ30" si="22">Q21-AI21</f>
        <v>7.4896702844022833E-3</v>
      </c>
      <c r="BA21" s="121">
        <f t="shared" ref="BA21:BA30" si="23">R21-AJ21</f>
        <v>2.7517671937064447E-2</v>
      </c>
      <c r="BB21" s="121"/>
      <c r="BC21" s="121"/>
      <c r="BD21" s="121"/>
      <c r="BE21" s="121"/>
      <c r="BF21" s="121"/>
      <c r="BG21" s="121"/>
      <c r="BH21" s="121"/>
      <c r="BI21" s="121"/>
    </row>
    <row r="22" spans="1:61" ht="12" customHeight="1">
      <c r="A22" s="57" t="s">
        <v>15</v>
      </c>
      <c r="B22" s="513" t="s">
        <v>39</v>
      </c>
      <c r="C22" s="514">
        <f t="shared" si="5"/>
        <v>1720</v>
      </c>
      <c r="D22" s="515">
        <f t="shared" si="5"/>
        <v>1804</v>
      </c>
      <c r="E22" s="515">
        <f t="shared" si="5"/>
        <v>1822</v>
      </c>
      <c r="F22" s="515">
        <f t="shared" si="5"/>
        <v>1776</v>
      </c>
      <c r="G22" s="515">
        <f t="shared" si="5"/>
        <v>1796</v>
      </c>
      <c r="H22" s="515">
        <f t="shared" si="5"/>
        <v>0</v>
      </c>
      <c r="I22" s="515">
        <f t="shared" si="5"/>
        <v>0</v>
      </c>
      <c r="J22" s="515">
        <f t="shared" si="5"/>
        <v>0</v>
      </c>
      <c r="K22" s="626">
        <f t="shared" si="7"/>
        <v>-4.6837239208034953E-2</v>
      </c>
      <c r="L22" s="627">
        <f t="shared" si="7"/>
        <v>-4.237321171013142E-2</v>
      </c>
      <c r="M22" s="626">
        <f t="shared" si="7"/>
        <v>-4.6837239208034953E-2</v>
      </c>
      <c r="N22" s="627">
        <f t="shared" si="7"/>
        <v>-4.237321171013142E-2</v>
      </c>
      <c r="O22" s="610">
        <f t="shared" si="6"/>
        <v>1720</v>
      </c>
      <c r="P22" s="628">
        <f t="shared" si="6"/>
        <v>1796</v>
      </c>
      <c r="Q22" s="488">
        <f t="shared" si="8"/>
        <v>-4.237321171013142E-2</v>
      </c>
      <c r="R22" s="492">
        <f t="shared" si="8"/>
        <v>-4.237321171013142E-2</v>
      </c>
      <c r="S22" s="194"/>
      <c r="T22" s="194"/>
      <c r="U22" s="348"/>
      <c r="V22" s="349"/>
      <c r="W22" s="349"/>
      <c r="X22" s="349"/>
      <c r="Y22" s="349"/>
      <c r="Z22" s="349"/>
      <c r="AA22" s="349"/>
      <c r="AB22" s="349"/>
      <c r="AC22" s="736"/>
      <c r="AD22" s="737"/>
      <c r="AE22" s="350"/>
      <c r="AF22" s="351"/>
      <c r="AG22" s="348"/>
      <c r="AH22" s="349"/>
      <c r="AI22" s="350"/>
      <c r="AJ22" s="748"/>
      <c r="AL22" s="121">
        <f t="shared" si="3"/>
        <v>1720</v>
      </c>
      <c r="AM22" s="121">
        <f t="shared" si="9"/>
        <v>1804</v>
      </c>
      <c r="AN22" s="121">
        <f t="shared" si="10"/>
        <v>1822</v>
      </c>
      <c r="AO22" s="121">
        <f t="shared" si="11"/>
        <v>1776</v>
      </c>
      <c r="AP22" s="121">
        <f t="shared" si="12"/>
        <v>1796</v>
      </c>
      <c r="AQ22" s="121">
        <f t="shared" si="13"/>
        <v>0</v>
      </c>
      <c r="AR22" s="121">
        <f t="shared" si="14"/>
        <v>0</v>
      </c>
      <c r="AS22" s="121">
        <f t="shared" si="15"/>
        <v>0</v>
      </c>
      <c r="AT22" s="121">
        <f t="shared" si="16"/>
        <v>-4.6837239208034953E-2</v>
      </c>
      <c r="AU22" s="121">
        <f t="shared" si="17"/>
        <v>-4.237321171013142E-2</v>
      </c>
      <c r="AV22" s="121">
        <f t="shared" si="18"/>
        <v>-4.6837239208034953E-2</v>
      </c>
      <c r="AW22" s="121">
        <f t="shared" si="19"/>
        <v>-4.237321171013142E-2</v>
      </c>
      <c r="AX22" s="121">
        <f t="shared" si="20"/>
        <v>1720</v>
      </c>
      <c r="AY22" s="121">
        <f t="shared" si="21"/>
        <v>1796</v>
      </c>
      <c r="AZ22" s="121">
        <f t="shared" si="22"/>
        <v>-4.237321171013142E-2</v>
      </c>
      <c r="BA22" s="121">
        <f t="shared" si="23"/>
        <v>-4.237321171013142E-2</v>
      </c>
      <c r="BB22" s="121"/>
      <c r="BC22" s="121"/>
      <c r="BD22" s="121"/>
      <c r="BE22" s="121"/>
      <c r="BF22" s="121"/>
      <c r="BG22" s="121"/>
      <c r="BH22" s="121"/>
      <c r="BI22" s="121"/>
    </row>
    <row r="23" spans="1:61" ht="12" customHeight="1">
      <c r="A23" s="63" t="s">
        <v>23</v>
      </c>
      <c r="B23" s="493" t="s">
        <v>53</v>
      </c>
      <c r="C23" s="519"/>
      <c r="D23" s="491"/>
      <c r="E23" s="491"/>
      <c r="F23" s="491"/>
      <c r="G23" s="491"/>
      <c r="H23" s="491"/>
      <c r="I23" s="491"/>
      <c r="J23" s="491"/>
      <c r="K23" s="499"/>
      <c r="L23" s="589"/>
      <c r="M23" s="629"/>
      <c r="N23" s="630"/>
      <c r="O23" s="483"/>
      <c r="P23" s="510"/>
      <c r="Q23" s="631"/>
      <c r="R23" s="632"/>
      <c r="S23" s="194"/>
      <c r="T23" s="194"/>
      <c r="U23" s="445"/>
      <c r="V23" s="323"/>
      <c r="W23" s="323"/>
      <c r="X23" s="323"/>
      <c r="Y23" s="323"/>
      <c r="Z23" s="323"/>
      <c r="AA23" s="323"/>
      <c r="AB23" s="323"/>
      <c r="AC23" s="318"/>
      <c r="AD23" s="320"/>
      <c r="AE23" s="318"/>
      <c r="AF23" s="320"/>
      <c r="AG23" s="445"/>
      <c r="AH23" s="323"/>
      <c r="AI23" s="314"/>
      <c r="AJ23" s="346"/>
      <c r="AL23" s="121">
        <f t="shared" si="3"/>
        <v>0</v>
      </c>
      <c r="AM23" s="121">
        <f t="shared" si="9"/>
        <v>0</v>
      </c>
      <c r="AN23" s="121">
        <f t="shared" si="10"/>
        <v>0</v>
      </c>
      <c r="AO23" s="121">
        <f t="shared" si="11"/>
        <v>0</v>
      </c>
      <c r="AP23" s="121">
        <f t="shared" si="12"/>
        <v>0</v>
      </c>
      <c r="AQ23" s="121">
        <f t="shared" si="13"/>
        <v>0</v>
      </c>
      <c r="AR23" s="121">
        <f t="shared" si="14"/>
        <v>0</v>
      </c>
      <c r="AS23" s="121">
        <f t="shared" si="15"/>
        <v>0</v>
      </c>
      <c r="AT23" s="121">
        <f t="shared" si="16"/>
        <v>0</v>
      </c>
      <c r="AU23" s="121">
        <f t="shared" si="17"/>
        <v>0</v>
      </c>
      <c r="AV23" s="121">
        <f t="shared" si="18"/>
        <v>0</v>
      </c>
      <c r="AW23" s="121">
        <f t="shared" si="19"/>
        <v>0</v>
      </c>
      <c r="AX23" s="121">
        <f t="shared" si="20"/>
        <v>0</v>
      </c>
      <c r="AY23" s="121">
        <f t="shared" si="21"/>
        <v>0</v>
      </c>
      <c r="AZ23" s="121">
        <f t="shared" si="22"/>
        <v>0</v>
      </c>
      <c r="BA23" s="121">
        <f t="shared" si="23"/>
        <v>0</v>
      </c>
      <c r="BB23" s="121"/>
      <c r="BC23" s="121"/>
      <c r="BD23" s="121"/>
      <c r="BE23" s="121"/>
      <c r="BF23" s="121"/>
      <c r="BG23" s="121"/>
      <c r="BH23" s="121"/>
      <c r="BI23" s="121"/>
    </row>
    <row r="24" spans="1:61" ht="12" customHeight="1">
      <c r="A24" s="57" t="s">
        <v>20</v>
      </c>
      <c r="B24" s="483" t="s">
        <v>54</v>
      </c>
      <c r="C24" s="511">
        <f t="shared" ref="C24:R30" si="24">VLOOKUP($A24,Bus_Banking,C$1,FALSE)</f>
        <v>28.6</v>
      </c>
      <c r="D24" s="512">
        <f t="shared" si="24"/>
        <v>28.1</v>
      </c>
      <c r="E24" s="512">
        <f t="shared" si="24"/>
        <v>28.4</v>
      </c>
      <c r="F24" s="512">
        <f t="shared" si="24"/>
        <v>28</v>
      </c>
      <c r="G24" s="512">
        <f t="shared" si="24"/>
        <v>26.699999999999996</v>
      </c>
      <c r="H24" s="512">
        <f t="shared" si="24"/>
        <v>0</v>
      </c>
      <c r="I24" s="512">
        <f t="shared" si="24"/>
        <v>0</v>
      </c>
      <c r="J24" s="512">
        <f t="shared" si="24"/>
        <v>0</v>
      </c>
      <c r="K24" s="499">
        <f t="shared" si="24"/>
        <v>1.9998554136062108E-2</v>
      </c>
      <c r="L24" s="589">
        <f t="shared" si="24"/>
        <v>7.0415379167124925E-2</v>
      </c>
      <c r="M24" s="499">
        <f t="shared" si="24"/>
        <v>3.0920150040538052E-2</v>
      </c>
      <c r="N24" s="589">
        <f t="shared" si="24"/>
        <v>0.10289302611370488</v>
      </c>
      <c r="O24" s="511">
        <f t="shared" si="24"/>
        <v>28.6</v>
      </c>
      <c r="P24" s="512">
        <f t="shared" si="24"/>
        <v>26.699999999999996</v>
      </c>
      <c r="Q24" s="488">
        <f t="shared" si="24"/>
        <v>7.0415379167124925E-2</v>
      </c>
      <c r="R24" s="492">
        <f t="shared" si="24"/>
        <v>0.10289302611370488</v>
      </c>
      <c r="S24" s="194"/>
      <c r="T24" s="194"/>
      <c r="U24" s="353"/>
      <c r="V24" s="354"/>
      <c r="W24" s="354"/>
      <c r="X24" s="354"/>
      <c r="Y24" s="354"/>
      <c r="Z24" s="354"/>
      <c r="AA24" s="354"/>
      <c r="AB24" s="354"/>
      <c r="AC24" s="324"/>
      <c r="AD24" s="325"/>
      <c r="AE24" s="318"/>
      <c r="AF24" s="320"/>
      <c r="AG24" s="353"/>
      <c r="AH24" s="354"/>
      <c r="AI24" s="318"/>
      <c r="AJ24" s="320"/>
      <c r="AL24" s="121">
        <f t="shared" si="3"/>
        <v>28.6</v>
      </c>
      <c r="AM24" s="121">
        <f t="shared" si="9"/>
        <v>28.1</v>
      </c>
      <c r="AN24" s="121">
        <f t="shared" si="10"/>
        <v>28.4</v>
      </c>
      <c r="AO24" s="121">
        <f t="shared" si="11"/>
        <v>28</v>
      </c>
      <c r="AP24" s="121">
        <f t="shared" si="12"/>
        <v>26.699999999999996</v>
      </c>
      <c r="AQ24" s="121">
        <f t="shared" si="13"/>
        <v>0</v>
      </c>
      <c r="AR24" s="121">
        <f t="shared" si="14"/>
        <v>0</v>
      </c>
      <c r="AS24" s="121">
        <f t="shared" si="15"/>
        <v>0</v>
      </c>
      <c r="AT24" s="121">
        <f t="shared" si="16"/>
        <v>1.9998554136062108E-2</v>
      </c>
      <c r="AU24" s="121">
        <f t="shared" si="17"/>
        <v>7.0415379167124925E-2</v>
      </c>
      <c r="AV24" s="121">
        <f t="shared" si="18"/>
        <v>3.0920150040538052E-2</v>
      </c>
      <c r="AW24" s="121">
        <f t="shared" si="19"/>
        <v>0.10289302611370488</v>
      </c>
      <c r="AX24" s="121">
        <f t="shared" si="20"/>
        <v>28.6</v>
      </c>
      <c r="AY24" s="121">
        <f t="shared" si="21"/>
        <v>26.699999999999996</v>
      </c>
      <c r="AZ24" s="121">
        <f t="shared" si="22"/>
        <v>7.0415379167124925E-2</v>
      </c>
      <c r="BA24" s="121">
        <f t="shared" si="23"/>
        <v>0.10289302611370488</v>
      </c>
      <c r="BB24" s="121"/>
      <c r="BC24" s="121"/>
      <c r="BD24" s="121"/>
      <c r="BE24" s="121"/>
      <c r="BF24" s="121"/>
      <c r="BG24" s="121"/>
      <c r="BH24" s="121"/>
      <c r="BI24" s="121"/>
    </row>
    <row r="25" spans="1:61" ht="12" customHeight="1">
      <c r="A25" s="57" t="s">
        <v>21</v>
      </c>
      <c r="B25" s="483" t="s">
        <v>55</v>
      </c>
      <c r="C25" s="511">
        <f t="shared" si="24"/>
        <v>6.9</v>
      </c>
      <c r="D25" s="512">
        <f t="shared" si="24"/>
        <v>6.9</v>
      </c>
      <c r="E25" s="512">
        <f t="shared" si="24"/>
        <v>6.9</v>
      </c>
      <c r="F25" s="512">
        <f t="shared" si="24"/>
        <v>7</v>
      </c>
      <c r="G25" s="512">
        <f t="shared" si="24"/>
        <v>7.1</v>
      </c>
      <c r="H25" s="512">
        <f t="shared" si="24"/>
        <v>0</v>
      </c>
      <c r="I25" s="512">
        <f t="shared" si="24"/>
        <v>0</v>
      </c>
      <c r="J25" s="512">
        <f t="shared" si="24"/>
        <v>0</v>
      </c>
      <c r="K25" s="499">
        <f t="shared" si="24"/>
        <v>-9.5320546514436888E-3</v>
      </c>
      <c r="L25" s="589">
        <f t="shared" si="24"/>
        <v>-3.0803216682901868E-2</v>
      </c>
      <c r="M25" s="499">
        <f t="shared" si="24"/>
        <v>5.9696982879664517E-5</v>
      </c>
      <c r="N25" s="589">
        <f t="shared" si="24"/>
        <v>-1.4072247971327223E-2</v>
      </c>
      <c r="O25" s="511">
        <f t="shared" si="24"/>
        <v>6.9</v>
      </c>
      <c r="P25" s="512">
        <f t="shared" si="24"/>
        <v>7.1</v>
      </c>
      <c r="Q25" s="488">
        <f t="shared" si="24"/>
        <v>-3.0803216682901868E-2</v>
      </c>
      <c r="R25" s="492">
        <f t="shared" si="24"/>
        <v>-1.4072247971327223E-2</v>
      </c>
      <c r="S25" s="194"/>
      <c r="T25" s="194"/>
      <c r="U25" s="353"/>
      <c r="V25" s="354"/>
      <c r="W25" s="354"/>
      <c r="X25" s="354"/>
      <c r="Y25" s="354"/>
      <c r="Z25" s="354"/>
      <c r="AA25" s="354"/>
      <c r="AB25" s="354"/>
      <c r="AC25" s="324"/>
      <c r="AD25" s="325"/>
      <c r="AE25" s="318"/>
      <c r="AF25" s="320"/>
      <c r="AG25" s="353"/>
      <c r="AH25" s="354"/>
      <c r="AI25" s="318"/>
      <c r="AJ25" s="320"/>
      <c r="AL25" s="121">
        <f t="shared" si="3"/>
        <v>6.9</v>
      </c>
      <c r="AM25" s="121">
        <f t="shared" si="9"/>
        <v>6.9</v>
      </c>
      <c r="AN25" s="121">
        <f t="shared" si="10"/>
        <v>6.9</v>
      </c>
      <c r="AO25" s="121">
        <f t="shared" si="11"/>
        <v>7</v>
      </c>
      <c r="AP25" s="121">
        <f t="shared" si="12"/>
        <v>7.1</v>
      </c>
      <c r="AQ25" s="121">
        <f t="shared" si="13"/>
        <v>0</v>
      </c>
      <c r="AR25" s="121">
        <f t="shared" si="14"/>
        <v>0</v>
      </c>
      <c r="AS25" s="121">
        <f t="shared" si="15"/>
        <v>0</v>
      </c>
      <c r="AT25" s="121">
        <f t="shared" si="16"/>
        <v>-9.5320546514436888E-3</v>
      </c>
      <c r="AU25" s="121">
        <f t="shared" si="17"/>
        <v>-3.0803216682901868E-2</v>
      </c>
      <c r="AV25" s="121">
        <f t="shared" si="18"/>
        <v>5.9696982879664517E-5</v>
      </c>
      <c r="AW25" s="121">
        <f t="shared" si="19"/>
        <v>-1.4072247971327223E-2</v>
      </c>
      <c r="AX25" s="121">
        <f t="shared" si="20"/>
        <v>6.9</v>
      </c>
      <c r="AY25" s="121">
        <f t="shared" si="21"/>
        <v>7.1</v>
      </c>
      <c r="AZ25" s="121">
        <f t="shared" si="22"/>
        <v>-3.0803216682901868E-2</v>
      </c>
      <c r="BA25" s="121">
        <f t="shared" si="23"/>
        <v>-1.4072247971327223E-2</v>
      </c>
      <c r="BB25" s="121"/>
      <c r="BC25" s="121"/>
      <c r="BD25" s="121"/>
      <c r="BE25" s="121"/>
      <c r="BF25" s="121"/>
      <c r="BG25" s="121"/>
      <c r="BH25" s="121"/>
      <c r="BI25" s="121"/>
    </row>
    <row r="26" spans="1:61" ht="12" customHeight="1">
      <c r="A26" s="57" t="s">
        <v>22</v>
      </c>
      <c r="B26" s="483" t="s">
        <v>56</v>
      </c>
      <c r="C26" s="511">
        <f t="shared" si="24"/>
        <v>1.5</v>
      </c>
      <c r="D26" s="512">
        <f t="shared" si="24"/>
        <v>1.6</v>
      </c>
      <c r="E26" s="512">
        <f t="shared" si="24"/>
        <v>1.6</v>
      </c>
      <c r="F26" s="512">
        <f t="shared" si="24"/>
        <v>1.6</v>
      </c>
      <c r="G26" s="512">
        <f t="shared" si="24"/>
        <v>1.7</v>
      </c>
      <c r="H26" s="512">
        <f t="shared" si="24"/>
        <v>0</v>
      </c>
      <c r="I26" s="512">
        <f t="shared" si="24"/>
        <v>0</v>
      </c>
      <c r="J26" s="512">
        <f t="shared" si="24"/>
        <v>0</v>
      </c>
      <c r="K26" s="499">
        <f t="shared" si="24"/>
        <v>-2.1796368003777156E-2</v>
      </c>
      <c r="L26" s="589">
        <f t="shared" si="24"/>
        <v>-8.3225437483875897E-2</v>
      </c>
      <c r="M26" s="499">
        <f t="shared" si="24"/>
        <v>-1.6186471560590832E-2</v>
      </c>
      <c r="N26" s="589">
        <f t="shared" si="24"/>
        <v>-7.3677967873543415E-2</v>
      </c>
      <c r="O26" s="511">
        <f t="shared" si="24"/>
        <v>1.5</v>
      </c>
      <c r="P26" s="512">
        <f t="shared" si="24"/>
        <v>1.7</v>
      </c>
      <c r="Q26" s="488">
        <f t="shared" si="24"/>
        <v>-8.3225437483875897E-2</v>
      </c>
      <c r="R26" s="492">
        <f t="shared" si="24"/>
        <v>-7.3677967873543415E-2</v>
      </c>
      <c r="S26" s="194"/>
      <c r="T26" s="194"/>
      <c r="U26" s="353"/>
      <c r="V26" s="354"/>
      <c r="W26" s="354"/>
      <c r="X26" s="354"/>
      <c r="Y26" s="354"/>
      <c r="Z26" s="354"/>
      <c r="AA26" s="354"/>
      <c r="AB26" s="354"/>
      <c r="AC26" s="324"/>
      <c r="AD26" s="325"/>
      <c r="AE26" s="318"/>
      <c r="AF26" s="320"/>
      <c r="AG26" s="353"/>
      <c r="AH26" s="354"/>
      <c r="AI26" s="318"/>
      <c r="AJ26" s="320"/>
      <c r="AL26" s="121">
        <f t="shared" si="3"/>
        <v>1.5</v>
      </c>
      <c r="AM26" s="121">
        <f t="shared" si="9"/>
        <v>1.6</v>
      </c>
      <c r="AN26" s="121">
        <f t="shared" si="10"/>
        <v>1.6</v>
      </c>
      <c r="AO26" s="121">
        <f t="shared" si="11"/>
        <v>1.6</v>
      </c>
      <c r="AP26" s="121">
        <f t="shared" si="12"/>
        <v>1.7</v>
      </c>
      <c r="AQ26" s="121">
        <f t="shared" si="13"/>
        <v>0</v>
      </c>
      <c r="AR26" s="121">
        <f t="shared" si="14"/>
        <v>0</v>
      </c>
      <c r="AS26" s="121">
        <f t="shared" si="15"/>
        <v>0</v>
      </c>
      <c r="AT26" s="121">
        <f t="shared" si="16"/>
        <v>-2.1796368003777156E-2</v>
      </c>
      <c r="AU26" s="121">
        <f t="shared" si="17"/>
        <v>-8.3225437483875897E-2</v>
      </c>
      <c r="AV26" s="121">
        <f t="shared" si="18"/>
        <v>-1.6186471560590832E-2</v>
      </c>
      <c r="AW26" s="121">
        <f t="shared" si="19"/>
        <v>-7.3677967873543415E-2</v>
      </c>
      <c r="AX26" s="121">
        <f t="shared" si="20"/>
        <v>1.5</v>
      </c>
      <c r="AY26" s="121">
        <f t="shared" si="21"/>
        <v>1.7</v>
      </c>
      <c r="AZ26" s="121">
        <f t="shared" si="22"/>
        <v>-8.3225437483875897E-2</v>
      </c>
      <c r="BA26" s="121">
        <f t="shared" si="23"/>
        <v>-7.3677967873543415E-2</v>
      </c>
      <c r="BB26" s="121"/>
      <c r="BC26" s="121"/>
      <c r="BD26" s="121"/>
      <c r="BE26" s="121"/>
      <c r="BF26" s="121"/>
      <c r="BG26" s="121"/>
      <c r="BH26" s="121"/>
      <c r="BI26" s="121"/>
    </row>
    <row r="27" spans="1:61" ht="12" customHeight="1">
      <c r="A27" s="63" t="s">
        <v>26</v>
      </c>
      <c r="B27" s="493" t="s">
        <v>57</v>
      </c>
      <c r="C27" s="520">
        <f t="shared" si="24"/>
        <v>37</v>
      </c>
      <c r="D27" s="521">
        <f t="shared" si="24"/>
        <v>36.6</v>
      </c>
      <c r="E27" s="521">
        <f t="shared" si="24"/>
        <v>36.9</v>
      </c>
      <c r="F27" s="521">
        <f t="shared" si="24"/>
        <v>36.6</v>
      </c>
      <c r="G27" s="521">
        <f t="shared" si="24"/>
        <v>35.5</v>
      </c>
      <c r="H27" s="521">
        <f t="shared" si="24"/>
        <v>0</v>
      </c>
      <c r="I27" s="521">
        <f t="shared" si="24"/>
        <v>0</v>
      </c>
      <c r="J27" s="521">
        <f t="shared" si="24"/>
        <v>0</v>
      </c>
      <c r="K27" s="616">
        <f t="shared" si="24"/>
        <v>1.2626405118592032E-2</v>
      </c>
      <c r="L27" s="617">
        <f t="shared" si="24"/>
        <v>4.3044082829188479E-2</v>
      </c>
      <c r="M27" s="616">
        <f t="shared" si="24"/>
        <v>2.3066885638375556E-2</v>
      </c>
      <c r="N27" s="617">
        <f t="shared" si="24"/>
        <v>7.0998770366421216E-2</v>
      </c>
      <c r="O27" s="520">
        <f t="shared" si="24"/>
        <v>37</v>
      </c>
      <c r="P27" s="521">
        <f t="shared" si="24"/>
        <v>35.5</v>
      </c>
      <c r="Q27" s="495">
        <f t="shared" si="24"/>
        <v>4.3044082829188479E-2</v>
      </c>
      <c r="R27" s="496">
        <f t="shared" si="24"/>
        <v>7.0998770366421216E-2</v>
      </c>
      <c r="S27" s="194"/>
      <c r="T27" s="194"/>
      <c r="U27" s="355"/>
      <c r="V27" s="356"/>
      <c r="W27" s="356"/>
      <c r="X27" s="356"/>
      <c r="Y27" s="356"/>
      <c r="Z27" s="356"/>
      <c r="AA27" s="356"/>
      <c r="AB27" s="356"/>
      <c r="AC27" s="327"/>
      <c r="AD27" s="328"/>
      <c r="AE27" s="329"/>
      <c r="AF27" s="330"/>
      <c r="AG27" s="355"/>
      <c r="AH27" s="356"/>
      <c r="AI27" s="329"/>
      <c r="AJ27" s="320"/>
      <c r="AL27" s="121">
        <f t="shared" si="3"/>
        <v>37</v>
      </c>
      <c r="AM27" s="121">
        <f t="shared" si="9"/>
        <v>36.6</v>
      </c>
      <c r="AN27" s="121">
        <f t="shared" si="10"/>
        <v>36.9</v>
      </c>
      <c r="AO27" s="121">
        <f t="shared" si="11"/>
        <v>36.6</v>
      </c>
      <c r="AP27" s="121">
        <f t="shared" si="12"/>
        <v>35.5</v>
      </c>
      <c r="AQ27" s="121">
        <f t="shared" si="13"/>
        <v>0</v>
      </c>
      <c r="AR27" s="121">
        <f t="shared" si="14"/>
        <v>0</v>
      </c>
      <c r="AS27" s="121">
        <f t="shared" si="15"/>
        <v>0</v>
      </c>
      <c r="AT27" s="121">
        <f t="shared" si="16"/>
        <v>1.2626405118592032E-2</v>
      </c>
      <c r="AU27" s="121">
        <f t="shared" si="17"/>
        <v>4.3044082829188479E-2</v>
      </c>
      <c r="AV27" s="121">
        <f t="shared" si="18"/>
        <v>2.3066885638375556E-2</v>
      </c>
      <c r="AW27" s="121">
        <f t="shared" si="19"/>
        <v>7.0998770366421216E-2</v>
      </c>
      <c r="AX27" s="121">
        <f t="shared" si="20"/>
        <v>37</v>
      </c>
      <c r="AY27" s="121">
        <f t="shared" si="21"/>
        <v>35.5</v>
      </c>
      <c r="AZ27" s="121">
        <f t="shared" si="22"/>
        <v>4.3044082829188479E-2</v>
      </c>
      <c r="BA27" s="121">
        <f t="shared" si="23"/>
        <v>7.0998770366421216E-2</v>
      </c>
      <c r="BB27" s="121"/>
      <c r="BC27" s="121"/>
      <c r="BD27" s="121"/>
      <c r="BE27" s="121"/>
      <c r="BF27" s="121"/>
      <c r="BG27" s="121"/>
      <c r="BH27" s="121"/>
      <c r="BI27" s="121"/>
    </row>
    <row r="28" spans="1:61" ht="12" customHeight="1">
      <c r="A28" s="57" t="s">
        <v>18</v>
      </c>
      <c r="B28" s="483" t="s">
        <v>58</v>
      </c>
      <c r="C28" s="545">
        <f t="shared" si="24"/>
        <v>19</v>
      </c>
      <c r="D28" s="512">
        <f t="shared" si="24"/>
        <v>19.400000000000002</v>
      </c>
      <c r="E28" s="512">
        <f t="shared" si="24"/>
        <v>19</v>
      </c>
      <c r="F28" s="512">
        <f t="shared" si="24"/>
        <v>19.5</v>
      </c>
      <c r="G28" s="512">
        <f t="shared" si="24"/>
        <v>17.7</v>
      </c>
      <c r="H28" s="512">
        <f t="shared" si="24"/>
        <v>0</v>
      </c>
      <c r="I28" s="512">
        <f t="shared" si="24"/>
        <v>0</v>
      </c>
      <c r="J28" s="512">
        <f t="shared" si="24"/>
        <v>0</v>
      </c>
      <c r="K28" s="499">
        <f t="shared" si="24"/>
        <v>-2.2645238662490352E-2</v>
      </c>
      <c r="L28" s="589">
        <f t="shared" si="24"/>
        <v>6.8555618024013665E-2</v>
      </c>
      <c r="M28" s="499">
        <f t="shared" si="24"/>
        <v>-1.3282281391996165E-2</v>
      </c>
      <c r="N28" s="589">
        <f t="shared" si="24"/>
        <v>0.10470914672451737</v>
      </c>
      <c r="O28" s="545">
        <f t="shared" si="24"/>
        <v>19</v>
      </c>
      <c r="P28" s="512">
        <f t="shared" si="24"/>
        <v>17.7</v>
      </c>
      <c r="Q28" s="488">
        <f t="shared" si="24"/>
        <v>6.8555618024013665E-2</v>
      </c>
      <c r="R28" s="492">
        <f t="shared" si="24"/>
        <v>0.10470914672451737</v>
      </c>
      <c r="S28" s="194"/>
      <c r="T28" s="194"/>
      <c r="U28" s="353"/>
      <c r="V28" s="354"/>
      <c r="W28" s="354"/>
      <c r="X28" s="354"/>
      <c r="Y28" s="354"/>
      <c r="Z28" s="354"/>
      <c r="AA28" s="354"/>
      <c r="AB28" s="354"/>
      <c r="AC28" s="324"/>
      <c r="AD28" s="325"/>
      <c r="AE28" s="318"/>
      <c r="AF28" s="320"/>
      <c r="AG28" s="353"/>
      <c r="AH28" s="354"/>
      <c r="AI28" s="318"/>
      <c r="AJ28" s="320"/>
      <c r="AL28" s="121">
        <f t="shared" si="3"/>
        <v>19</v>
      </c>
      <c r="AM28" s="121">
        <f t="shared" si="9"/>
        <v>19.400000000000002</v>
      </c>
      <c r="AN28" s="121">
        <f t="shared" si="10"/>
        <v>19</v>
      </c>
      <c r="AO28" s="121">
        <f t="shared" si="11"/>
        <v>19.5</v>
      </c>
      <c r="AP28" s="121">
        <f t="shared" si="12"/>
        <v>17.7</v>
      </c>
      <c r="AQ28" s="121">
        <f t="shared" si="13"/>
        <v>0</v>
      </c>
      <c r="AR28" s="121">
        <f t="shared" si="14"/>
        <v>0</v>
      </c>
      <c r="AS28" s="121">
        <f t="shared" si="15"/>
        <v>0</v>
      </c>
      <c r="AT28" s="121">
        <f t="shared" si="16"/>
        <v>-2.2645238662490352E-2</v>
      </c>
      <c r="AU28" s="121">
        <f t="shared" si="17"/>
        <v>6.8555618024013665E-2</v>
      </c>
      <c r="AV28" s="121">
        <f t="shared" si="18"/>
        <v>-1.3282281391996165E-2</v>
      </c>
      <c r="AW28" s="121">
        <f t="shared" si="19"/>
        <v>0.10470914672451737</v>
      </c>
      <c r="AX28" s="121">
        <f t="shared" si="20"/>
        <v>19</v>
      </c>
      <c r="AY28" s="121">
        <f t="shared" si="21"/>
        <v>17.7</v>
      </c>
      <c r="AZ28" s="121">
        <f t="shared" si="22"/>
        <v>6.8555618024013665E-2</v>
      </c>
      <c r="BA28" s="121">
        <f t="shared" si="23"/>
        <v>0.10470914672451737</v>
      </c>
      <c r="BB28" s="121"/>
      <c r="BC28" s="121"/>
      <c r="BD28" s="121"/>
      <c r="BE28" s="121"/>
      <c r="BF28" s="121"/>
      <c r="BG28" s="121"/>
      <c r="BH28" s="121"/>
      <c r="BI28" s="121"/>
    </row>
    <row r="29" spans="1:61" ht="12" customHeight="1">
      <c r="A29" s="57" t="s">
        <v>17</v>
      </c>
      <c r="B29" s="483" t="s">
        <v>59</v>
      </c>
      <c r="C29" s="511">
        <f t="shared" si="24"/>
        <v>2.8</v>
      </c>
      <c r="D29" s="512">
        <f t="shared" si="24"/>
        <v>2.9</v>
      </c>
      <c r="E29" s="512">
        <f t="shared" si="24"/>
        <v>2.9</v>
      </c>
      <c r="F29" s="512">
        <f t="shared" si="24"/>
        <v>2.9</v>
      </c>
      <c r="G29" s="512">
        <f t="shared" si="24"/>
        <v>3</v>
      </c>
      <c r="H29" s="512">
        <f t="shared" si="24"/>
        <v>0</v>
      </c>
      <c r="I29" s="512">
        <f t="shared" si="24"/>
        <v>0</v>
      </c>
      <c r="J29" s="512">
        <f t="shared" si="24"/>
        <v>0</v>
      </c>
      <c r="K29" s="499">
        <f t="shared" si="24"/>
        <v>-3.8533356226909343E-2</v>
      </c>
      <c r="L29" s="589">
        <f t="shared" si="24"/>
        <v>-5.6184902222832345E-2</v>
      </c>
      <c r="M29" s="499">
        <f t="shared" si="24"/>
        <v>-3.1130773772667264E-2</v>
      </c>
      <c r="N29" s="589">
        <f t="shared" si="24"/>
        <v>-4.2927475991264119E-2</v>
      </c>
      <c r="O29" s="511">
        <f t="shared" si="24"/>
        <v>2.8</v>
      </c>
      <c r="P29" s="512">
        <f t="shared" si="24"/>
        <v>3</v>
      </c>
      <c r="Q29" s="488">
        <f t="shared" si="24"/>
        <v>-5.6184902222832345E-2</v>
      </c>
      <c r="R29" s="492">
        <f t="shared" si="24"/>
        <v>-4.2927475991264119E-2</v>
      </c>
      <c r="S29" s="194"/>
      <c r="T29" s="194"/>
      <c r="U29" s="353"/>
      <c r="V29" s="354"/>
      <c r="W29" s="354"/>
      <c r="X29" s="354"/>
      <c r="Y29" s="354"/>
      <c r="Z29" s="354"/>
      <c r="AA29" s="354"/>
      <c r="AB29" s="354"/>
      <c r="AC29" s="324"/>
      <c r="AD29" s="325"/>
      <c r="AE29" s="318"/>
      <c r="AF29" s="320"/>
      <c r="AG29" s="353"/>
      <c r="AH29" s="354"/>
      <c r="AI29" s="318"/>
      <c r="AJ29" s="320"/>
      <c r="AL29" s="121">
        <f t="shared" si="3"/>
        <v>2.8</v>
      </c>
      <c r="AM29" s="121">
        <f t="shared" si="9"/>
        <v>2.9</v>
      </c>
      <c r="AN29" s="121">
        <f t="shared" si="10"/>
        <v>2.9</v>
      </c>
      <c r="AO29" s="121">
        <f t="shared" si="11"/>
        <v>2.9</v>
      </c>
      <c r="AP29" s="121">
        <f t="shared" si="12"/>
        <v>3</v>
      </c>
      <c r="AQ29" s="121">
        <f t="shared" si="13"/>
        <v>0</v>
      </c>
      <c r="AR29" s="121">
        <f t="shared" si="14"/>
        <v>0</v>
      </c>
      <c r="AS29" s="121">
        <f t="shared" si="15"/>
        <v>0</v>
      </c>
      <c r="AT29" s="121">
        <f t="shared" si="16"/>
        <v>-3.8533356226909343E-2</v>
      </c>
      <c r="AU29" s="121">
        <f t="shared" si="17"/>
        <v>-5.6184902222832345E-2</v>
      </c>
      <c r="AV29" s="121">
        <f t="shared" si="18"/>
        <v>-3.1130773772667264E-2</v>
      </c>
      <c r="AW29" s="121">
        <f t="shared" si="19"/>
        <v>-4.2927475991264119E-2</v>
      </c>
      <c r="AX29" s="121">
        <f t="shared" si="20"/>
        <v>2.8</v>
      </c>
      <c r="AY29" s="121">
        <f t="shared" si="21"/>
        <v>3</v>
      </c>
      <c r="AZ29" s="121">
        <f t="shared" si="22"/>
        <v>-5.6184902222832345E-2</v>
      </c>
      <c r="BA29" s="121">
        <f t="shared" si="23"/>
        <v>-4.2927475991264119E-2</v>
      </c>
      <c r="BB29" s="121"/>
      <c r="BC29" s="121"/>
      <c r="BD29" s="121"/>
      <c r="BE29" s="121"/>
      <c r="BF29" s="121"/>
      <c r="BG29" s="121"/>
      <c r="BH29" s="121"/>
      <c r="BI29" s="121"/>
    </row>
    <row r="30" spans="1:61" ht="12" customHeight="1">
      <c r="A30" s="63" t="s">
        <v>16</v>
      </c>
      <c r="B30" s="500" t="s">
        <v>60</v>
      </c>
      <c r="C30" s="522">
        <f t="shared" si="24"/>
        <v>21.8</v>
      </c>
      <c r="D30" s="523">
        <f t="shared" si="24"/>
        <v>22.3</v>
      </c>
      <c r="E30" s="523">
        <f t="shared" si="24"/>
        <v>21.9</v>
      </c>
      <c r="F30" s="523">
        <f t="shared" si="24"/>
        <v>22.4</v>
      </c>
      <c r="G30" s="523">
        <f t="shared" si="24"/>
        <v>20.7</v>
      </c>
      <c r="H30" s="523">
        <f t="shared" si="24"/>
        <v>0</v>
      </c>
      <c r="I30" s="523">
        <f t="shared" si="24"/>
        <v>0</v>
      </c>
      <c r="J30" s="523">
        <f t="shared" si="24"/>
        <v>0</v>
      </c>
      <c r="K30" s="623">
        <f t="shared" si="24"/>
        <v>-2.4717402344230033E-2</v>
      </c>
      <c r="L30" s="507">
        <f t="shared" si="24"/>
        <v>5.0700815151713874E-2</v>
      </c>
      <c r="M30" s="623">
        <f t="shared" si="24"/>
        <v>-1.5609952048549758E-2</v>
      </c>
      <c r="N30" s="507">
        <f t="shared" si="24"/>
        <v>8.3260490045982349E-2</v>
      </c>
      <c r="O30" s="633">
        <f t="shared" si="24"/>
        <v>21.8</v>
      </c>
      <c r="P30" s="634">
        <f t="shared" si="24"/>
        <v>20.7</v>
      </c>
      <c r="Q30" s="506">
        <f t="shared" si="24"/>
        <v>5.0700815151713874E-2</v>
      </c>
      <c r="R30" s="508">
        <f t="shared" si="24"/>
        <v>8.3260490045982349E-2</v>
      </c>
      <c r="S30" s="194"/>
      <c r="T30" s="194"/>
      <c r="U30" s="357"/>
      <c r="V30" s="358"/>
      <c r="W30" s="358"/>
      <c r="X30" s="358"/>
      <c r="Y30" s="358"/>
      <c r="Z30" s="358"/>
      <c r="AA30" s="358"/>
      <c r="AB30" s="358"/>
      <c r="AC30" s="339"/>
      <c r="AD30" s="740"/>
      <c r="AE30" s="340"/>
      <c r="AF30" s="359"/>
      <c r="AG30" s="357"/>
      <c r="AH30" s="358"/>
      <c r="AI30" s="340"/>
      <c r="AJ30" s="351"/>
      <c r="AL30" s="121">
        <f t="shared" si="3"/>
        <v>21.8</v>
      </c>
      <c r="AM30" s="121">
        <f t="shared" si="9"/>
        <v>22.3</v>
      </c>
      <c r="AN30" s="121">
        <f t="shared" si="10"/>
        <v>21.9</v>
      </c>
      <c r="AO30" s="121">
        <f t="shared" si="11"/>
        <v>22.4</v>
      </c>
      <c r="AP30" s="121">
        <f t="shared" si="12"/>
        <v>20.7</v>
      </c>
      <c r="AQ30" s="121">
        <f t="shared" si="13"/>
        <v>0</v>
      </c>
      <c r="AR30" s="121">
        <f t="shared" si="14"/>
        <v>0</v>
      </c>
      <c r="AS30" s="121">
        <f t="shared" si="15"/>
        <v>0</v>
      </c>
      <c r="AT30" s="121">
        <f t="shared" si="16"/>
        <v>-2.4717402344230033E-2</v>
      </c>
      <c r="AU30" s="121">
        <f t="shared" si="17"/>
        <v>5.0700815151713874E-2</v>
      </c>
      <c r="AV30" s="121">
        <f t="shared" si="18"/>
        <v>-1.5609952048549758E-2</v>
      </c>
      <c r="AW30" s="121">
        <f t="shared" si="19"/>
        <v>8.3260490045982349E-2</v>
      </c>
      <c r="AX30" s="121">
        <f t="shared" si="20"/>
        <v>21.8</v>
      </c>
      <c r="AY30" s="121">
        <f t="shared" si="21"/>
        <v>20.7</v>
      </c>
      <c r="AZ30" s="121">
        <f t="shared" si="22"/>
        <v>5.0700815151713874E-2</v>
      </c>
      <c r="BA30" s="121">
        <f t="shared" si="23"/>
        <v>8.3260490045982349E-2</v>
      </c>
      <c r="BB30" s="121"/>
      <c r="BC30" s="121"/>
      <c r="BD30" s="121"/>
      <c r="BE30" s="121"/>
      <c r="BF30" s="121"/>
      <c r="BG30" s="121"/>
      <c r="BH30" s="121"/>
      <c r="BI30" s="121"/>
    </row>
    <row r="31" spans="1:61" s="210" customFormat="1" ht="13.2">
      <c r="A31" s="216" t="str">
        <f>+"FXRetailTot"&amp;$A$1</f>
        <v>FXRetailTotSWE</v>
      </c>
      <c r="B31" s="1362" t="s">
        <v>147</v>
      </c>
      <c r="C31" s="1362"/>
      <c r="D31" s="1362"/>
      <c r="E31" s="1362"/>
      <c r="F31" s="1362"/>
      <c r="G31" s="1362"/>
      <c r="H31" s="1362"/>
      <c r="I31" s="1362"/>
      <c r="J31" s="1362"/>
      <c r="K31" s="1362"/>
      <c r="L31" s="1362"/>
      <c r="M31" s="1362"/>
      <c r="N31" s="1362"/>
      <c r="O31" s="1362"/>
      <c r="P31" s="1362"/>
      <c r="Q31" s="1362"/>
      <c r="R31" s="1362"/>
    </row>
    <row r="32" spans="1:61" s="5" customFormat="1">
      <c r="A32" s="183"/>
      <c r="B32" s="1367"/>
      <c r="C32" s="1367"/>
      <c r="D32" s="1367"/>
      <c r="E32" s="1367"/>
      <c r="F32" s="1367"/>
      <c r="G32" s="1367"/>
      <c r="H32" s="1367"/>
      <c r="I32" s="1367"/>
      <c r="J32" s="1367"/>
      <c r="K32" s="1367"/>
      <c r="L32" s="1367"/>
      <c r="M32" s="1367"/>
      <c r="N32" s="1367"/>
      <c r="O32" s="1367"/>
      <c r="P32" s="1367"/>
      <c r="Q32" s="418"/>
      <c r="R32" s="411"/>
      <c r="S32" s="133"/>
      <c r="T32" s="134"/>
    </row>
    <row r="33" spans="1:20" s="5" customFormat="1">
      <c r="A33" s="182"/>
      <c r="B33" s="1344"/>
      <c r="C33" s="1344"/>
      <c r="D33" s="1344"/>
      <c r="E33" s="1344"/>
      <c r="F33" s="1344"/>
      <c r="G33" s="1344"/>
      <c r="H33" s="1344"/>
      <c r="I33" s="1344"/>
      <c r="J33" s="1344"/>
      <c r="K33" s="1344"/>
      <c r="L33" s="1344"/>
      <c r="N33" s="135"/>
      <c r="Q33" s="135"/>
      <c r="T33" s="135"/>
    </row>
    <row r="34" spans="1:20" s="53" customFormat="1">
      <c r="A34" s="43"/>
      <c r="B34" s="13"/>
      <c r="C34" s="13"/>
      <c r="D34" s="13"/>
      <c r="E34" s="13"/>
      <c r="F34" s="13"/>
      <c r="G34" s="13"/>
      <c r="H34" s="13"/>
      <c r="I34" s="13"/>
      <c r="J34" s="13"/>
      <c r="K34" s="195"/>
      <c r="L34" s="195"/>
      <c r="M34" s="13"/>
    </row>
    <row r="35" spans="1:20" s="53" customFormat="1">
      <c r="A35" s="43"/>
      <c r="B35" s="13"/>
      <c r="C35" s="19"/>
      <c r="D35" s="19"/>
      <c r="E35" s="9"/>
      <c r="F35" s="15"/>
      <c r="G35" s="15"/>
      <c r="H35" s="15"/>
      <c r="I35" s="15"/>
      <c r="J35" s="15"/>
      <c r="K35" s="195"/>
      <c r="L35" s="195"/>
      <c r="M35" s="13"/>
    </row>
    <row r="36" spans="1:20" s="53" customFormat="1">
      <c r="A36" s="11"/>
      <c r="B36" s="13"/>
      <c r="C36" s="19"/>
      <c r="D36" s="19"/>
      <c r="E36" s="19"/>
      <c r="F36" s="15"/>
      <c r="G36" s="15"/>
      <c r="H36" s="9"/>
      <c r="I36" s="9"/>
      <c r="J36" s="9"/>
      <c r="K36" s="195"/>
      <c r="L36" s="195"/>
      <c r="M36" s="13"/>
    </row>
    <row r="37" spans="1:20" s="53" customFormat="1">
      <c r="A37" s="11"/>
      <c r="B37" s="13"/>
      <c r="C37" s="19"/>
      <c r="D37" s="19"/>
      <c r="E37" s="19"/>
      <c r="F37" s="15"/>
      <c r="G37" s="15"/>
      <c r="H37" s="9"/>
      <c r="I37" s="9"/>
      <c r="J37" s="9"/>
      <c r="K37" s="195"/>
      <c r="L37" s="195"/>
      <c r="M37" s="13"/>
    </row>
    <row r="38" spans="1:20" s="53" customFormat="1">
      <c r="A38" s="11"/>
      <c r="B38" s="13"/>
      <c r="C38" s="19"/>
      <c r="D38" s="19"/>
      <c r="E38" s="19"/>
      <c r="F38" s="122"/>
      <c r="G38" s="15"/>
      <c r="H38" s="9"/>
      <c r="I38" s="9"/>
      <c r="J38" s="9"/>
      <c r="K38" s="195"/>
      <c r="L38" s="195"/>
      <c r="M38" s="13"/>
    </row>
    <row r="39" spans="1:20" s="53" customFormat="1">
      <c r="A39" s="11"/>
      <c r="B39" s="13"/>
      <c r="C39" s="24"/>
      <c r="D39" s="24"/>
      <c r="E39" s="24"/>
      <c r="F39" s="123"/>
      <c r="G39" s="123"/>
      <c r="H39" s="12"/>
      <c r="I39" s="12"/>
      <c r="J39" s="12"/>
      <c r="K39" s="195"/>
      <c r="L39" s="195"/>
      <c r="M39" s="13"/>
    </row>
    <row r="40" spans="1:20" s="53" customFormat="1">
      <c r="A40" s="11"/>
      <c r="B40" s="13"/>
      <c r="C40" s="19"/>
      <c r="D40" s="19"/>
      <c r="E40" s="9"/>
      <c r="F40" s="15"/>
      <c r="G40" s="15"/>
      <c r="H40" s="9"/>
      <c r="I40" s="9"/>
      <c r="J40" s="9"/>
      <c r="K40" s="195"/>
      <c r="L40" s="195"/>
      <c r="M40" s="13"/>
    </row>
    <row r="41" spans="1:20" s="53" customFormat="1">
      <c r="A41" s="11"/>
      <c r="B41" s="13"/>
      <c r="C41" s="24"/>
      <c r="D41" s="24"/>
      <c r="E41" s="12"/>
      <c r="F41" s="123"/>
      <c r="G41" s="123"/>
      <c r="H41" s="12"/>
      <c r="I41" s="12"/>
      <c r="J41" s="12"/>
      <c r="K41" s="195"/>
      <c r="L41" s="195"/>
      <c r="M41" s="13"/>
    </row>
    <row r="42" spans="1:20" s="53" customFormat="1">
      <c r="A42" s="11"/>
      <c r="B42" s="13"/>
      <c r="C42" s="24"/>
      <c r="D42" s="24"/>
      <c r="E42" s="12"/>
      <c r="F42" s="12"/>
      <c r="G42" s="12"/>
      <c r="H42" s="12"/>
      <c r="I42" s="12"/>
      <c r="J42" s="12"/>
      <c r="K42" s="195"/>
      <c r="L42" s="195"/>
      <c r="M42" s="13"/>
    </row>
    <row r="43" spans="1:20" s="53" customFormat="1">
      <c r="A43" s="11"/>
      <c r="B43" s="13"/>
      <c r="C43" s="19"/>
      <c r="D43" s="19"/>
      <c r="E43" s="9"/>
      <c r="F43" s="124"/>
      <c r="G43" s="124"/>
      <c r="H43" s="9"/>
      <c r="I43" s="9"/>
      <c r="J43" s="9"/>
      <c r="K43" s="195"/>
      <c r="L43" s="195"/>
      <c r="M43" s="13"/>
    </row>
    <row r="44" spans="1:20" s="53" customFormat="1">
      <c r="A44" s="11"/>
      <c r="B44" s="13"/>
      <c r="C44" s="24"/>
      <c r="D44" s="24"/>
      <c r="E44" s="12"/>
      <c r="F44" s="123"/>
      <c r="G44" s="123"/>
      <c r="H44" s="12"/>
      <c r="I44" s="12"/>
      <c r="J44" s="12"/>
      <c r="K44" s="195"/>
      <c r="L44" s="195"/>
      <c r="M44" s="13"/>
    </row>
    <row r="45" spans="1:20" s="53" customFormat="1">
      <c r="A45" s="11"/>
      <c r="B45" s="13"/>
      <c r="C45" s="15"/>
      <c r="D45" s="15"/>
      <c r="E45" s="15"/>
      <c r="F45" s="15"/>
      <c r="G45" s="15"/>
      <c r="H45" s="15"/>
      <c r="I45" s="15"/>
      <c r="J45" s="15"/>
      <c r="K45" s="195"/>
      <c r="L45" s="195"/>
      <c r="M45" s="13"/>
    </row>
    <row r="46" spans="1:20" s="53" customFormat="1">
      <c r="A46" s="11"/>
      <c r="B46" s="13"/>
      <c r="C46" s="15"/>
      <c r="D46" s="15"/>
      <c r="E46" s="15"/>
      <c r="F46" s="15"/>
      <c r="G46" s="15"/>
      <c r="H46" s="15"/>
      <c r="I46" s="15"/>
      <c r="J46" s="15"/>
      <c r="K46" s="195"/>
      <c r="L46" s="195"/>
      <c r="M46" s="13"/>
    </row>
    <row r="47" spans="1:20" s="53" customFormat="1">
      <c r="A47" s="11"/>
      <c r="B47" s="13"/>
      <c r="C47" s="124"/>
      <c r="D47" s="124"/>
      <c r="E47" s="124"/>
      <c r="F47" s="124"/>
      <c r="G47" s="124"/>
      <c r="H47" s="124"/>
      <c r="I47" s="124"/>
      <c r="J47" s="124"/>
      <c r="K47" s="195"/>
      <c r="L47" s="195"/>
      <c r="M47" s="13"/>
    </row>
    <row r="48" spans="1:20" s="53" customFormat="1">
      <c r="A48" s="11"/>
      <c r="B48" s="13"/>
      <c r="C48" s="9"/>
      <c r="D48" s="9"/>
      <c r="E48" s="9"/>
      <c r="F48" s="9"/>
      <c r="G48" s="9"/>
      <c r="H48" s="9"/>
      <c r="I48" s="9"/>
      <c r="J48" s="9"/>
      <c r="K48" s="195"/>
      <c r="L48" s="195"/>
      <c r="M48" s="13"/>
    </row>
    <row r="49" spans="1:13" s="53" customFormat="1">
      <c r="A49" s="11"/>
      <c r="B49" s="13"/>
      <c r="C49" s="125"/>
      <c r="D49" s="125"/>
      <c r="E49" s="125"/>
      <c r="F49" s="125"/>
      <c r="G49" s="125"/>
      <c r="H49" s="125"/>
      <c r="I49" s="125"/>
      <c r="J49" s="125"/>
      <c r="K49" s="195"/>
      <c r="L49" s="195"/>
      <c r="M49" s="13"/>
    </row>
    <row r="50" spans="1:13" s="53" customFormat="1">
      <c r="A50" s="11"/>
      <c r="B50" s="13"/>
      <c r="C50" s="125"/>
      <c r="D50" s="125"/>
      <c r="E50" s="125"/>
      <c r="F50" s="125"/>
      <c r="G50" s="125"/>
      <c r="H50" s="125"/>
      <c r="I50" s="125"/>
      <c r="J50" s="125"/>
      <c r="K50" s="195"/>
      <c r="L50" s="195"/>
      <c r="M50" s="13"/>
    </row>
    <row r="51" spans="1:13" s="53" customFormat="1">
      <c r="A51" s="11"/>
      <c r="B51" s="13"/>
      <c r="C51" s="126"/>
      <c r="D51" s="126"/>
      <c r="E51" s="126"/>
      <c r="F51" s="126"/>
      <c r="G51" s="126"/>
      <c r="H51" s="126"/>
      <c r="I51" s="126"/>
      <c r="J51" s="126"/>
      <c r="K51" s="195"/>
      <c r="L51" s="195"/>
      <c r="M51" s="13"/>
    </row>
    <row r="52" spans="1:13" s="53" customFormat="1">
      <c r="A52" s="11"/>
      <c r="B52" s="13"/>
      <c r="C52" s="125"/>
      <c r="D52" s="125"/>
      <c r="E52" s="125"/>
      <c r="F52" s="125"/>
      <c r="G52" s="125"/>
      <c r="H52" s="125"/>
      <c r="I52" s="125"/>
      <c r="J52" s="125"/>
      <c r="K52" s="195"/>
      <c r="L52" s="195"/>
      <c r="M52" s="13"/>
    </row>
    <row r="53" spans="1:13" s="53" customFormat="1">
      <c r="A53" s="11"/>
      <c r="B53" s="13"/>
      <c r="C53" s="125"/>
      <c r="D53" s="125"/>
      <c r="E53" s="125"/>
      <c r="F53" s="125"/>
      <c r="G53" s="125"/>
      <c r="H53" s="125"/>
      <c r="I53" s="125"/>
      <c r="J53" s="125"/>
      <c r="K53" s="195"/>
      <c r="L53" s="195"/>
      <c r="M53" s="13"/>
    </row>
    <row r="54" spans="1:13" s="53" customFormat="1">
      <c r="A54" s="11"/>
      <c r="B54" s="13"/>
      <c r="C54" s="126"/>
      <c r="D54" s="126"/>
      <c r="E54" s="126"/>
      <c r="F54" s="126"/>
      <c r="G54" s="126"/>
      <c r="H54" s="126"/>
      <c r="I54" s="126"/>
      <c r="J54" s="126"/>
      <c r="K54" s="195"/>
      <c r="L54" s="195"/>
      <c r="M54" s="13"/>
    </row>
    <row r="55" spans="1:13" s="53" customFormat="1">
      <c r="A55" s="11"/>
      <c r="B55" s="13"/>
      <c r="C55" s="125"/>
      <c r="D55" s="125"/>
      <c r="E55" s="9"/>
      <c r="F55" s="9"/>
      <c r="G55" s="9"/>
      <c r="H55" s="12"/>
      <c r="I55" s="12"/>
      <c r="J55" s="12"/>
      <c r="K55" s="195"/>
      <c r="L55" s="195"/>
      <c r="M55" s="13"/>
    </row>
    <row r="56" spans="1:13" s="53" customFormat="1">
      <c r="A56" s="11"/>
      <c r="B56" s="13"/>
      <c r="C56" s="127"/>
      <c r="D56" s="127"/>
      <c r="E56" s="127"/>
      <c r="F56" s="127"/>
      <c r="G56" s="127"/>
      <c r="H56" s="127"/>
      <c r="I56" s="127"/>
      <c r="J56" s="127"/>
      <c r="K56" s="195"/>
      <c r="L56" s="195"/>
      <c r="M56" s="13"/>
    </row>
    <row r="57" spans="1:13" s="53" customFormat="1">
      <c r="A57" s="11"/>
      <c r="B57" s="13"/>
      <c r="C57" s="127"/>
      <c r="D57" s="127"/>
      <c r="E57" s="127"/>
      <c r="F57" s="127"/>
      <c r="G57" s="127"/>
      <c r="H57" s="127"/>
      <c r="I57" s="127"/>
      <c r="J57" s="127"/>
      <c r="K57" s="195"/>
      <c r="L57" s="195"/>
      <c r="M57" s="13"/>
    </row>
    <row r="58" spans="1:13" s="53" customFormat="1">
      <c r="A58" s="11"/>
      <c r="B58" s="13"/>
      <c r="C58" s="127"/>
      <c r="D58" s="127"/>
      <c r="E58" s="127"/>
      <c r="F58" s="127"/>
      <c r="G58" s="127"/>
      <c r="H58" s="127"/>
      <c r="I58" s="127"/>
      <c r="J58" s="127"/>
      <c r="K58" s="195"/>
      <c r="L58" s="195"/>
      <c r="M58" s="13"/>
    </row>
    <row r="59" spans="1:13" s="53" customFormat="1">
      <c r="A59" s="11"/>
      <c r="B59" s="13"/>
      <c r="C59" s="128"/>
      <c r="D59" s="128"/>
      <c r="E59" s="128"/>
      <c r="F59" s="128"/>
      <c r="G59" s="128"/>
      <c r="H59" s="128"/>
      <c r="I59" s="128"/>
      <c r="J59" s="128"/>
      <c r="K59" s="195"/>
      <c r="L59" s="195"/>
      <c r="M59" s="13"/>
    </row>
    <row r="60" spans="1:13" s="53" customFormat="1">
      <c r="A60" s="11"/>
      <c r="B60" s="13"/>
      <c r="C60" s="127"/>
      <c r="D60" s="127"/>
      <c r="E60" s="127"/>
      <c r="F60" s="127"/>
      <c r="G60" s="127"/>
      <c r="H60" s="127"/>
      <c r="I60" s="127"/>
      <c r="J60" s="127"/>
      <c r="K60" s="195"/>
      <c r="L60" s="195"/>
      <c r="M60" s="13"/>
    </row>
    <row r="61" spans="1:13" s="53" customFormat="1">
      <c r="A61" s="11"/>
      <c r="B61" s="13"/>
      <c r="C61" s="127"/>
      <c r="D61" s="127"/>
      <c r="E61" s="127"/>
      <c r="F61" s="127"/>
      <c r="G61" s="127"/>
      <c r="H61" s="127"/>
      <c r="I61" s="127"/>
      <c r="J61" s="127"/>
      <c r="K61" s="195"/>
      <c r="L61" s="195"/>
      <c r="M61" s="13"/>
    </row>
    <row r="62" spans="1:13" s="53" customFormat="1">
      <c r="A62" s="11"/>
      <c r="B62" s="13"/>
      <c r="C62" s="128"/>
      <c r="D62" s="128"/>
      <c r="E62" s="128"/>
      <c r="F62" s="128"/>
      <c r="G62" s="128"/>
      <c r="H62" s="128"/>
      <c r="I62" s="128"/>
      <c r="J62" s="128"/>
      <c r="K62" s="195"/>
      <c r="L62" s="195"/>
      <c r="M62" s="13"/>
    </row>
    <row r="63" spans="1:13" s="53" customFormat="1">
      <c r="A63" s="11"/>
      <c r="B63" s="13"/>
      <c r="C63" s="9"/>
      <c r="D63" s="9"/>
      <c r="E63" s="9"/>
      <c r="F63" s="9"/>
      <c r="G63" s="9"/>
      <c r="H63" s="9"/>
      <c r="I63" s="9"/>
      <c r="J63" s="9"/>
      <c r="K63" s="195"/>
      <c r="L63" s="195"/>
      <c r="M63" s="13"/>
    </row>
    <row r="64" spans="1:13" s="53" customFormat="1">
      <c r="A64" s="11"/>
      <c r="B64" s="13"/>
      <c r="C64" s="13"/>
      <c r="D64" s="13"/>
      <c r="E64" s="13"/>
      <c r="F64" s="13"/>
      <c r="G64" s="13"/>
      <c r="H64" s="13"/>
      <c r="I64" s="13"/>
      <c r="J64" s="13"/>
      <c r="K64" s="195"/>
      <c r="L64" s="195"/>
      <c r="M64" s="13"/>
    </row>
    <row r="65" spans="1:13" s="53" customFormat="1">
      <c r="A65" s="11"/>
      <c r="B65" s="13"/>
      <c r="C65" s="13"/>
      <c r="D65" s="13"/>
      <c r="E65" s="13"/>
      <c r="F65" s="13"/>
      <c r="G65" s="13"/>
      <c r="H65" s="13"/>
      <c r="I65" s="13"/>
      <c r="J65" s="13"/>
      <c r="K65" s="195"/>
      <c r="L65" s="195"/>
      <c r="M65" s="13"/>
    </row>
    <row r="66" spans="1:13" s="53" customFormat="1">
      <c r="A66" s="11"/>
      <c r="B66" s="13"/>
      <c r="C66" s="13"/>
      <c r="D66" s="13"/>
      <c r="E66" s="13"/>
      <c r="F66" s="13"/>
      <c r="G66" s="13"/>
      <c r="H66" s="13"/>
      <c r="I66" s="13"/>
      <c r="J66" s="13"/>
      <c r="K66" s="195"/>
      <c r="L66" s="195"/>
      <c r="M66" s="13"/>
    </row>
    <row r="96" spans="8:10" s="53" customFormat="1">
      <c r="H96" s="68"/>
      <c r="I96" s="68"/>
      <c r="J96" s="68"/>
    </row>
  </sheetData>
  <mergeCells count="6">
    <mergeCell ref="B33:L33"/>
    <mergeCell ref="M3:N3"/>
    <mergeCell ref="O3:P3"/>
    <mergeCell ref="Q3:R3"/>
    <mergeCell ref="B31:R31"/>
    <mergeCell ref="B32:P32"/>
  </mergeCells>
  <pageMargins left="0.7" right="0.7" top="0.75" bottom="0.75" header="0.3" footer="0.3"/>
  <pageSetup paperSize="9" orientation="portrait" r:id="rId1"/>
  <headerFooter>
    <oddFooter>&amp;C&amp;1#&amp;"Calibri"&amp;10&amp;K000000Confidential</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92D050"/>
  </sheetPr>
  <dimension ref="A1:BI96"/>
  <sheetViews>
    <sheetView workbookViewId="0">
      <selection activeCell="B31" sqref="B31:R31"/>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6" width="8.44140625" style="53" customWidth="1"/>
    <col min="17" max="18" width="7.44140625" style="53" customWidth="1"/>
    <col min="19" max="20" width="9.33203125" style="53"/>
    <col min="21" max="22" width="7" style="194" customWidth="1"/>
    <col min="23" max="16384" width="9.33203125" style="53"/>
  </cols>
  <sheetData>
    <row r="1" spans="1:61">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467">
        <f t="shared" si="0"/>
        <v>11</v>
      </c>
      <c r="L1" s="192">
        <f>1+K1</f>
        <v>12</v>
      </c>
      <c r="M1" s="50">
        <f t="shared" si="0"/>
        <v>13</v>
      </c>
      <c r="N1" s="50">
        <f t="shared" si="0"/>
        <v>14</v>
      </c>
      <c r="O1" s="193">
        <f>+N1+1</f>
        <v>15</v>
      </c>
      <c r="P1" s="193">
        <f>+O1+1</f>
        <v>16</v>
      </c>
      <c r="Q1" s="193">
        <f>+P1+1</f>
        <v>17</v>
      </c>
      <c r="R1" s="193">
        <f>+Q1+1</f>
        <v>18</v>
      </c>
      <c r="S1" s="52"/>
      <c r="T1" s="52"/>
    </row>
    <row r="2" spans="1:61">
      <c r="B2" s="400" t="s">
        <v>149</v>
      </c>
      <c r="C2" s="386"/>
      <c r="D2" s="386"/>
      <c r="E2" s="386"/>
      <c r="F2" s="386"/>
      <c r="G2" s="386"/>
      <c r="H2" s="386"/>
      <c r="I2" s="386"/>
      <c r="J2" s="386"/>
      <c r="K2" s="461"/>
      <c r="L2" s="322"/>
      <c r="M2" s="308"/>
      <c r="N2" s="367"/>
      <c r="O2" s="367"/>
      <c r="P2" s="309"/>
      <c r="Q2" s="367"/>
      <c r="R2" s="367"/>
      <c r="U2" s="790" t="s">
        <v>140</v>
      </c>
    </row>
    <row r="3" spans="1:61" ht="12" customHeight="1">
      <c r="B3" s="447"/>
      <c r="C3" s="448"/>
      <c r="D3" s="444"/>
      <c r="E3" s="444"/>
      <c r="F3" s="444"/>
      <c r="G3" s="446"/>
      <c r="H3" s="444"/>
      <c r="I3" s="444"/>
      <c r="J3" s="444"/>
      <c r="K3" s="462"/>
      <c r="L3" s="464"/>
      <c r="M3" s="1333" t="s">
        <v>111</v>
      </c>
      <c r="N3" s="1334"/>
      <c r="O3" s="1368"/>
      <c r="P3" s="1369"/>
      <c r="Q3" s="1365" t="s">
        <v>156</v>
      </c>
      <c r="R3" s="1366"/>
    </row>
    <row r="4" spans="1:61" ht="24.75" customHeight="1">
      <c r="A4" s="466" t="str">
        <f>+"topheading"&amp;$A$1</f>
        <v>topheadingSWE</v>
      </c>
      <c r="B4" s="453" t="e">
        <f>+VLOOKUP($A4,#REF!,B$1+1,FALSE)</f>
        <v>#REF!</v>
      </c>
      <c r="C4" s="1012" t="e">
        <f>+VLOOKUP($A4,#REF!,C$1+1,FALSE)</f>
        <v>#REF!</v>
      </c>
      <c r="D4" s="1013" t="e">
        <f>+VLOOKUP($A4,#REF!,D$1+1,FALSE)</f>
        <v>#REF!</v>
      </c>
      <c r="E4" s="1013" t="e">
        <f>+VLOOKUP($A4,#REF!,E$1+1,FALSE)</f>
        <v>#REF!</v>
      </c>
      <c r="F4" s="1013" t="e">
        <f>+VLOOKUP($A4,#REF!,F$1+1,FALSE)</f>
        <v>#REF!</v>
      </c>
      <c r="G4" s="1014" t="e">
        <f>+VLOOKUP($A4,#REF!,G$1+1,FALSE)</f>
        <v>#REF!</v>
      </c>
      <c r="H4" s="1013" t="e">
        <f>+VLOOKUP($A4,#REF!,H$1+1,FALSE)</f>
        <v>#REF!</v>
      </c>
      <c r="I4" s="1013" t="e">
        <f>+VLOOKUP($A4,#REF!,I$1+1,FALSE)</f>
        <v>#REF!</v>
      </c>
      <c r="J4" s="1013" t="e">
        <f>+VLOOKUP($A4,#REF!,J$1+1,FALSE)</f>
        <v>#REF!</v>
      </c>
      <c r="K4" s="1010" t="e">
        <f>+VLOOKUP($A4,#REF!,K$1+1,FALSE)</f>
        <v>#REF!</v>
      </c>
      <c r="L4" s="1014" t="e">
        <f>+VLOOKUP($A4,#REF!,L$1+1,FALSE)</f>
        <v>#REF!</v>
      </c>
      <c r="M4" s="463" t="e">
        <f>+K4</f>
        <v>#REF!</v>
      </c>
      <c r="N4" s="1014" t="e">
        <f>L4</f>
        <v>#REF!</v>
      </c>
      <c r="O4" s="1067" t="s">
        <v>159</v>
      </c>
      <c r="P4" s="1068" t="s">
        <v>158</v>
      </c>
      <c r="Q4" s="465" t="s">
        <v>98</v>
      </c>
      <c r="R4" s="1011" t="s">
        <v>99</v>
      </c>
      <c r="S4" s="194"/>
      <c r="U4" s="1012" t="e">
        <f>C4</f>
        <v>#REF!</v>
      </c>
      <c r="V4" s="1013" t="e">
        <f t="shared" ref="V4:AJ4" si="1">D4</f>
        <v>#REF!</v>
      </c>
      <c r="W4" s="1013" t="e">
        <f t="shared" si="1"/>
        <v>#REF!</v>
      </c>
      <c r="X4" s="1013" t="e">
        <f t="shared" si="1"/>
        <v>#REF!</v>
      </c>
      <c r="Y4" s="1013" t="e">
        <f t="shared" si="1"/>
        <v>#REF!</v>
      </c>
      <c r="Z4" s="1013" t="e">
        <f t="shared" si="1"/>
        <v>#REF!</v>
      </c>
      <c r="AA4" s="1013" t="e">
        <f t="shared" si="1"/>
        <v>#REF!</v>
      </c>
      <c r="AB4" s="1013" t="e">
        <f t="shared" si="1"/>
        <v>#REF!</v>
      </c>
      <c r="AC4" s="1010" t="e">
        <f t="shared" si="1"/>
        <v>#REF!</v>
      </c>
      <c r="AD4" s="1011" t="e">
        <f t="shared" si="1"/>
        <v>#REF!</v>
      </c>
      <c r="AE4" s="1010" t="e">
        <f t="shared" si="1"/>
        <v>#REF!</v>
      </c>
      <c r="AF4" s="1011" t="e">
        <f t="shared" si="1"/>
        <v>#REF!</v>
      </c>
      <c r="AG4" s="1010" t="str">
        <f t="shared" si="1"/>
        <v>Jan-dec 17</v>
      </c>
      <c r="AH4" s="1011" t="str">
        <f t="shared" si="1"/>
        <v>Jan-dec 16</v>
      </c>
      <c r="AI4" s="1010" t="str">
        <f t="shared" si="1"/>
        <v>EUR</v>
      </c>
      <c r="AJ4" s="1011" t="str">
        <f t="shared" si="1"/>
        <v>Lokal</v>
      </c>
    </row>
    <row r="5" spans="1:61" ht="12" customHeight="1">
      <c r="A5" s="57" t="s">
        <v>8</v>
      </c>
      <c r="B5" s="483" t="s">
        <v>65</v>
      </c>
      <c r="C5" s="611">
        <f t="shared" ref="C5:R16" si="2">VLOOKUP($A5,CBB_Other,C$1,FALSE)</f>
        <v>5</v>
      </c>
      <c r="D5" s="491">
        <f t="shared" si="2"/>
        <v>2</v>
      </c>
      <c r="E5" s="491">
        <f t="shared" si="2"/>
        <v>2</v>
      </c>
      <c r="F5" s="486">
        <f t="shared" si="2"/>
        <v>4</v>
      </c>
      <c r="G5" s="486">
        <f t="shared" si="2"/>
        <v>4</v>
      </c>
      <c r="H5" s="486">
        <f t="shared" si="2"/>
        <v>0</v>
      </c>
      <c r="I5" s="486">
        <f t="shared" si="2"/>
        <v>0</v>
      </c>
      <c r="J5" s="486">
        <f t="shared" si="2"/>
        <v>0</v>
      </c>
      <c r="K5" s="612">
        <f t="shared" si="2"/>
        <v>1.5859727688939977</v>
      </c>
      <c r="L5" s="589">
        <f t="shared" si="2"/>
        <v>0.36660622676236509</v>
      </c>
      <c r="M5" s="612">
        <f t="shared" si="2"/>
        <v>1.6712611195366605</v>
      </c>
      <c r="N5" s="589">
        <f t="shared" si="2"/>
        <v>0.49518641545091935</v>
      </c>
      <c r="O5" s="613">
        <f t="shared" si="2"/>
        <v>5</v>
      </c>
      <c r="P5" s="614">
        <f t="shared" si="2"/>
        <v>4</v>
      </c>
      <c r="Q5" s="488">
        <f t="shared" si="2"/>
        <v>-0.70585465205428055</v>
      </c>
      <c r="R5" s="492">
        <f t="shared" si="2"/>
        <v>0.49518641545091935</v>
      </c>
      <c r="S5" s="194"/>
      <c r="U5" s="431"/>
      <c r="V5" s="315"/>
      <c r="W5" s="316"/>
      <c r="X5" s="316"/>
      <c r="Y5" s="316"/>
      <c r="Z5" s="317"/>
      <c r="AA5" s="317"/>
      <c r="AB5" s="317"/>
      <c r="AC5" s="712"/>
      <c r="AD5" s="728"/>
      <c r="AE5" s="318"/>
      <c r="AF5" s="713"/>
      <c r="AG5" s="431"/>
      <c r="AH5" s="315"/>
      <c r="AI5" s="743"/>
      <c r="AJ5" s="713"/>
      <c r="AL5" s="121">
        <f t="shared" ref="AL5:AL30" si="3">C5-U5</f>
        <v>5</v>
      </c>
      <c r="AM5" s="121">
        <f t="shared" ref="AM5:BA20" si="4">D5-V5</f>
        <v>2</v>
      </c>
      <c r="AN5" s="121">
        <f t="shared" si="4"/>
        <v>2</v>
      </c>
      <c r="AO5" s="121">
        <f t="shared" si="4"/>
        <v>4</v>
      </c>
      <c r="AP5" s="121">
        <f t="shared" si="4"/>
        <v>4</v>
      </c>
      <c r="AQ5" s="121">
        <f t="shared" si="4"/>
        <v>0</v>
      </c>
      <c r="AR5" s="121">
        <f t="shared" si="4"/>
        <v>0</v>
      </c>
      <c r="AS5" s="121">
        <f t="shared" si="4"/>
        <v>0</v>
      </c>
      <c r="AT5" s="121">
        <f t="shared" si="4"/>
        <v>1.5859727688939977</v>
      </c>
      <c r="AU5" s="121">
        <f t="shared" si="4"/>
        <v>0.36660622676236509</v>
      </c>
      <c r="AV5" s="121">
        <f t="shared" si="4"/>
        <v>1.6712611195366605</v>
      </c>
      <c r="AW5" s="121">
        <f t="shared" si="4"/>
        <v>0.49518641545091935</v>
      </c>
      <c r="AX5" s="121">
        <f t="shared" si="4"/>
        <v>5</v>
      </c>
      <c r="AY5" s="121">
        <f t="shared" si="4"/>
        <v>4</v>
      </c>
      <c r="AZ5" s="121">
        <f>Q5-AI5</f>
        <v>-0.70585465205428055</v>
      </c>
      <c r="BA5" s="121">
        <f>R5-AJ5</f>
        <v>0.49518641545091935</v>
      </c>
      <c r="BB5" s="121"/>
      <c r="BC5" s="121"/>
      <c r="BD5" s="121"/>
      <c r="BE5" s="121"/>
      <c r="BF5" s="121"/>
      <c r="BG5" s="121"/>
      <c r="BH5" s="121"/>
      <c r="BI5" s="121"/>
    </row>
    <row r="6" spans="1:61" ht="12" customHeight="1">
      <c r="A6" s="57" t="s">
        <v>3</v>
      </c>
      <c r="B6" s="483" t="s">
        <v>50</v>
      </c>
      <c r="C6" s="604">
        <f t="shared" si="2"/>
        <v>-13</v>
      </c>
      <c r="D6" s="490">
        <f t="shared" si="2"/>
        <v>-14</v>
      </c>
      <c r="E6" s="491">
        <f t="shared" si="2"/>
        <v>-14</v>
      </c>
      <c r="F6" s="486">
        <f t="shared" si="2"/>
        <v>-6</v>
      </c>
      <c r="G6" s="486">
        <f t="shared" si="2"/>
        <v>-16</v>
      </c>
      <c r="H6" s="491">
        <f t="shared" si="2"/>
        <v>0</v>
      </c>
      <c r="I6" s="491">
        <f t="shared" si="2"/>
        <v>0</v>
      </c>
      <c r="J6" s="491">
        <f t="shared" si="2"/>
        <v>0</v>
      </c>
      <c r="K6" s="499">
        <f t="shared" si="2"/>
        <v>-4.6846166153746371E-2</v>
      </c>
      <c r="L6" s="589">
        <f t="shared" si="2"/>
        <v>-0.15114014190629321</v>
      </c>
      <c r="M6" s="499">
        <f t="shared" si="2"/>
        <v>-4.4062526118710421E-2</v>
      </c>
      <c r="N6" s="589">
        <f t="shared" si="2"/>
        <v>-0.10762401450210968</v>
      </c>
      <c r="O6" s="609">
        <f t="shared" si="2"/>
        <v>-13</v>
      </c>
      <c r="P6" s="615">
        <f t="shared" si="2"/>
        <v>-16</v>
      </c>
      <c r="Q6" s="488">
        <f t="shared" si="2"/>
        <v>-9.9226747598223586E-2</v>
      </c>
      <c r="R6" s="492">
        <f t="shared" si="2"/>
        <v>-0.10762401450210968</v>
      </c>
      <c r="S6" s="194"/>
      <c r="T6" s="194"/>
      <c r="U6" s="321"/>
      <c r="V6" s="322"/>
      <c r="W6" s="323"/>
      <c r="X6" s="317"/>
      <c r="Y6" s="317"/>
      <c r="Z6" s="323"/>
      <c r="AA6" s="323"/>
      <c r="AB6" s="323"/>
      <c r="AC6" s="324"/>
      <c r="AD6" s="325"/>
      <c r="AE6" s="318"/>
      <c r="AF6" s="320"/>
      <c r="AG6" s="431"/>
      <c r="AH6" s="315"/>
      <c r="AI6" s="318"/>
      <c r="AJ6" s="320"/>
      <c r="AL6" s="121">
        <f t="shared" si="3"/>
        <v>-13</v>
      </c>
      <c r="AM6" s="121">
        <f t="shared" si="4"/>
        <v>-14</v>
      </c>
      <c r="AN6" s="121">
        <f t="shared" si="4"/>
        <v>-14</v>
      </c>
      <c r="AO6" s="121">
        <f t="shared" si="4"/>
        <v>-6</v>
      </c>
      <c r="AP6" s="121">
        <f t="shared" si="4"/>
        <v>-16</v>
      </c>
      <c r="AQ6" s="121">
        <f t="shared" si="4"/>
        <v>0</v>
      </c>
      <c r="AR6" s="121">
        <f t="shared" si="4"/>
        <v>0</v>
      </c>
      <c r="AS6" s="121">
        <f t="shared" si="4"/>
        <v>0</v>
      </c>
      <c r="AT6" s="121">
        <f t="shared" si="4"/>
        <v>-4.6846166153746371E-2</v>
      </c>
      <c r="AU6" s="121">
        <f t="shared" si="4"/>
        <v>-0.15114014190629321</v>
      </c>
      <c r="AV6" s="121">
        <f t="shared" si="4"/>
        <v>-4.4062526118710421E-2</v>
      </c>
      <c r="AW6" s="121">
        <f t="shared" si="4"/>
        <v>-0.10762401450210968</v>
      </c>
      <c r="AX6" s="121">
        <f t="shared" si="4"/>
        <v>-13</v>
      </c>
      <c r="AY6" s="121">
        <f t="shared" si="4"/>
        <v>-16</v>
      </c>
      <c r="AZ6" s="121">
        <f t="shared" si="4"/>
        <v>-9.9226747598223586E-2</v>
      </c>
      <c r="BA6" s="121">
        <f t="shared" si="4"/>
        <v>-0.10762401450210968</v>
      </c>
      <c r="BB6" s="121"/>
      <c r="BC6" s="121"/>
      <c r="BD6" s="121"/>
      <c r="BE6" s="121"/>
      <c r="BF6" s="121"/>
      <c r="BG6" s="121"/>
      <c r="BH6" s="121"/>
      <c r="BI6" s="121"/>
    </row>
    <row r="7" spans="1:61" ht="12" customHeight="1">
      <c r="A7" s="57" t="s">
        <v>0</v>
      </c>
      <c r="B7" s="483" t="s">
        <v>51</v>
      </c>
      <c r="C7" s="604">
        <f t="shared" si="2"/>
        <v>-4</v>
      </c>
      <c r="D7" s="490">
        <f t="shared" si="2"/>
        <v>-3</v>
      </c>
      <c r="E7" s="491">
        <f t="shared" si="2"/>
        <v>-3</v>
      </c>
      <c r="F7" s="486">
        <f t="shared" si="2"/>
        <v>-4</v>
      </c>
      <c r="G7" s="486">
        <f t="shared" si="2"/>
        <v>-4</v>
      </c>
      <c r="H7" s="491">
        <f t="shared" si="2"/>
        <v>0</v>
      </c>
      <c r="I7" s="491">
        <f t="shared" si="2"/>
        <v>0</v>
      </c>
      <c r="J7" s="491">
        <f t="shared" si="2"/>
        <v>0</v>
      </c>
      <c r="K7" s="499">
        <f t="shared" si="2"/>
        <v>0.24967464439512255</v>
      </c>
      <c r="L7" s="589">
        <f t="shared" si="2"/>
        <v>6.8650817406135101E-3</v>
      </c>
      <c r="M7" s="499">
        <f t="shared" si="2"/>
        <v>0.27456892443018344</v>
      </c>
      <c r="N7" s="589">
        <f t="shared" si="2"/>
        <v>5.1012093998489272E-2</v>
      </c>
      <c r="O7" s="609">
        <f t="shared" si="2"/>
        <v>-4</v>
      </c>
      <c r="P7" s="615">
        <f t="shared" si="2"/>
        <v>-4</v>
      </c>
      <c r="Q7" s="488">
        <f t="shared" si="2"/>
        <v>1.8137972644993807</v>
      </c>
      <c r="R7" s="492">
        <f t="shared" si="2"/>
        <v>5.1012093998489272E-2</v>
      </c>
      <c r="S7" s="194"/>
      <c r="T7" s="194"/>
      <c r="U7" s="321"/>
      <c r="V7" s="322"/>
      <c r="W7" s="323"/>
      <c r="X7" s="317"/>
      <c r="Y7" s="317"/>
      <c r="Z7" s="323"/>
      <c r="AA7" s="323"/>
      <c r="AB7" s="323"/>
      <c r="AC7" s="324"/>
      <c r="AD7" s="325"/>
      <c r="AE7" s="318"/>
      <c r="AF7" s="320"/>
      <c r="AG7" s="431"/>
      <c r="AH7" s="315"/>
      <c r="AI7" s="318"/>
      <c r="AJ7" s="320"/>
      <c r="AL7" s="121">
        <f t="shared" si="3"/>
        <v>-4</v>
      </c>
      <c r="AM7" s="121">
        <f t="shared" si="4"/>
        <v>-3</v>
      </c>
      <c r="AN7" s="121">
        <f t="shared" si="4"/>
        <v>-3</v>
      </c>
      <c r="AO7" s="121">
        <f t="shared" si="4"/>
        <v>-4</v>
      </c>
      <c r="AP7" s="121">
        <f t="shared" si="4"/>
        <v>-4</v>
      </c>
      <c r="AQ7" s="121">
        <f t="shared" si="4"/>
        <v>0</v>
      </c>
      <c r="AR7" s="121">
        <f t="shared" si="4"/>
        <v>0</v>
      </c>
      <c r="AS7" s="121">
        <f t="shared" si="4"/>
        <v>0</v>
      </c>
      <c r="AT7" s="121">
        <f t="shared" si="4"/>
        <v>0.24967464439512255</v>
      </c>
      <c r="AU7" s="121">
        <f t="shared" si="4"/>
        <v>6.8650817406135101E-3</v>
      </c>
      <c r="AV7" s="121">
        <f t="shared" si="4"/>
        <v>0.27456892443018344</v>
      </c>
      <c r="AW7" s="121">
        <f t="shared" si="4"/>
        <v>5.1012093998489272E-2</v>
      </c>
      <c r="AX7" s="121">
        <f t="shared" si="4"/>
        <v>-4</v>
      </c>
      <c r="AY7" s="121">
        <f t="shared" si="4"/>
        <v>-4</v>
      </c>
      <c r="AZ7" s="121">
        <f t="shared" si="4"/>
        <v>1.8137972644993807</v>
      </c>
      <c r="BA7" s="121">
        <f t="shared" si="4"/>
        <v>5.1012093998489272E-2</v>
      </c>
      <c r="BB7" s="121"/>
      <c r="BC7" s="121"/>
      <c r="BD7" s="121"/>
      <c r="BE7" s="121"/>
      <c r="BF7" s="121"/>
      <c r="BG7" s="121"/>
      <c r="BH7" s="121"/>
      <c r="BI7" s="121"/>
    </row>
    <row r="8" spans="1:61" ht="12" customHeight="1">
      <c r="A8" s="57" t="s">
        <v>19</v>
      </c>
      <c r="B8" s="553" t="s">
        <v>80</v>
      </c>
      <c r="C8" s="604">
        <f t="shared" si="2"/>
        <v>5</v>
      </c>
      <c r="D8" s="490">
        <f t="shared" si="2"/>
        <v>7</v>
      </c>
      <c r="E8" s="491">
        <f t="shared" si="2"/>
        <v>5</v>
      </c>
      <c r="F8" s="486">
        <f t="shared" si="2"/>
        <v>6</v>
      </c>
      <c r="G8" s="486">
        <f t="shared" si="2"/>
        <v>6</v>
      </c>
      <c r="H8" s="491">
        <f t="shared" si="2"/>
        <v>0</v>
      </c>
      <c r="I8" s="491">
        <f t="shared" si="2"/>
        <v>0</v>
      </c>
      <c r="J8" s="491">
        <f t="shared" si="2"/>
        <v>0</v>
      </c>
      <c r="K8" s="499">
        <f t="shared" si="2"/>
        <v>-0.25432821464075206</v>
      </c>
      <c r="L8" s="589">
        <f t="shared" si="2"/>
        <v>-7.5985129338609236E-2</v>
      </c>
      <c r="M8" s="499">
        <f t="shared" si="2"/>
        <v>-0.24860099415063153</v>
      </c>
      <c r="N8" s="589">
        <f t="shared" si="2"/>
        <v>-4.7998308944828705E-2</v>
      </c>
      <c r="O8" s="609">
        <f t="shared" si="2"/>
        <v>5</v>
      </c>
      <c r="P8" s="615">
        <f t="shared" si="2"/>
        <v>6</v>
      </c>
      <c r="Q8" s="488">
        <f t="shared" si="2"/>
        <v>2.6088785183747243E-2</v>
      </c>
      <c r="R8" s="492">
        <f t="shared" si="2"/>
        <v>-4.7998308944828705E-2</v>
      </c>
      <c r="S8" s="194"/>
      <c r="T8" s="194"/>
      <c r="U8" s="321"/>
      <c r="V8" s="322"/>
      <c r="W8" s="323"/>
      <c r="X8" s="317"/>
      <c r="Y8" s="317"/>
      <c r="Z8" s="323"/>
      <c r="AA8" s="323"/>
      <c r="AB8" s="323"/>
      <c r="AC8" s="324"/>
      <c r="AD8" s="325"/>
      <c r="AE8" s="318"/>
      <c r="AF8" s="320"/>
      <c r="AG8" s="431"/>
      <c r="AH8" s="315"/>
      <c r="AI8" s="318"/>
      <c r="AJ8" s="320"/>
      <c r="AL8" s="121">
        <f t="shared" si="3"/>
        <v>5</v>
      </c>
      <c r="AM8" s="121">
        <f t="shared" si="4"/>
        <v>7</v>
      </c>
      <c r="AN8" s="121">
        <f t="shared" si="4"/>
        <v>5</v>
      </c>
      <c r="AO8" s="121">
        <f t="shared" si="4"/>
        <v>6</v>
      </c>
      <c r="AP8" s="121">
        <f t="shared" si="4"/>
        <v>6</v>
      </c>
      <c r="AQ8" s="121">
        <f t="shared" si="4"/>
        <v>0</v>
      </c>
      <c r="AR8" s="121">
        <f t="shared" si="4"/>
        <v>0</v>
      </c>
      <c r="AS8" s="121">
        <f t="shared" si="4"/>
        <v>0</v>
      </c>
      <c r="AT8" s="121">
        <f t="shared" si="4"/>
        <v>-0.25432821464075206</v>
      </c>
      <c r="AU8" s="121">
        <f t="shared" si="4"/>
        <v>-7.5985129338609236E-2</v>
      </c>
      <c r="AV8" s="121">
        <f t="shared" si="4"/>
        <v>-0.24860099415063153</v>
      </c>
      <c r="AW8" s="121">
        <f t="shared" si="4"/>
        <v>-4.7998308944828705E-2</v>
      </c>
      <c r="AX8" s="121">
        <f t="shared" si="4"/>
        <v>5</v>
      </c>
      <c r="AY8" s="121">
        <f t="shared" si="4"/>
        <v>6</v>
      </c>
      <c r="AZ8" s="121">
        <f t="shared" si="4"/>
        <v>2.6088785183747243E-2</v>
      </c>
      <c r="BA8" s="121">
        <f t="shared" si="4"/>
        <v>-4.7998308944828705E-2</v>
      </c>
      <c r="BB8" s="121"/>
      <c r="BC8" s="121"/>
      <c r="BD8" s="121"/>
      <c r="BE8" s="121"/>
      <c r="BF8" s="121"/>
      <c r="BG8" s="121"/>
      <c r="BH8" s="121"/>
      <c r="BI8" s="121"/>
    </row>
    <row r="9" spans="1:61" ht="12" customHeight="1">
      <c r="A9" s="63" t="s">
        <v>9</v>
      </c>
      <c r="B9" s="493" t="s">
        <v>66</v>
      </c>
      <c r="C9" s="478">
        <f t="shared" si="2"/>
        <v>-7</v>
      </c>
      <c r="D9" s="479">
        <f t="shared" si="2"/>
        <v>-8</v>
      </c>
      <c r="E9" s="482">
        <f t="shared" si="2"/>
        <v>-10</v>
      </c>
      <c r="F9" s="482">
        <f t="shared" si="2"/>
        <v>0</v>
      </c>
      <c r="G9" s="482">
        <f t="shared" si="2"/>
        <v>-10</v>
      </c>
      <c r="H9" s="498">
        <f t="shared" si="2"/>
        <v>0</v>
      </c>
      <c r="I9" s="498">
        <f t="shared" si="2"/>
        <v>0</v>
      </c>
      <c r="J9" s="498">
        <f t="shared" si="2"/>
        <v>0</v>
      </c>
      <c r="K9" s="616">
        <f t="shared" si="2"/>
        <v>-9.1899745193658289E-2</v>
      </c>
      <c r="L9" s="617">
        <f t="shared" si="2"/>
        <v>-0.29890230740193868</v>
      </c>
      <c r="M9" s="616">
        <f t="shared" si="2"/>
        <v>-9.727142073621009E-2</v>
      </c>
      <c r="N9" s="617">
        <f t="shared" si="2"/>
        <v>-0.26735184160909897</v>
      </c>
      <c r="O9" s="618">
        <f t="shared" si="2"/>
        <v>-7</v>
      </c>
      <c r="P9" s="619">
        <f t="shared" si="2"/>
        <v>-10</v>
      </c>
      <c r="Q9" s="495">
        <f t="shared" si="2"/>
        <v>0</v>
      </c>
      <c r="R9" s="496">
        <f t="shared" si="2"/>
        <v>-0.26735184160909897</v>
      </c>
      <c r="S9" s="194"/>
      <c r="T9" s="194"/>
      <c r="U9" s="432"/>
      <c r="V9" s="326"/>
      <c r="W9" s="326"/>
      <c r="X9" s="326"/>
      <c r="Y9" s="326"/>
      <c r="Z9" s="326"/>
      <c r="AA9" s="326"/>
      <c r="AB9" s="326"/>
      <c r="AC9" s="327"/>
      <c r="AD9" s="328"/>
      <c r="AE9" s="329"/>
      <c r="AF9" s="330"/>
      <c r="AG9" s="432"/>
      <c r="AH9" s="326"/>
      <c r="AI9" s="329"/>
      <c r="AJ9" s="330"/>
      <c r="AL9" s="121">
        <f t="shared" si="3"/>
        <v>-7</v>
      </c>
      <c r="AM9" s="121">
        <f t="shared" si="4"/>
        <v>-8</v>
      </c>
      <c r="AN9" s="121">
        <f t="shared" si="4"/>
        <v>-10</v>
      </c>
      <c r="AO9" s="121">
        <f t="shared" si="4"/>
        <v>0</v>
      </c>
      <c r="AP9" s="121">
        <f t="shared" si="4"/>
        <v>-10</v>
      </c>
      <c r="AQ9" s="121">
        <f t="shared" si="4"/>
        <v>0</v>
      </c>
      <c r="AR9" s="121">
        <f t="shared" si="4"/>
        <v>0</v>
      </c>
      <c r="AS9" s="121">
        <f t="shared" si="4"/>
        <v>0</v>
      </c>
      <c r="AT9" s="121">
        <f t="shared" si="4"/>
        <v>-9.1899745193658289E-2</v>
      </c>
      <c r="AU9" s="121">
        <f t="shared" si="4"/>
        <v>-0.29890230740193868</v>
      </c>
      <c r="AV9" s="121">
        <f t="shared" si="4"/>
        <v>-9.727142073621009E-2</v>
      </c>
      <c r="AW9" s="121">
        <f t="shared" si="4"/>
        <v>-0.26735184160909897</v>
      </c>
      <c r="AX9" s="121">
        <f t="shared" si="4"/>
        <v>-7</v>
      </c>
      <c r="AY9" s="121">
        <f t="shared" si="4"/>
        <v>-10</v>
      </c>
      <c r="AZ9" s="121">
        <f t="shared" si="4"/>
        <v>0</v>
      </c>
      <c r="BA9" s="121">
        <f t="shared" si="4"/>
        <v>-0.26735184160909897</v>
      </c>
      <c r="BB9" s="121"/>
      <c r="BC9" s="121"/>
      <c r="BD9" s="121"/>
      <c r="BE9" s="121"/>
      <c r="BF9" s="121"/>
      <c r="BG9" s="121"/>
      <c r="BH9" s="121"/>
      <c r="BI9" s="121"/>
    </row>
    <row r="10" spans="1:61" ht="12" customHeight="1">
      <c r="A10" s="57" t="s">
        <v>4</v>
      </c>
      <c r="B10" s="483" t="s">
        <v>36</v>
      </c>
      <c r="C10" s="604">
        <f t="shared" si="2"/>
        <v>-57</v>
      </c>
      <c r="D10" s="490">
        <f t="shared" si="2"/>
        <v>-96</v>
      </c>
      <c r="E10" s="491">
        <f t="shared" si="2"/>
        <v>-55</v>
      </c>
      <c r="F10" s="486">
        <f t="shared" si="2"/>
        <v>-58</v>
      </c>
      <c r="G10" s="486">
        <f t="shared" si="2"/>
        <v>-54</v>
      </c>
      <c r="H10" s="491">
        <f t="shared" si="2"/>
        <v>0</v>
      </c>
      <c r="I10" s="491">
        <f t="shared" si="2"/>
        <v>0</v>
      </c>
      <c r="J10" s="491">
        <f t="shared" si="2"/>
        <v>0</v>
      </c>
      <c r="K10" s="499">
        <f t="shared" si="2"/>
        <v>-0.4032021090718666</v>
      </c>
      <c r="L10" s="589">
        <f t="shared" si="2"/>
        <v>5.4431963063390265E-2</v>
      </c>
      <c r="M10" s="499">
        <f t="shared" si="2"/>
        <v>-0.39598177753203612</v>
      </c>
      <c r="N10" s="589">
        <f t="shared" si="2"/>
        <v>8.408047094263571E-2</v>
      </c>
      <c r="O10" s="609">
        <f t="shared" si="2"/>
        <v>-57</v>
      </c>
      <c r="P10" s="615">
        <f t="shared" si="2"/>
        <v>-54</v>
      </c>
      <c r="Q10" s="488">
        <f t="shared" si="2"/>
        <v>0.25977010432390335</v>
      </c>
      <c r="R10" s="492">
        <f t="shared" si="2"/>
        <v>8.408047094263571E-2</v>
      </c>
      <c r="S10" s="194"/>
      <c r="T10" s="194"/>
      <c r="U10" s="321"/>
      <c r="V10" s="322"/>
      <c r="W10" s="323"/>
      <c r="X10" s="317"/>
      <c r="Y10" s="317"/>
      <c r="Z10" s="323"/>
      <c r="AA10" s="323"/>
      <c r="AB10" s="323"/>
      <c r="AC10" s="324"/>
      <c r="AD10" s="325"/>
      <c r="AE10" s="318"/>
      <c r="AF10" s="320"/>
      <c r="AG10" s="431"/>
      <c r="AH10" s="315"/>
      <c r="AI10" s="318"/>
      <c r="AJ10" s="320"/>
      <c r="AL10" s="121">
        <f t="shared" si="3"/>
        <v>-57</v>
      </c>
      <c r="AM10" s="121">
        <f t="shared" si="4"/>
        <v>-96</v>
      </c>
      <c r="AN10" s="121">
        <f t="shared" si="4"/>
        <v>-55</v>
      </c>
      <c r="AO10" s="121">
        <f t="shared" si="4"/>
        <v>-58</v>
      </c>
      <c r="AP10" s="121">
        <f t="shared" si="4"/>
        <v>-54</v>
      </c>
      <c r="AQ10" s="121">
        <f t="shared" si="4"/>
        <v>0</v>
      </c>
      <c r="AR10" s="121">
        <f t="shared" si="4"/>
        <v>0</v>
      </c>
      <c r="AS10" s="121">
        <f t="shared" si="4"/>
        <v>0</v>
      </c>
      <c r="AT10" s="121">
        <f t="shared" si="4"/>
        <v>-0.4032021090718666</v>
      </c>
      <c r="AU10" s="121">
        <f t="shared" si="4"/>
        <v>5.4431963063390265E-2</v>
      </c>
      <c r="AV10" s="121">
        <f t="shared" si="4"/>
        <v>-0.39598177753203612</v>
      </c>
      <c r="AW10" s="121">
        <f t="shared" si="4"/>
        <v>8.408047094263571E-2</v>
      </c>
      <c r="AX10" s="121">
        <f t="shared" si="4"/>
        <v>-57</v>
      </c>
      <c r="AY10" s="121">
        <f t="shared" si="4"/>
        <v>-54</v>
      </c>
      <c r="AZ10" s="121">
        <f t="shared" si="4"/>
        <v>0.25977010432390335</v>
      </c>
      <c r="BA10" s="121">
        <f t="shared" si="4"/>
        <v>8.408047094263571E-2</v>
      </c>
      <c r="BB10" s="121"/>
      <c r="BC10" s="121"/>
      <c r="BD10" s="121"/>
      <c r="BE10" s="121"/>
      <c r="BF10" s="121"/>
      <c r="BG10" s="121"/>
      <c r="BH10" s="121"/>
      <c r="BI10" s="121"/>
    </row>
    <row r="11" spans="1:61" ht="12" customHeight="1">
      <c r="A11" s="191" t="s">
        <v>86</v>
      </c>
      <c r="B11" s="620" t="s">
        <v>87</v>
      </c>
      <c r="C11" s="604">
        <f t="shared" si="2"/>
        <v>44</v>
      </c>
      <c r="D11" s="490">
        <f t="shared" si="2"/>
        <v>26</v>
      </c>
      <c r="E11" s="491">
        <f t="shared" si="2"/>
        <v>52</v>
      </c>
      <c r="F11" s="486">
        <f t="shared" si="2"/>
        <v>52</v>
      </c>
      <c r="G11" s="486">
        <f t="shared" si="2"/>
        <v>55</v>
      </c>
      <c r="H11" s="491">
        <f t="shared" si="2"/>
        <v>0</v>
      </c>
      <c r="I11" s="491">
        <f t="shared" si="2"/>
        <v>0</v>
      </c>
      <c r="J11" s="491">
        <f t="shared" si="2"/>
        <v>0</v>
      </c>
      <c r="K11" s="499">
        <f t="shared" si="2"/>
        <v>0.65764978166311061</v>
      </c>
      <c r="L11" s="589">
        <f t="shared" si="2"/>
        <v>-0.20499140501933455</v>
      </c>
      <c r="M11" s="499">
        <f t="shared" si="2"/>
        <v>0.64112861689603173</v>
      </c>
      <c r="N11" s="589">
        <f t="shared" si="2"/>
        <v>-0.18189607582842293</v>
      </c>
      <c r="O11" s="609">
        <f t="shared" si="2"/>
        <v>44</v>
      </c>
      <c r="P11" s="615">
        <f t="shared" si="2"/>
        <v>55</v>
      </c>
      <c r="Q11" s="488">
        <f t="shared" si="2"/>
        <v>2.1880347554734891E-2</v>
      </c>
      <c r="R11" s="492">
        <f t="shared" si="2"/>
        <v>-0.18189607582842293</v>
      </c>
      <c r="S11" s="194"/>
      <c r="T11" s="194"/>
      <c r="U11" s="321"/>
      <c r="V11" s="322"/>
      <c r="W11" s="323"/>
      <c r="X11" s="317"/>
      <c r="Y11" s="317"/>
      <c r="Z11" s="323"/>
      <c r="AA11" s="323"/>
      <c r="AB11" s="323"/>
      <c r="AC11" s="324"/>
      <c r="AD11" s="325"/>
      <c r="AE11" s="318"/>
      <c r="AF11" s="320"/>
      <c r="AG11" s="431"/>
      <c r="AH11" s="315"/>
      <c r="AI11" s="318"/>
      <c r="AJ11" s="320"/>
      <c r="AL11" s="121">
        <f t="shared" si="3"/>
        <v>44</v>
      </c>
      <c r="AM11" s="121">
        <f t="shared" si="4"/>
        <v>26</v>
      </c>
      <c r="AN11" s="121">
        <f t="shared" si="4"/>
        <v>52</v>
      </c>
      <c r="AO11" s="121">
        <f t="shared" si="4"/>
        <v>52</v>
      </c>
      <c r="AP11" s="121">
        <f t="shared" si="4"/>
        <v>55</v>
      </c>
      <c r="AQ11" s="121">
        <f t="shared" si="4"/>
        <v>0</v>
      </c>
      <c r="AR11" s="121">
        <f t="shared" si="4"/>
        <v>0</v>
      </c>
      <c r="AS11" s="121">
        <f t="shared" si="4"/>
        <v>0</v>
      </c>
      <c r="AT11" s="121">
        <f t="shared" si="4"/>
        <v>0.65764978166311061</v>
      </c>
      <c r="AU11" s="121">
        <f t="shared" si="4"/>
        <v>-0.20499140501933455</v>
      </c>
      <c r="AV11" s="121">
        <f t="shared" si="4"/>
        <v>0.64112861689603173</v>
      </c>
      <c r="AW11" s="121">
        <f t="shared" si="4"/>
        <v>-0.18189607582842293</v>
      </c>
      <c r="AX11" s="121">
        <f t="shared" si="4"/>
        <v>44</v>
      </c>
      <c r="AY11" s="121">
        <f t="shared" si="4"/>
        <v>55</v>
      </c>
      <c r="AZ11" s="121">
        <f t="shared" si="4"/>
        <v>2.1880347554734891E-2</v>
      </c>
      <c r="BA11" s="121">
        <f t="shared" si="4"/>
        <v>-0.18189607582842293</v>
      </c>
      <c r="BB11" s="121"/>
      <c r="BC11" s="121"/>
      <c r="BD11" s="121"/>
      <c r="BE11" s="121"/>
      <c r="BF11" s="121"/>
      <c r="BG11" s="121"/>
      <c r="BH11" s="121"/>
      <c r="BI11" s="121"/>
    </row>
    <row r="12" spans="1:61" ht="12" customHeight="1">
      <c r="A12" s="63" t="s">
        <v>25</v>
      </c>
      <c r="B12" s="493" t="s">
        <v>67</v>
      </c>
      <c r="C12" s="605">
        <f t="shared" si="2"/>
        <v>-15</v>
      </c>
      <c r="D12" s="497">
        <f t="shared" si="2"/>
        <v>-72</v>
      </c>
      <c r="E12" s="498">
        <f t="shared" si="2"/>
        <v>-5</v>
      </c>
      <c r="F12" s="482">
        <f t="shared" si="2"/>
        <v>-7</v>
      </c>
      <c r="G12" s="482">
        <f t="shared" si="2"/>
        <v>-1</v>
      </c>
      <c r="H12" s="498">
        <f t="shared" si="2"/>
        <v>0</v>
      </c>
      <c r="I12" s="498">
        <f t="shared" si="2"/>
        <v>0</v>
      </c>
      <c r="J12" s="498">
        <f t="shared" si="2"/>
        <v>0</v>
      </c>
      <c r="K12" s="616">
        <f t="shared" si="2"/>
        <v>-0.79540267664055608</v>
      </c>
      <c r="L12" s="617">
        <f t="shared" si="2"/>
        <v>0</v>
      </c>
      <c r="M12" s="616">
        <f t="shared" si="2"/>
        <v>-0.79086156875164881</v>
      </c>
      <c r="N12" s="617">
        <f t="shared" si="2"/>
        <v>0</v>
      </c>
      <c r="O12" s="618">
        <f t="shared" si="2"/>
        <v>-15</v>
      </c>
      <c r="P12" s="619">
        <f t="shared" si="2"/>
        <v>-1</v>
      </c>
      <c r="Q12" s="495">
        <f t="shared" si="2"/>
        <v>0</v>
      </c>
      <c r="R12" s="496">
        <f t="shared" si="2"/>
        <v>0</v>
      </c>
      <c r="S12" s="194"/>
      <c r="T12" s="194"/>
      <c r="U12" s="332"/>
      <c r="V12" s="333"/>
      <c r="W12" s="334"/>
      <c r="X12" s="326"/>
      <c r="Y12" s="326"/>
      <c r="Z12" s="334"/>
      <c r="AA12" s="334"/>
      <c r="AB12" s="334"/>
      <c r="AC12" s="327"/>
      <c r="AD12" s="328"/>
      <c r="AE12" s="329"/>
      <c r="AF12" s="330"/>
      <c r="AG12" s="744"/>
      <c r="AH12" s="745"/>
      <c r="AI12" s="329"/>
      <c r="AJ12" s="330"/>
      <c r="AL12" s="121">
        <f t="shared" si="3"/>
        <v>-15</v>
      </c>
      <c r="AM12" s="121">
        <f t="shared" si="4"/>
        <v>-72</v>
      </c>
      <c r="AN12" s="121">
        <f t="shared" si="4"/>
        <v>-5</v>
      </c>
      <c r="AO12" s="121">
        <f t="shared" si="4"/>
        <v>-7</v>
      </c>
      <c r="AP12" s="121">
        <f t="shared" si="4"/>
        <v>-1</v>
      </c>
      <c r="AQ12" s="121">
        <f t="shared" si="4"/>
        <v>0</v>
      </c>
      <c r="AR12" s="121">
        <f t="shared" si="4"/>
        <v>0</v>
      </c>
      <c r="AS12" s="121">
        <f t="shared" si="4"/>
        <v>0</v>
      </c>
      <c r="AT12" s="121">
        <f t="shared" si="4"/>
        <v>-0.79540267664055608</v>
      </c>
      <c r="AU12" s="121">
        <f t="shared" si="4"/>
        <v>0</v>
      </c>
      <c r="AV12" s="121">
        <f t="shared" si="4"/>
        <v>-0.79086156875164881</v>
      </c>
      <c r="AW12" s="121">
        <f t="shared" si="4"/>
        <v>0</v>
      </c>
      <c r="AX12" s="121">
        <f t="shared" si="4"/>
        <v>-15</v>
      </c>
      <c r="AY12" s="121">
        <f t="shared" si="4"/>
        <v>-1</v>
      </c>
      <c r="AZ12" s="121">
        <f t="shared" si="4"/>
        <v>0</v>
      </c>
      <c r="BA12" s="121">
        <f t="shared" si="4"/>
        <v>0</v>
      </c>
      <c r="BB12" s="121"/>
      <c r="BC12" s="121"/>
      <c r="BD12" s="121"/>
      <c r="BE12" s="121"/>
      <c r="BF12" s="121"/>
      <c r="BG12" s="121"/>
      <c r="BH12" s="121"/>
      <c r="BI12" s="121"/>
    </row>
    <row r="13" spans="1:61" ht="12" customHeight="1">
      <c r="A13" s="63" t="s">
        <v>14</v>
      </c>
      <c r="B13" s="493" t="s">
        <v>68</v>
      </c>
      <c r="C13" s="605">
        <f t="shared" si="2"/>
        <v>-22</v>
      </c>
      <c r="D13" s="497">
        <f t="shared" si="2"/>
        <v>-80</v>
      </c>
      <c r="E13" s="498">
        <f t="shared" si="2"/>
        <v>-15</v>
      </c>
      <c r="F13" s="498">
        <f t="shared" si="2"/>
        <v>-7</v>
      </c>
      <c r="G13" s="498">
        <f t="shared" si="2"/>
        <v>-11</v>
      </c>
      <c r="H13" s="498">
        <f t="shared" si="2"/>
        <v>0</v>
      </c>
      <c r="I13" s="498">
        <f t="shared" si="2"/>
        <v>0</v>
      </c>
      <c r="J13" s="498">
        <f t="shared" si="2"/>
        <v>0</v>
      </c>
      <c r="K13" s="616">
        <f t="shared" si="2"/>
        <v>-0.72551160179198115</v>
      </c>
      <c r="L13" s="617">
        <f t="shared" si="2"/>
        <v>0</v>
      </c>
      <c r="M13" s="616">
        <f t="shared" si="2"/>
        <v>-0.72076355408357384</v>
      </c>
      <c r="N13" s="617">
        <f t="shared" si="2"/>
        <v>0</v>
      </c>
      <c r="O13" s="618">
        <f t="shared" si="2"/>
        <v>-22</v>
      </c>
      <c r="P13" s="619">
        <f t="shared" si="2"/>
        <v>-11</v>
      </c>
      <c r="Q13" s="495">
        <f t="shared" si="2"/>
        <v>0</v>
      </c>
      <c r="R13" s="496">
        <f t="shared" si="2"/>
        <v>0</v>
      </c>
      <c r="S13" s="194"/>
      <c r="T13" s="194"/>
      <c r="U13" s="332"/>
      <c r="V13" s="333"/>
      <c r="W13" s="334"/>
      <c r="X13" s="334"/>
      <c r="Y13" s="334"/>
      <c r="Z13" s="334"/>
      <c r="AA13" s="334"/>
      <c r="AB13" s="334"/>
      <c r="AC13" s="327"/>
      <c r="AD13" s="328"/>
      <c r="AE13" s="329"/>
      <c r="AF13" s="330"/>
      <c r="AG13" s="744"/>
      <c r="AH13" s="745"/>
      <c r="AI13" s="329"/>
      <c r="AJ13" s="330"/>
      <c r="AL13" s="121">
        <f t="shared" si="3"/>
        <v>-22</v>
      </c>
      <c r="AM13" s="121">
        <f t="shared" si="4"/>
        <v>-80</v>
      </c>
      <c r="AN13" s="121">
        <f t="shared" si="4"/>
        <v>-15</v>
      </c>
      <c r="AO13" s="121">
        <f t="shared" si="4"/>
        <v>-7</v>
      </c>
      <c r="AP13" s="121">
        <f t="shared" si="4"/>
        <v>-11</v>
      </c>
      <c r="AQ13" s="121">
        <f t="shared" si="4"/>
        <v>0</v>
      </c>
      <c r="AR13" s="121">
        <f t="shared" si="4"/>
        <v>0</v>
      </c>
      <c r="AS13" s="121">
        <f t="shared" si="4"/>
        <v>0</v>
      </c>
      <c r="AT13" s="121">
        <f t="shared" si="4"/>
        <v>-0.72551160179198115</v>
      </c>
      <c r="AU13" s="121">
        <f t="shared" si="4"/>
        <v>0</v>
      </c>
      <c r="AV13" s="121">
        <f t="shared" si="4"/>
        <v>-0.72076355408357384</v>
      </c>
      <c r="AW13" s="121">
        <f t="shared" si="4"/>
        <v>0</v>
      </c>
      <c r="AX13" s="121">
        <f t="shared" si="4"/>
        <v>-22</v>
      </c>
      <c r="AY13" s="121">
        <f t="shared" si="4"/>
        <v>-11</v>
      </c>
      <c r="AZ13" s="121">
        <f t="shared" si="4"/>
        <v>0</v>
      </c>
      <c r="BA13" s="121">
        <f t="shared" si="4"/>
        <v>0</v>
      </c>
      <c r="BB13" s="121"/>
      <c r="BC13" s="121"/>
      <c r="BD13" s="121"/>
      <c r="BE13" s="121"/>
      <c r="BF13" s="121"/>
      <c r="BG13" s="121"/>
      <c r="BH13" s="121"/>
      <c r="BI13" s="121"/>
    </row>
    <row r="14" spans="1:61" ht="12" customHeight="1">
      <c r="A14" s="57" t="s">
        <v>24</v>
      </c>
      <c r="B14" s="483" t="s">
        <v>52</v>
      </c>
      <c r="C14" s="621">
        <f t="shared" si="2"/>
        <v>-2</v>
      </c>
      <c r="D14" s="490">
        <f t="shared" si="2"/>
        <v>-2</v>
      </c>
      <c r="E14" s="491">
        <f t="shared" si="2"/>
        <v>-1</v>
      </c>
      <c r="F14" s="485">
        <f t="shared" si="2"/>
        <v>-1</v>
      </c>
      <c r="G14" s="485">
        <f t="shared" si="2"/>
        <v>-3</v>
      </c>
      <c r="H14" s="491">
        <f t="shared" si="2"/>
        <v>0</v>
      </c>
      <c r="I14" s="491">
        <f t="shared" si="2"/>
        <v>0</v>
      </c>
      <c r="J14" s="491">
        <f t="shared" si="2"/>
        <v>0</v>
      </c>
      <c r="K14" s="499">
        <f t="shared" si="2"/>
        <v>-3.7098621220334138E-2</v>
      </c>
      <c r="L14" s="589">
        <f t="shared" si="2"/>
        <v>-0.16763332217730975</v>
      </c>
      <c r="M14" s="499">
        <f t="shared" si="2"/>
        <v>-1.6915301882797107E-2</v>
      </c>
      <c r="N14" s="589">
        <f t="shared" si="2"/>
        <v>-9.7005095935635222E-2</v>
      </c>
      <c r="O14" s="609">
        <f t="shared" si="2"/>
        <v>-2</v>
      </c>
      <c r="P14" s="615">
        <f t="shared" si="2"/>
        <v>-3</v>
      </c>
      <c r="Q14" s="488">
        <f t="shared" si="2"/>
        <v>0.30715076438605382</v>
      </c>
      <c r="R14" s="492">
        <f t="shared" si="2"/>
        <v>-9.7005095935635222E-2</v>
      </c>
      <c r="S14" s="194"/>
      <c r="T14" s="194"/>
      <c r="U14" s="321"/>
      <c r="V14" s="322"/>
      <c r="W14" s="323"/>
      <c r="X14" s="316"/>
      <c r="Y14" s="316"/>
      <c r="Z14" s="323"/>
      <c r="AA14" s="323"/>
      <c r="AB14" s="323"/>
      <c r="AC14" s="324"/>
      <c r="AD14" s="325"/>
      <c r="AE14" s="335"/>
      <c r="AF14" s="320"/>
      <c r="AG14" s="431"/>
      <c r="AH14" s="315"/>
      <c r="AI14" s="318"/>
      <c r="AJ14" s="320"/>
      <c r="AL14" s="121">
        <f t="shared" si="3"/>
        <v>-2</v>
      </c>
      <c r="AM14" s="121">
        <f t="shared" si="4"/>
        <v>-2</v>
      </c>
      <c r="AN14" s="121">
        <f t="shared" si="4"/>
        <v>-1</v>
      </c>
      <c r="AO14" s="121">
        <f t="shared" si="4"/>
        <v>-1</v>
      </c>
      <c r="AP14" s="121">
        <f t="shared" si="4"/>
        <v>-3</v>
      </c>
      <c r="AQ14" s="121">
        <f t="shared" si="4"/>
        <v>0</v>
      </c>
      <c r="AR14" s="121">
        <f t="shared" si="4"/>
        <v>0</v>
      </c>
      <c r="AS14" s="121">
        <f t="shared" si="4"/>
        <v>0</v>
      </c>
      <c r="AT14" s="121">
        <f t="shared" si="4"/>
        <v>-3.7098621220334138E-2</v>
      </c>
      <c r="AU14" s="121">
        <f t="shared" si="4"/>
        <v>-0.16763332217730975</v>
      </c>
      <c r="AV14" s="121">
        <f t="shared" si="4"/>
        <v>-1.6915301882797107E-2</v>
      </c>
      <c r="AW14" s="121">
        <f t="shared" si="4"/>
        <v>-9.7005095935635222E-2</v>
      </c>
      <c r="AX14" s="121">
        <f t="shared" si="4"/>
        <v>-2</v>
      </c>
      <c r="AY14" s="121">
        <f t="shared" si="4"/>
        <v>-3</v>
      </c>
      <c r="AZ14" s="121">
        <f t="shared" si="4"/>
        <v>0.30715076438605382</v>
      </c>
      <c r="BA14" s="121">
        <f t="shared" si="4"/>
        <v>-9.7005095935635222E-2</v>
      </c>
      <c r="BB14" s="121"/>
      <c r="BC14" s="121"/>
      <c r="BD14" s="121"/>
      <c r="BE14" s="121"/>
      <c r="BF14" s="121"/>
      <c r="BG14" s="121"/>
      <c r="BH14" s="121"/>
      <c r="BI14" s="121"/>
    </row>
    <row r="15" spans="1:61" ht="12" hidden="1" customHeight="1" outlineLevel="1">
      <c r="A15" s="57" t="s">
        <v>128</v>
      </c>
      <c r="B15" s="483" t="s">
        <v>129</v>
      </c>
      <c r="C15" s="621" t="e">
        <f t="shared" si="2"/>
        <v>#N/A</v>
      </c>
      <c r="D15" s="490" t="e">
        <f t="shared" si="2"/>
        <v>#N/A</v>
      </c>
      <c r="E15" s="491" t="e">
        <f t="shared" si="2"/>
        <v>#N/A</v>
      </c>
      <c r="F15" s="485" t="e">
        <f t="shared" si="2"/>
        <v>#N/A</v>
      </c>
      <c r="G15" s="485" t="e">
        <f t="shared" si="2"/>
        <v>#N/A</v>
      </c>
      <c r="H15" s="491">
        <f t="shared" si="2"/>
        <v>0</v>
      </c>
      <c r="I15" s="491">
        <f t="shared" si="2"/>
        <v>0</v>
      </c>
      <c r="J15" s="491">
        <f t="shared" si="2"/>
        <v>0</v>
      </c>
      <c r="K15" s="499" t="e">
        <f t="shared" si="2"/>
        <v>#N/A</v>
      </c>
      <c r="L15" s="589" t="e">
        <f t="shared" si="2"/>
        <v>#N/A</v>
      </c>
      <c r="M15" s="499" t="e">
        <f t="shared" si="2"/>
        <v>#N/A</v>
      </c>
      <c r="N15" s="589" t="e">
        <f t="shared" si="2"/>
        <v>#N/A</v>
      </c>
      <c r="O15" s="609" t="e">
        <f t="shared" si="2"/>
        <v>#N/A</v>
      </c>
      <c r="P15" s="615" t="e">
        <f t="shared" si="2"/>
        <v>#N/A</v>
      </c>
      <c r="Q15" s="488" t="e">
        <f t="shared" si="2"/>
        <v>#N/A</v>
      </c>
      <c r="R15" s="492" t="e">
        <f t="shared" si="2"/>
        <v>#N/A</v>
      </c>
      <c r="S15" s="194"/>
      <c r="T15" s="194"/>
      <c r="U15" s="321"/>
      <c r="V15" s="322"/>
      <c r="W15" s="323"/>
      <c r="X15" s="316"/>
      <c r="Y15" s="316"/>
      <c r="Z15" s="323"/>
      <c r="AA15" s="323"/>
      <c r="AB15" s="323"/>
      <c r="AC15" s="324"/>
      <c r="AD15" s="325"/>
      <c r="AE15" s="335"/>
      <c r="AF15" s="320"/>
      <c r="AG15" s="431"/>
      <c r="AH15" s="315"/>
      <c r="AI15" s="318"/>
      <c r="AJ15" s="320"/>
      <c r="AL15" s="121" t="e">
        <f t="shared" si="3"/>
        <v>#N/A</v>
      </c>
      <c r="AM15" s="121" t="e">
        <f t="shared" si="4"/>
        <v>#N/A</v>
      </c>
      <c r="AN15" s="121" t="e">
        <f t="shared" si="4"/>
        <v>#N/A</v>
      </c>
      <c r="AO15" s="121" t="e">
        <f t="shared" si="4"/>
        <v>#N/A</v>
      </c>
      <c r="AP15" s="121" t="e">
        <f t="shared" si="4"/>
        <v>#N/A</v>
      </c>
      <c r="AQ15" s="121">
        <f t="shared" si="4"/>
        <v>0</v>
      </c>
      <c r="AR15" s="121">
        <f t="shared" si="4"/>
        <v>0</v>
      </c>
      <c r="AS15" s="121">
        <f t="shared" si="4"/>
        <v>0</v>
      </c>
      <c r="AT15" s="121" t="e">
        <f t="shared" si="4"/>
        <v>#N/A</v>
      </c>
      <c r="AU15" s="121" t="e">
        <f t="shared" si="4"/>
        <v>#N/A</v>
      </c>
      <c r="AV15" s="121" t="e">
        <f t="shared" si="4"/>
        <v>#N/A</v>
      </c>
      <c r="AW15" s="121" t="e">
        <f t="shared" si="4"/>
        <v>#N/A</v>
      </c>
      <c r="AX15" s="121" t="e">
        <f t="shared" si="4"/>
        <v>#N/A</v>
      </c>
      <c r="AY15" s="121" t="e">
        <f t="shared" si="4"/>
        <v>#N/A</v>
      </c>
      <c r="AZ15" s="121" t="e">
        <f t="shared" si="4"/>
        <v>#N/A</v>
      </c>
      <c r="BA15" s="121" t="e">
        <f t="shared" si="4"/>
        <v>#N/A</v>
      </c>
      <c r="BB15" s="121"/>
      <c r="BC15" s="121"/>
      <c r="BD15" s="121"/>
      <c r="BE15" s="121"/>
      <c r="BF15" s="121"/>
      <c r="BG15" s="121"/>
      <c r="BH15" s="121"/>
      <c r="BI15" s="121"/>
    </row>
    <row r="16" spans="1:61" ht="12" customHeight="1" collapsed="1">
      <c r="A16" s="63" t="s">
        <v>5</v>
      </c>
      <c r="B16" s="500" t="s">
        <v>48</v>
      </c>
      <c r="C16" s="622">
        <f t="shared" si="2"/>
        <v>-24</v>
      </c>
      <c r="D16" s="502">
        <f t="shared" si="2"/>
        <v>-82</v>
      </c>
      <c r="E16" s="503">
        <f t="shared" si="2"/>
        <v>-16</v>
      </c>
      <c r="F16" s="504">
        <f t="shared" si="2"/>
        <v>-8</v>
      </c>
      <c r="G16" s="504">
        <f t="shared" si="2"/>
        <v>-14</v>
      </c>
      <c r="H16" s="503">
        <f t="shared" si="2"/>
        <v>0</v>
      </c>
      <c r="I16" s="503">
        <f t="shared" si="2"/>
        <v>0</v>
      </c>
      <c r="J16" s="503">
        <f t="shared" si="2"/>
        <v>0</v>
      </c>
      <c r="K16" s="623">
        <f t="shared" si="2"/>
        <v>-0.71357524265297201</v>
      </c>
      <c r="L16" s="507">
        <f t="shared" si="2"/>
        <v>0.77507573047849809</v>
      </c>
      <c r="M16" s="623">
        <f t="shared" si="2"/>
        <v>-0.70081468686431103</v>
      </c>
      <c r="N16" s="507">
        <f t="shared" si="2"/>
        <v>0.86146740473978234</v>
      </c>
      <c r="O16" s="624">
        <f t="shared" si="2"/>
        <v>-24</v>
      </c>
      <c r="P16" s="625">
        <f t="shared" si="2"/>
        <v>-14</v>
      </c>
      <c r="Q16" s="506">
        <f t="shared" si="2"/>
        <v>1.7843551754672329</v>
      </c>
      <c r="R16" s="508">
        <f t="shared" si="2"/>
        <v>0.86146740473978234</v>
      </c>
      <c r="S16" s="194"/>
      <c r="T16" s="194"/>
      <c r="U16" s="336"/>
      <c r="V16" s="337"/>
      <c r="W16" s="305"/>
      <c r="X16" s="338"/>
      <c r="Y16" s="338"/>
      <c r="Z16" s="305"/>
      <c r="AA16" s="305"/>
      <c r="AB16" s="305"/>
      <c r="AC16" s="339"/>
      <c r="AD16" s="740"/>
      <c r="AE16" s="340"/>
      <c r="AF16" s="341"/>
      <c r="AG16" s="746"/>
      <c r="AH16" s="747"/>
      <c r="AI16" s="340"/>
      <c r="AJ16" s="359"/>
      <c r="AL16" s="121">
        <f t="shared" si="3"/>
        <v>-24</v>
      </c>
      <c r="AM16" s="121">
        <f t="shared" si="4"/>
        <v>-82</v>
      </c>
      <c r="AN16" s="121">
        <f t="shared" si="4"/>
        <v>-16</v>
      </c>
      <c r="AO16" s="121">
        <f t="shared" si="4"/>
        <v>-8</v>
      </c>
      <c r="AP16" s="121">
        <f t="shared" si="4"/>
        <v>-14</v>
      </c>
      <c r="AQ16" s="121">
        <f t="shared" si="4"/>
        <v>0</v>
      </c>
      <c r="AR16" s="121">
        <f t="shared" si="4"/>
        <v>0</v>
      </c>
      <c r="AS16" s="121">
        <f t="shared" si="4"/>
        <v>0</v>
      </c>
      <c r="AT16" s="121">
        <f t="shared" si="4"/>
        <v>-0.71357524265297201</v>
      </c>
      <c r="AU16" s="121">
        <f t="shared" si="4"/>
        <v>0.77507573047849809</v>
      </c>
      <c r="AV16" s="121">
        <f t="shared" si="4"/>
        <v>-0.70081468686431103</v>
      </c>
      <c r="AW16" s="121">
        <f t="shared" si="4"/>
        <v>0.86146740473978234</v>
      </c>
      <c r="AX16" s="121">
        <f t="shared" si="4"/>
        <v>-24</v>
      </c>
      <c r="AY16" s="121">
        <f t="shared" si="4"/>
        <v>-14</v>
      </c>
      <c r="AZ16" s="121">
        <f t="shared" si="4"/>
        <v>1.7843551754672329</v>
      </c>
      <c r="BA16" s="121">
        <f t="shared" si="4"/>
        <v>0.86146740473978234</v>
      </c>
      <c r="BB16" s="121"/>
      <c r="BC16" s="121"/>
      <c r="BD16" s="121"/>
      <c r="BE16" s="121"/>
      <c r="BF16" s="121"/>
      <c r="BG16" s="121"/>
      <c r="BH16" s="121"/>
      <c r="BI16" s="121"/>
    </row>
    <row r="17" spans="1:61" ht="12" customHeight="1">
      <c r="A17" s="57" t="s">
        <v>10</v>
      </c>
      <c r="B17" s="483" t="s">
        <v>46</v>
      </c>
      <c r="C17" s="509">
        <f t="shared" ref="C17:J22" si="5">VLOOKUP($A17,CBB_Other,C$1,FALSE)</f>
        <v>-214.3</v>
      </c>
      <c r="D17" s="486">
        <f t="shared" si="5"/>
        <v>-900</v>
      </c>
      <c r="E17" s="486">
        <f t="shared" si="5"/>
        <v>-50</v>
      </c>
      <c r="F17" s="486">
        <f t="shared" si="5"/>
        <v>0</v>
      </c>
      <c r="G17" s="486">
        <f t="shared" si="5"/>
        <v>-10</v>
      </c>
      <c r="H17" s="486">
        <f t="shared" si="5"/>
        <v>0</v>
      </c>
      <c r="I17" s="486">
        <f t="shared" si="5"/>
        <v>0</v>
      </c>
      <c r="J17" s="486">
        <f t="shared" si="5"/>
        <v>0</v>
      </c>
      <c r="K17" s="499"/>
      <c r="L17" s="589"/>
      <c r="M17" s="499"/>
      <c r="N17" s="589"/>
      <c r="O17" s="609">
        <f t="shared" ref="O17:P22" si="6">VLOOKUP($A17,CBB_Other,O$1,FALSE)</f>
        <v>-214.3</v>
      </c>
      <c r="P17" s="615">
        <f t="shared" si="6"/>
        <v>-10</v>
      </c>
      <c r="Q17" s="488"/>
      <c r="R17" s="492"/>
      <c r="S17" s="194"/>
      <c r="T17" s="194"/>
      <c r="U17" s="343"/>
      <c r="V17" s="317"/>
      <c r="W17" s="317"/>
      <c r="X17" s="317"/>
      <c r="Y17" s="317"/>
      <c r="Z17" s="317"/>
      <c r="AA17" s="317"/>
      <c r="AB17" s="317"/>
      <c r="AC17" s="318"/>
      <c r="AD17" s="320"/>
      <c r="AE17" s="318"/>
      <c r="AF17" s="320"/>
      <c r="AG17" s="343"/>
      <c r="AH17" s="317"/>
      <c r="AI17" s="318"/>
      <c r="AJ17" s="346"/>
      <c r="AL17" s="121">
        <f t="shared" si="3"/>
        <v>-214.3</v>
      </c>
      <c r="AM17" s="121">
        <f t="shared" si="4"/>
        <v>-900</v>
      </c>
      <c r="AN17" s="121">
        <f t="shared" si="4"/>
        <v>-50</v>
      </c>
      <c r="AO17" s="121">
        <f t="shared" si="4"/>
        <v>0</v>
      </c>
      <c r="AP17" s="121">
        <f t="shared" si="4"/>
        <v>-10</v>
      </c>
      <c r="AQ17" s="121">
        <f t="shared" si="4"/>
        <v>0</v>
      </c>
      <c r="AR17" s="121">
        <f t="shared" si="4"/>
        <v>0</v>
      </c>
      <c r="AS17" s="121">
        <f t="shared" si="4"/>
        <v>0</v>
      </c>
      <c r="AT17" s="121">
        <f t="shared" si="4"/>
        <v>0</v>
      </c>
      <c r="AU17" s="121">
        <f t="shared" si="4"/>
        <v>0</v>
      </c>
      <c r="AV17" s="121">
        <f t="shared" si="4"/>
        <v>0</v>
      </c>
      <c r="AW17" s="121">
        <f t="shared" si="4"/>
        <v>0</v>
      </c>
      <c r="AX17" s="121">
        <f t="shared" si="4"/>
        <v>-214.3</v>
      </c>
      <c r="AY17" s="121">
        <f t="shared" si="4"/>
        <v>-10</v>
      </c>
      <c r="AZ17" s="121">
        <f t="shared" si="4"/>
        <v>0</v>
      </c>
      <c r="BA17" s="121">
        <f t="shared" si="4"/>
        <v>0</v>
      </c>
      <c r="BB17" s="121"/>
      <c r="BC17" s="121"/>
      <c r="BD17" s="121"/>
      <c r="BE17" s="121"/>
      <c r="BF17" s="121"/>
      <c r="BG17" s="121"/>
      <c r="BH17" s="121"/>
      <c r="BI17" s="121"/>
    </row>
    <row r="18" spans="1:61" ht="12" customHeight="1">
      <c r="A18" s="57" t="s">
        <v>6</v>
      </c>
      <c r="B18" s="483" t="s">
        <v>108</v>
      </c>
      <c r="C18" s="509">
        <f t="shared" si="5"/>
        <v>80.664119552846941</v>
      </c>
      <c r="D18" s="486">
        <f t="shared" si="5"/>
        <v>259.50120675572987</v>
      </c>
      <c r="E18" s="486">
        <f t="shared" si="5"/>
        <v>46.503422415580985</v>
      </c>
      <c r="F18" s="486">
        <f t="shared" si="5"/>
        <v>20.531527043864525</v>
      </c>
      <c r="G18" s="486">
        <f t="shared" si="5"/>
        <v>36.061573172422747</v>
      </c>
      <c r="H18" s="486">
        <f t="shared" si="5"/>
        <v>0</v>
      </c>
      <c r="I18" s="486">
        <f t="shared" si="5"/>
        <v>0</v>
      </c>
      <c r="J18" s="486">
        <f t="shared" si="5"/>
        <v>0</v>
      </c>
      <c r="K18" s="499"/>
      <c r="L18" s="589"/>
      <c r="M18" s="499"/>
      <c r="N18" s="589"/>
      <c r="O18" s="609">
        <f t="shared" si="6"/>
        <v>0</v>
      </c>
      <c r="P18" s="615">
        <f t="shared" si="6"/>
        <v>0</v>
      </c>
      <c r="Q18" s="488"/>
      <c r="R18" s="492"/>
      <c r="S18" s="194"/>
      <c r="T18" s="194"/>
      <c r="U18" s="353"/>
      <c r="V18" s="354"/>
      <c r="W18" s="354"/>
      <c r="X18" s="354"/>
      <c r="Y18" s="354"/>
      <c r="Z18" s="317"/>
      <c r="AA18" s="317"/>
      <c r="AB18" s="317"/>
      <c r="AC18" s="318"/>
      <c r="AD18" s="320"/>
      <c r="AE18" s="318"/>
      <c r="AF18" s="320"/>
      <c r="AG18" s="353"/>
      <c r="AH18" s="354"/>
      <c r="AI18" s="318"/>
      <c r="AJ18" s="346"/>
      <c r="AL18" s="121">
        <f t="shared" si="3"/>
        <v>80.664119552846941</v>
      </c>
      <c r="AM18" s="121">
        <f t="shared" si="4"/>
        <v>259.50120675572987</v>
      </c>
      <c r="AN18" s="121">
        <f t="shared" si="4"/>
        <v>46.503422415580985</v>
      </c>
      <c r="AO18" s="121">
        <f t="shared" si="4"/>
        <v>20.531527043864525</v>
      </c>
      <c r="AP18" s="121">
        <f t="shared" si="4"/>
        <v>36.061573172422747</v>
      </c>
      <c r="AQ18" s="121">
        <f t="shared" si="4"/>
        <v>0</v>
      </c>
      <c r="AR18" s="121">
        <f t="shared" si="4"/>
        <v>0</v>
      </c>
      <c r="AS18" s="121">
        <f t="shared" si="4"/>
        <v>0</v>
      </c>
      <c r="AT18" s="121">
        <f t="shared" si="4"/>
        <v>0</v>
      </c>
      <c r="AU18" s="121">
        <f t="shared" si="4"/>
        <v>0</v>
      </c>
      <c r="AV18" s="121">
        <f t="shared" si="4"/>
        <v>0</v>
      </c>
      <c r="AW18" s="121">
        <f t="shared" si="4"/>
        <v>0</v>
      </c>
      <c r="AX18" s="121">
        <f t="shared" si="4"/>
        <v>0</v>
      </c>
      <c r="AY18" s="121">
        <f t="shared" si="4"/>
        <v>0</v>
      </c>
      <c r="AZ18" s="121">
        <f t="shared" si="4"/>
        <v>0</v>
      </c>
      <c r="BA18" s="121">
        <f t="shared" si="4"/>
        <v>0</v>
      </c>
      <c r="BB18" s="121"/>
      <c r="BC18" s="121"/>
      <c r="BD18" s="121"/>
      <c r="BE18" s="121"/>
      <c r="BF18" s="121"/>
      <c r="BG18" s="121"/>
      <c r="BH18" s="121"/>
      <c r="BI18" s="121"/>
    </row>
    <row r="19" spans="1:61" ht="12" hidden="1" customHeight="1" outlineLevel="1">
      <c r="A19" s="57" t="s">
        <v>6</v>
      </c>
      <c r="B19" s="483" t="s">
        <v>6</v>
      </c>
      <c r="C19" s="509">
        <f t="shared" si="5"/>
        <v>80.664119552846941</v>
      </c>
      <c r="D19" s="486">
        <f t="shared" si="5"/>
        <v>259.50120675572987</v>
      </c>
      <c r="E19" s="486">
        <f t="shared" si="5"/>
        <v>46.503422415580985</v>
      </c>
      <c r="F19" s="486">
        <f t="shared" si="5"/>
        <v>20.531527043864525</v>
      </c>
      <c r="G19" s="486">
        <f t="shared" si="5"/>
        <v>36.061573172422747</v>
      </c>
      <c r="H19" s="486">
        <f t="shared" si="5"/>
        <v>0</v>
      </c>
      <c r="I19" s="486">
        <f t="shared" si="5"/>
        <v>0</v>
      </c>
      <c r="J19" s="486">
        <f t="shared" si="5"/>
        <v>0</v>
      </c>
      <c r="K19" s="499"/>
      <c r="L19" s="589"/>
      <c r="M19" s="499"/>
      <c r="N19" s="589"/>
      <c r="O19" s="609">
        <f t="shared" si="6"/>
        <v>0</v>
      </c>
      <c r="P19" s="615">
        <f t="shared" si="6"/>
        <v>0</v>
      </c>
      <c r="Q19" s="488"/>
      <c r="R19" s="492"/>
      <c r="S19" s="194"/>
      <c r="T19" s="194"/>
      <c r="U19" s="353"/>
      <c r="V19" s="354"/>
      <c r="W19" s="354"/>
      <c r="X19" s="354"/>
      <c r="Y19" s="354"/>
      <c r="Z19" s="317"/>
      <c r="AA19" s="317"/>
      <c r="AB19" s="317"/>
      <c r="AC19" s="318"/>
      <c r="AD19" s="320"/>
      <c r="AE19" s="318"/>
      <c r="AF19" s="320"/>
      <c r="AG19" s="353"/>
      <c r="AH19" s="354"/>
      <c r="AI19" s="318"/>
      <c r="AJ19" s="346"/>
      <c r="AL19" s="121">
        <f t="shared" si="3"/>
        <v>80.664119552846941</v>
      </c>
      <c r="AM19" s="121">
        <f t="shared" si="4"/>
        <v>259.50120675572987</v>
      </c>
      <c r="AN19" s="121">
        <f t="shared" si="4"/>
        <v>46.503422415580985</v>
      </c>
      <c r="AO19" s="121">
        <f t="shared" si="4"/>
        <v>20.531527043864525</v>
      </c>
      <c r="AP19" s="121">
        <f t="shared" si="4"/>
        <v>36.061573172422747</v>
      </c>
      <c r="AQ19" s="121">
        <f t="shared" si="4"/>
        <v>0</v>
      </c>
      <c r="AR19" s="121">
        <f t="shared" si="4"/>
        <v>0</v>
      </c>
      <c r="AS19" s="121">
        <f t="shared" si="4"/>
        <v>0</v>
      </c>
      <c r="AT19" s="121">
        <f t="shared" si="4"/>
        <v>0</v>
      </c>
      <c r="AU19" s="121">
        <f t="shared" si="4"/>
        <v>0</v>
      </c>
      <c r="AV19" s="121">
        <f t="shared" si="4"/>
        <v>0</v>
      </c>
      <c r="AW19" s="121">
        <f t="shared" si="4"/>
        <v>0</v>
      </c>
      <c r="AX19" s="121">
        <f t="shared" si="4"/>
        <v>0</v>
      </c>
      <c r="AY19" s="121">
        <f t="shared" si="4"/>
        <v>0</v>
      </c>
      <c r="AZ19" s="121">
        <f t="shared" si="4"/>
        <v>0</v>
      </c>
      <c r="BA19" s="121">
        <f t="shared" si="4"/>
        <v>0</v>
      </c>
      <c r="BB19" s="121"/>
      <c r="BC19" s="121"/>
      <c r="BD19" s="121"/>
      <c r="BE19" s="121"/>
      <c r="BF19" s="121"/>
      <c r="BG19" s="121"/>
      <c r="BH19" s="121"/>
      <c r="BI19" s="121"/>
    </row>
    <row r="20" spans="1:61" ht="12" customHeight="1" collapsed="1">
      <c r="A20" s="57" t="s">
        <v>29</v>
      </c>
      <c r="B20" s="483" t="s">
        <v>47</v>
      </c>
      <c r="C20" s="476">
        <f t="shared" si="5"/>
        <v>-88</v>
      </c>
      <c r="D20" s="485">
        <f t="shared" si="5"/>
        <v>-94</v>
      </c>
      <c r="E20" s="485">
        <f t="shared" si="5"/>
        <v>-103</v>
      </c>
      <c r="F20" s="485">
        <f t="shared" si="5"/>
        <v>-113</v>
      </c>
      <c r="G20" s="485">
        <f t="shared" si="5"/>
        <v>-130</v>
      </c>
      <c r="H20" s="485">
        <f t="shared" si="5"/>
        <v>0</v>
      </c>
      <c r="I20" s="485">
        <f t="shared" si="5"/>
        <v>0</v>
      </c>
      <c r="J20" s="485">
        <f t="shared" si="5"/>
        <v>0</v>
      </c>
      <c r="K20" s="499">
        <f t="shared" ref="K20:L22" si="7">VLOOKUP($A20,CBB_Other,K$1,FALSE)</f>
        <v>-6.3210787131732782E-2</v>
      </c>
      <c r="L20" s="589">
        <f t="shared" si="7"/>
        <v>-0.32360986777545764</v>
      </c>
      <c r="M20" s="499"/>
      <c r="N20" s="589"/>
      <c r="O20" s="609">
        <f t="shared" si="6"/>
        <v>-88</v>
      </c>
      <c r="P20" s="615">
        <f t="shared" si="6"/>
        <v>-130</v>
      </c>
      <c r="Q20" s="488">
        <f t="shared" ref="Q20:R22" si="8">VLOOKUP($A20,CBB_Other,Q$1,FALSE)</f>
        <v>-1</v>
      </c>
      <c r="R20" s="492">
        <f t="shared" si="8"/>
        <v>-0.99540098647806829</v>
      </c>
      <c r="S20" s="194"/>
      <c r="T20" s="194"/>
      <c r="U20" s="345"/>
      <c r="V20" s="316"/>
      <c r="W20" s="316"/>
      <c r="X20" s="316"/>
      <c r="Y20" s="316"/>
      <c r="Z20" s="316"/>
      <c r="AA20" s="316"/>
      <c r="AB20" s="316"/>
      <c r="AC20" s="324"/>
      <c r="AD20" s="325"/>
      <c r="AE20" s="318"/>
      <c r="AF20" s="320"/>
      <c r="AG20" s="345"/>
      <c r="AH20" s="316"/>
      <c r="AI20" s="318"/>
      <c r="AJ20" s="320"/>
      <c r="AL20" s="121">
        <f t="shared" si="3"/>
        <v>-88</v>
      </c>
      <c r="AM20" s="121">
        <f t="shared" si="4"/>
        <v>-94</v>
      </c>
      <c r="AN20" s="121">
        <f t="shared" si="4"/>
        <v>-103</v>
      </c>
      <c r="AO20" s="121">
        <f t="shared" si="4"/>
        <v>-113</v>
      </c>
      <c r="AP20" s="121">
        <f t="shared" si="4"/>
        <v>-130</v>
      </c>
      <c r="AQ20" s="121">
        <f t="shared" si="4"/>
        <v>0</v>
      </c>
      <c r="AR20" s="121">
        <f t="shared" si="4"/>
        <v>0</v>
      </c>
      <c r="AS20" s="121">
        <f t="shared" si="4"/>
        <v>0</v>
      </c>
      <c r="AT20" s="121">
        <f t="shared" si="4"/>
        <v>-6.3210787131732782E-2</v>
      </c>
      <c r="AU20" s="121">
        <f t="shared" si="4"/>
        <v>-0.32360986777545764</v>
      </c>
      <c r="AV20" s="121">
        <f t="shared" si="4"/>
        <v>0</v>
      </c>
      <c r="AW20" s="121">
        <f t="shared" si="4"/>
        <v>0</v>
      </c>
      <c r="AX20" s="121">
        <f t="shared" si="4"/>
        <v>-88</v>
      </c>
      <c r="AY20" s="121">
        <f t="shared" si="4"/>
        <v>-130</v>
      </c>
      <c r="AZ20" s="121">
        <f t="shared" si="4"/>
        <v>-1</v>
      </c>
      <c r="BA20" s="121">
        <f t="shared" si="4"/>
        <v>-0.99540098647806829</v>
      </c>
      <c r="BB20" s="121"/>
      <c r="BC20" s="121"/>
      <c r="BD20" s="121"/>
      <c r="BE20" s="121"/>
      <c r="BF20" s="121"/>
      <c r="BG20" s="121"/>
      <c r="BH20" s="121"/>
      <c r="BI20" s="121"/>
    </row>
    <row r="21" spans="1:61" ht="12" customHeight="1">
      <c r="A21" s="57" t="s">
        <v>28</v>
      </c>
      <c r="B21" s="483" t="s">
        <v>93</v>
      </c>
      <c r="C21" s="476">
        <f t="shared" si="5"/>
        <v>-693</v>
      </c>
      <c r="D21" s="485">
        <f t="shared" si="5"/>
        <v>-767</v>
      </c>
      <c r="E21" s="485">
        <f t="shared" si="5"/>
        <v>-781</v>
      </c>
      <c r="F21" s="485">
        <f t="shared" si="5"/>
        <v>-921</v>
      </c>
      <c r="G21" s="485">
        <f t="shared" si="5"/>
        <v>-961</v>
      </c>
      <c r="H21" s="485">
        <f t="shared" si="5"/>
        <v>0</v>
      </c>
      <c r="I21" s="485">
        <f t="shared" si="5"/>
        <v>0</v>
      </c>
      <c r="J21" s="485">
        <f t="shared" si="5"/>
        <v>0</v>
      </c>
      <c r="K21" s="499">
        <f t="shared" si="7"/>
        <v>-9.7170200130098361E-2</v>
      </c>
      <c r="L21" s="589">
        <f t="shared" si="7"/>
        <v>-0.27899130509571546</v>
      </c>
      <c r="M21" s="499"/>
      <c r="N21" s="589"/>
      <c r="O21" s="609">
        <f t="shared" si="6"/>
        <v>-693</v>
      </c>
      <c r="P21" s="615">
        <f t="shared" si="6"/>
        <v>-961</v>
      </c>
      <c r="Q21" s="488">
        <f t="shared" si="8"/>
        <v>-1</v>
      </c>
      <c r="R21" s="492">
        <f t="shared" si="8"/>
        <v>-0.99410366715539811</v>
      </c>
      <c r="S21" s="194"/>
      <c r="T21" s="194"/>
      <c r="U21" s="345"/>
      <c r="V21" s="316"/>
      <c r="W21" s="316"/>
      <c r="X21" s="316"/>
      <c r="Y21" s="316"/>
      <c r="Z21" s="316"/>
      <c r="AA21" s="316"/>
      <c r="AB21" s="316"/>
      <c r="AC21" s="324"/>
      <c r="AD21" s="325"/>
      <c r="AE21" s="318"/>
      <c r="AF21" s="320"/>
      <c r="AG21" s="345"/>
      <c r="AH21" s="316"/>
      <c r="AI21" s="318"/>
      <c r="AJ21" s="320"/>
      <c r="AL21" s="121">
        <f t="shared" si="3"/>
        <v>-693</v>
      </c>
      <c r="AM21" s="121">
        <f t="shared" ref="AM21:AM30" si="9">D21-V21</f>
        <v>-767</v>
      </c>
      <c r="AN21" s="121">
        <f t="shared" ref="AN21:AN30" si="10">E21-W21</f>
        <v>-781</v>
      </c>
      <c r="AO21" s="121">
        <f t="shared" ref="AO21:AO30" si="11">F21-X21</f>
        <v>-921</v>
      </c>
      <c r="AP21" s="121">
        <f t="shared" ref="AP21:AP30" si="12">G21-Y21</f>
        <v>-961</v>
      </c>
      <c r="AQ21" s="121">
        <f t="shared" ref="AQ21:AQ30" si="13">H21-Z21</f>
        <v>0</v>
      </c>
      <c r="AR21" s="121">
        <f t="shared" ref="AR21:AR30" si="14">I21-AA21</f>
        <v>0</v>
      </c>
      <c r="AS21" s="121">
        <f t="shared" ref="AS21:AS30" si="15">J21-AB21</f>
        <v>0</v>
      </c>
      <c r="AT21" s="121">
        <f t="shared" ref="AT21:AT30" si="16">K21-AC21</f>
        <v>-9.7170200130098361E-2</v>
      </c>
      <c r="AU21" s="121">
        <f t="shared" ref="AU21:AU30" si="17">L21-AD21</f>
        <v>-0.27899130509571546</v>
      </c>
      <c r="AV21" s="121">
        <f t="shared" ref="AV21:AV30" si="18">M21-AE21</f>
        <v>0</v>
      </c>
      <c r="AW21" s="121">
        <f t="shared" ref="AW21:AW30" si="19">N21-AF21</f>
        <v>0</v>
      </c>
      <c r="AX21" s="121">
        <f t="shared" ref="AX21:AX30" si="20">O21-AG21</f>
        <v>-693</v>
      </c>
      <c r="AY21" s="121">
        <f t="shared" ref="AY21:AY30" si="21">P21-AH21</f>
        <v>-961</v>
      </c>
      <c r="AZ21" s="121">
        <f t="shared" ref="AZ21:AZ30" si="22">Q21-AI21</f>
        <v>-1</v>
      </c>
      <c r="BA21" s="121">
        <f t="shared" ref="BA21:BA30" si="23">R21-AJ21</f>
        <v>-0.99410366715539811</v>
      </c>
      <c r="BB21" s="121"/>
      <c r="BC21" s="121"/>
      <c r="BD21" s="121"/>
      <c r="BE21" s="121"/>
      <c r="BF21" s="121"/>
      <c r="BG21" s="121"/>
      <c r="BH21" s="121"/>
      <c r="BI21" s="121"/>
    </row>
    <row r="22" spans="1:61" ht="12" customHeight="1">
      <c r="A22" s="57" t="s">
        <v>15</v>
      </c>
      <c r="B22" s="513" t="s">
        <v>39</v>
      </c>
      <c r="C22" s="514">
        <f t="shared" si="5"/>
        <v>2637</v>
      </c>
      <c r="D22" s="515">
        <f t="shared" si="5"/>
        <v>2681</v>
      </c>
      <c r="E22" s="515">
        <f t="shared" si="5"/>
        <v>2917</v>
      </c>
      <c r="F22" s="515">
        <f t="shared" si="5"/>
        <v>2871</v>
      </c>
      <c r="G22" s="515">
        <f t="shared" si="5"/>
        <v>2847</v>
      </c>
      <c r="H22" s="515">
        <f t="shared" si="5"/>
        <v>0</v>
      </c>
      <c r="I22" s="515">
        <f t="shared" si="5"/>
        <v>0</v>
      </c>
      <c r="J22" s="515">
        <f t="shared" si="5"/>
        <v>0</v>
      </c>
      <c r="K22" s="626">
        <f t="shared" si="7"/>
        <v>-1.6401512608802515E-2</v>
      </c>
      <c r="L22" s="627">
        <f t="shared" si="7"/>
        <v>-7.355746094861404E-2</v>
      </c>
      <c r="M22" s="499"/>
      <c r="N22" s="589"/>
      <c r="O22" s="610">
        <f t="shared" si="6"/>
        <v>2637</v>
      </c>
      <c r="P22" s="628">
        <f t="shared" si="6"/>
        <v>2847</v>
      </c>
      <c r="Q22" s="488">
        <f t="shared" si="8"/>
        <v>-7.2499360096296983E-2</v>
      </c>
      <c r="R22" s="492">
        <f t="shared" si="8"/>
        <v>-7.355746094861404E-2</v>
      </c>
      <c r="S22" s="194"/>
      <c r="T22" s="194"/>
      <c r="U22" s="348"/>
      <c r="V22" s="349"/>
      <c r="W22" s="349"/>
      <c r="X22" s="349"/>
      <c r="Y22" s="349"/>
      <c r="Z22" s="349"/>
      <c r="AA22" s="349"/>
      <c r="AB22" s="349"/>
      <c r="AC22" s="736"/>
      <c r="AD22" s="737"/>
      <c r="AE22" s="350"/>
      <c r="AF22" s="351"/>
      <c r="AG22" s="348"/>
      <c r="AH22" s="349"/>
      <c r="AI22" s="350"/>
      <c r="AJ22" s="748"/>
      <c r="AL22" s="121">
        <f t="shared" si="3"/>
        <v>2637</v>
      </c>
      <c r="AM22" s="121">
        <f t="shared" si="9"/>
        <v>2681</v>
      </c>
      <c r="AN22" s="121">
        <f t="shared" si="10"/>
        <v>2917</v>
      </c>
      <c r="AO22" s="121">
        <f t="shared" si="11"/>
        <v>2871</v>
      </c>
      <c r="AP22" s="121">
        <f t="shared" si="12"/>
        <v>2847</v>
      </c>
      <c r="AQ22" s="121">
        <f t="shared" si="13"/>
        <v>0</v>
      </c>
      <c r="AR22" s="121">
        <f t="shared" si="14"/>
        <v>0</v>
      </c>
      <c r="AS22" s="121">
        <f t="shared" si="15"/>
        <v>0</v>
      </c>
      <c r="AT22" s="121">
        <f t="shared" si="16"/>
        <v>-1.6401512608802515E-2</v>
      </c>
      <c r="AU22" s="121">
        <f t="shared" si="17"/>
        <v>-7.355746094861404E-2</v>
      </c>
      <c r="AV22" s="121">
        <f t="shared" si="18"/>
        <v>0</v>
      </c>
      <c r="AW22" s="121">
        <f t="shared" si="19"/>
        <v>0</v>
      </c>
      <c r="AX22" s="121">
        <f t="shared" si="20"/>
        <v>2637</v>
      </c>
      <c r="AY22" s="121">
        <f t="shared" si="21"/>
        <v>2847</v>
      </c>
      <c r="AZ22" s="121">
        <f t="shared" si="22"/>
        <v>-7.2499360096296983E-2</v>
      </c>
      <c r="BA22" s="121">
        <f t="shared" si="23"/>
        <v>-7.355746094861404E-2</v>
      </c>
      <c r="BB22" s="121"/>
      <c r="BC22" s="121"/>
      <c r="BD22" s="121"/>
      <c r="BE22" s="121"/>
      <c r="BF22" s="121"/>
      <c r="BG22" s="121"/>
      <c r="BH22" s="121"/>
      <c r="BI22" s="121"/>
    </row>
    <row r="23" spans="1:61" ht="12" customHeight="1">
      <c r="A23" s="63" t="s">
        <v>23</v>
      </c>
      <c r="B23" s="493" t="s">
        <v>53</v>
      </c>
      <c r="C23" s="519"/>
      <c r="D23" s="491"/>
      <c r="E23" s="491"/>
      <c r="F23" s="491"/>
      <c r="G23" s="491"/>
      <c r="H23" s="491"/>
      <c r="I23" s="491"/>
      <c r="J23" s="491"/>
      <c r="K23" s="499"/>
      <c r="L23" s="589"/>
      <c r="M23" s="629"/>
      <c r="N23" s="630"/>
      <c r="O23" s="483"/>
      <c r="P23" s="510"/>
      <c r="Q23" s="631"/>
      <c r="R23" s="632"/>
      <c r="S23" s="194"/>
      <c r="T23" s="194"/>
      <c r="U23" s="445"/>
      <c r="V23" s="323"/>
      <c r="W23" s="323"/>
      <c r="X23" s="323"/>
      <c r="Y23" s="323"/>
      <c r="Z23" s="323"/>
      <c r="AA23" s="323"/>
      <c r="AB23" s="323"/>
      <c r="AC23" s="318"/>
      <c r="AD23" s="320"/>
      <c r="AE23" s="318"/>
      <c r="AF23" s="320"/>
      <c r="AG23" s="445"/>
      <c r="AH23" s="323"/>
      <c r="AI23" s="314"/>
      <c r="AJ23" s="346"/>
      <c r="AL23" s="121">
        <f t="shared" si="3"/>
        <v>0</v>
      </c>
      <c r="AM23" s="121">
        <f t="shared" si="9"/>
        <v>0</v>
      </c>
      <c r="AN23" s="121">
        <f t="shared" si="10"/>
        <v>0</v>
      </c>
      <c r="AO23" s="121">
        <f t="shared" si="11"/>
        <v>0</v>
      </c>
      <c r="AP23" s="121">
        <f t="shared" si="12"/>
        <v>0</v>
      </c>
      <c r="AQ23" s="121">
        <f t="shared" si="13"/>
        <v>0</v>
      </c>
      <c r="AR23" s="121">
        <f t="shared" si="14"/>
        <v>0</v>
      </c>
      <c r="AS23" s="121">
        <f t="shared" si="15"/>
        <v>0</v>
      </c>
      <c r="AT23" s="121">
        <f t="shared" si="16"/>
        <v>0</v>
      </c>
      <c r="AU23" s="121">
        <f t="shared" si="17"/>
        <v>0</v>
      </c>
      <c r="AV23" s="121">
        <f t="shared" si="18"/>
        <v>0</v>
      </c>
      <c r="AW23" s="121">
        <f t="shared" si="19"/>
        <v>0</v>
      </c>
      <c r="AX23" s="121">
        <f t="shared" si="20"/>
        <v>0</v>
      </c>
      <c r="AY23" s="121">
        <f t="shared" si="21"/>
        <v>0</v>
      </c>
      <c r="AZ23" s="121">
        <f t="shared" si="22"/>
        <v>0</v>
      </c>
      <c r="BA23" s="121">
        <f t="shared" si="23"/>
        <v>0</v>
      </c>
      <c r="BB23" s="121"/>
      <c r="BC23" s="121"/>
      <c r="BD23" s="121"/>
      <c r="BE23" s="121"/>
      <c r="BF23" s="121"/>
      <c r="BG23" s="121"/>
      <c r="BH23" s="121"/>
      <c r="BI23" s="121"/>
    </row>
    <row r="24" spans="1:61" ht="12" customHeight="1">
      <c r="A24" s="57" t="s">
        <v>20</v>
      </c>
      <c r="B24" s="483" t="s">
        <v>54</v>
      </c>
      <c r="C24" s="511">
        <f t="shared" ref="C24:R30" si="24">VLOOKUP($A24,CBB_Other,C$1,FALSE)</f>
        <v>0</v>
      </c>
      <c r="D24" s="512">
        <f t="shared" si="24"/>
        <v>0</v>
      </c>
      <c r="E24" s="512">
        <f t="shared" si="24"/>
        <v>0</v>
      </c>
      <c r="F24" s="512">
        <f t="shared" si="24"/>
        <v>0</v>
      </c>
      <c r="G24" s="512">
        <f t="shared" si="24"/>
        <v>0</v>
      </c>
      <c r="H24" s="512">
        <f t="shared" si="24"/>
        <v>0</v>
      </c>
      <c r="I24" s="512">
        <f t="shared" si="24"/>
        <v>0</v>
      </c>
      <c r="J24" s="512">
        <f t="shared" si="24"/>
        <v>0</v>
      </c>
      <c r="K24" s="499">
        <f t="shared" si="24"/>
        <v>0</v>
      </c>
      <c r="L24" s="589">
        <f t="shared" si="24"/>
        <v>0</v>
      </c>
      <c r="M24" s="499">
        <f t="shared" si="24"/>
        <v>0</v>
      </c>
      <c r="N24" s="589">
        <f t="shared" si="24"/>
        <v>0</v>
      </c>
      <c r="O24" s="511">
        <f t="shared" si="24"/>
        <v>0</v>
      </c>
      <c r="P24" s="512">
        <f t="shared" si="24"/>
        <v>0</v>
      </c>
      <c r="Q24" s="488">
        <f t="shared" si="24"/>
        <v>0</v>
      </c>
      <c r="R24" s="492">
        <f t="shared" si="24"/>
        <v>0</v>
      </c>
      <c r="S24" s="194"/>
      <c r="T24" s="194"/>
      <c r="U24" s="353"/>
      <c r="V24" s="354"/>
      <c r="W24" s="354"/>
      <c r="X24" s="354"/>
      <c r="Y24" s="354"/>
      <c r="Z24" s="354"/>
      <c r="AA24" s="354"/>
      <c r="AB24" s="354"/>
      <c r="AC24" s="324"/>
      <c r="AD24" s="325"/>
      <c r="AE24" s="318"/>
      <c r="AF24" s="320"/>
      <c r="AG24" s="353"/>
      <c r="AH24" s="354"/>
      <c r="AI24" s="318"/>
      <c r="AJ24" s="320"/>
      <c r="AL24" s="121">
        <f t="shared" si="3"/>
        <v>0</v>
      </c>
      <c r="AM24" s="121">
        <f t="shared" si="9"/>
        <v>0</v>
      </c>
      <c r="AN24" s="121">
        <f t="shared" si="10"/>
        <v>0</v>
      </c>
      <c r="AO24" s="121">
        <f t="shared" si="11"/>
        <v>0</v>
      </c>
      <c r="AP24" s="121">
        <f t="shared" si="12"/>
        <v>0</v>
      </c>
      <c r="AQ24" s="121">
        <f t="shared" si="13"/>
        <v>0</v>
      </c>
      <c r="AR24" s="121">
        <f t="shared" si="14"/>
        <v>0</v>
      </c>
      <c r="AS24" s="121">
        <f t="shared" si="15"/>
        <v>0</v>
      </c>
      <c r="AT24" s="121">
        <f t="shared" si="16"/>
        <v>0</v>
      </c>
      <c r="AU24" s="121">
        <f t="shared" si="17"/>
        <v>0</v>
      </c>
      <c r="AV24" s="121">
        <f t="shared" si="18"/>
        <v>0</v>
      </c>
      <c r="AW24" s="121">
        <f t="shared" si="19"/>
        <v>0</v>
      </c>
      <c r="AX24" s="121">
        <f t="shared" si="20"/>
        <v>0</v>
      </c>
      <c r="AY24" s="121">
        <f t="shared" si="21"/>
        <v>0</v>
      </c>
      <c r="AZ24" s="121">
        <f t="shared" si="22"/>
        <v>0</v>
      </c>
      <c r="BA24" s="121">
        <f t="shared" si="23"/>
        <v>0</v>
      </c>
      <c r="BB24" s="121"/>
      <c r="BC24" s="121"/>
      <c r="BD24" s="121"/>
      <c r="BE24" s="121"/>
      <c r="BF24" s="121"/>
      <c r="BG24" s="121"/>
      <c r="BH24" s="121"/>
      <c r="BI24" s="121"/>
    </row>
    <row r="25" spans="1:61" ht="12" customHeight="1">
      <c r="A25" s="57" t="s">
        <v>21</v>
      </c>
      <c r="B25" s="483" t="s">
        <v>55</v>
      </c>
      <c r="C25" s="511">
        <f t="shared" si="24"/>
        <v>0</v>
      </c>
      <c r="D25" s="512">
        <f t="shared" si="24"/>
        <v>0</v>
      </c>
      <c r="E25" s="512">
        <f t="shared" si="24"/>
        <v>0</v>
      </c>
      <c r="F25" s="512">
        <f t="shared" si="24"/>
        <v>0</v>
      </c>
      <c r="G25" s="512">
        <f t="shared" si="24"/>
        <v>0</v>
      </c>
      <c r="H25" s="512">
        <f t="shared" si="24"/>
        <v>0</v>
      </c>
      <c r="I25" s="512">
        <f t="shared" si="24"/>
        <v>0</v>
      </c>
      <c r="J25" s="512">
        <f t="shared" si="24"/>
        <v>0</v>
      </c>
      <c r="K25" s="499">
        <f t="shared" si="24"/>
        <v>0</v>
      </c>
      <c r="L25" s="589">
        <f t="shared" si="24"/>
        <v>0</v>
      </c>
      <c r="M25" s="499">
        <f t="shared" si="24"/>
        <v>0</v>
      </c>
      <c r="N25" s="589">
        <f t="shared" si="24"/>
        <v>0</v>
      </c>
      <c r="O25" s="511">
        <f t="shared" si="24"/>
        <v>0</v>
      </c>
      <c r="P25" s="512">
        <f t="shared" si="24"/>
        <v>0</v>
      </c>
      <c r="Q25" s="488">
        <f t="shared" si="24"/>
        <v>0</v>
      </c>
      <c r="R25" s="492">
        <f t="shared" si="24"/>
        <v>0</v>
      </c>
      <c r="S25" s="194"/>
      <c r="T25" s="194"/>
      <c r="U25" s="353"/>
      <c r="V25" s="354"/>
      <c r="W25" s="354"/>
      <c r="X25" s="354"/>
      <c r="Y25" s="354"/>
      <c r="Z25" s="354"/>
      <c r="AA25" s="354"/>
      <c r="AB25" s="354"/>
      <c r="AC25" s="324"/>
      <c r="AD25" s="325"/>
      <c r="AE25" s="318"/>
      <c r="AF25" s="320"/>
      <c r="AG25" s="353"/>
      <c r="AH25" s="354"/>
      <c r="AI25" s="318"/>
      <c r="AJ25" s="320"/>
      <c r="AL25" s="121">
        <f t="shared" si="3"/>
        <v>0</v>
      </c>
      <c r="AM25" s="121">
        <f t="shared" si="9"/>
        <v>0</v>
      </c>
      <c r="AN25" s="121">
        <f t="shared" si="10"/>
        <v>0</v>
      </c>
      <c r="AO25" s="121">
        <f t="shared" si="11"/>
        <v>0</v>
      </c>
      <c r="AP25" s="121">
        <f t="shared" si="12"/>
        <v>0</v>
      </c>
      <c r="AQ25" s="121">
        <f t="shared" si="13"/>
        <v>0</v>
      </c>
      <c r="AR25" s="121">
        <f t="shared" si="14"/>
        <v>0</v>
      </c>
      <c r="AS25" s="121">
        <f t="shared" si="15"/>
        <v>0</v>
      </c>
      <c r="AT25" s="121">
        <f t="shared" si="16"/>
        <v>0</v>
      </c>
      <c r="AU25" s="121">
        <f t="shared" si="17"/>
        <v>0</v>
      </c>
      <c r="AV25" s="121">
        <f t="shared" si="18"/>
        <v>0</v>
      </c>
      <c r="AW25" s="121">
        <f t="shared" si="19"/>
        <v>0</v>
      </c>
      <c r="AX25" s="121">
        <f t="shared" si="20"/>
        <v>0</v>
      </c>
      <c r="AY25" s="121">
        <f t="shared" si="21"/>
        <v>0</v>
      </c>
      <c r="AZ25" s="121">
        <f t="shared" si="22"/>
        <v>0</v>
      </c>
      <c r="BA25" s="121">
        <f t="shared" si="23"/>
        <v>0</v>
      </c>
      <c r="BB25" s="121"/>
      <c r="BC25" s="121"/>
      <c r="BD25" s="121"/>
      <c r="BE25" s="121"/>
      <c r="BF25" s="121"/>
      <c r="BG25" s="121"/>
      <c r="BH25" s="121"/>
      <c r="BI25" s="121"/>
    </row>
    <row r="26" spans="1:61" ht="12" customHeight="1">
      <c r="A26" s="57" t="s">
        <v>22</v>
      </c>
      <c r="B26" s="483" t="s">
        <v>56</v>
      </c>
      <c r="C26" s="511">
        <f t="shared" si="24"/>
        <v>0</v>
      </c>
      <c r="D26" s="512">
        <f t="shared" si="24"/>
        <v>0</v>
      </c>
      <c r="E26" s="512">
        <f t="shared" si="24"/>
        <v>0</v>
      </c>
      <c r="F26" s="512">
        <f t="shared" si="24"/>
        <v>0</v>
      </c>
      <c r="G26" s="512">
        <f t="shared" si="24"/>
        <v>0</v>
      </c>
      <c r="H26" s="512">
        <f t="shared" si="24"/>
        <v>0</v>
      </c>
      <c r="I26" s="512">
        <f t="shared" si="24"/>
        <v>0</v>
      </c>
      <c r="J26" s="512">
        <f t="shared" si="24"/>
        <v>0</v>
      </c>
      <c r="K26" s="499">
        <f t="shared" si="24"/>
        <v>0</v>
      </c>
      <c r="L26" s="589">
        <f t="shared" si="24"/>
        <v>0</v>
      </c>
      <c r="M26" s="499">
        <f t="shared" si="24"/>
        <v>0</v>
      </c>
      <c r="N26" s="589">
        <f t="shared" si="24"/>
        <v>0</v>
      </c>
      <c r="O26" s="511">
        <f t="shared" si="24"/>
        <v>0</v>
      </c>
      <c r="P26" s="512">
        <f t="shared" si="24"/>
        <v>0</v>
      </c>
      <c r="Q26" s="488">
        <f t="shared" si="24"/>
        <v>0</v>
      </c>
      <c r="R26" s="492">
        <f t="shared" si="24"/>
        <v>0</v>
      </c>
      <c r="S26" s="194"/>
      <c r="T26" s="194"/>
      <c r="U26" s="353"/>
      <c r="V26" s="354"/>
      <c r="W26" s="354"/>
      <c r="X26" s="354"/>
      <c r="Y26" s="354"/>
      <c r="Z26" s="354"/>
      <c r="AA26" s="354"/>
      <c r="AB26" s="354"/>
      <c r="AC26" s="324"/>
      <c r="AD26" s="325"/>
      <c r="AE26" s="318"/>
      <c r="AF26" s="320"/>
      <c r="AG26" s="353"/>
      <c r="AH26" s="354"/>
      <c r="AI26" s="318"/>
      <c r="AJ26" s="320"/>
      <c r="AL26" s="121">
        <f t="shared" si="3"/>
        <v>0</v>
      </c>
      <c r="AM26" s="121">
        <f t="shared" si="9"/>
        <v>0</v>
      </c>
      <c r="AN26" s="121">
        <f t="shared" si="10"/>
        <v>0</v>
      </c>
      <c r="AO26" s="121">
        <f t="shared" si="11"/>
        <v>0</v>
      </c>
      <c r="AP26" s="121">
        <f t="shared" si="12"/>
        <v>0</v>
      </c>
      <c r="AQ26" s="121">
        <f t="shared" si="13"/>
        <v>0</v>
      </c>
      <c r="AR26" s="121">
        <f t="shared" si="14"/>
        <v>0</v>
      </c>
      <c r="AS26" s="121">
        <f t="shared" si="15"/>
        <v>0</v>
      </c>
      <c r="AT26" s="121">
        <f t="shared" si="16"/>
        <v>0</v>
      </c>
      <c r="AU26" s="121">
        <f t="shared" si="17"/>
        <v>0</v>
      </c>
      <c r="AV26" s="121">
        <f t="shared" si="18"/>
        <v>0</v>
      </c>
      <c r="AW26" s="121">
        <f t="shared" si="19"/>
        <v>0</v>
      </c>
      <c r="AX26" s="121">
        <f t="shared" si="20"/>
        <v>0</v>
      </c>
      <c r="AY26" s="121">
        <f t="shared" si="21"/>
        <v>0</v>
      </c>
      <c r="AZ26" s="121">
        <f t="shared" si="22"/>
        <v>0</v>
      </c>
      <c r="BA26" s="121">
        <f t="shared" si="23"/>
        <v>0</v>
      </c>
      <c r="BB26" s="121"/>
      <c r="BC26" s="121"/>
      <c r="BD26" s="121"/>
      <c r="BE26" s="121"/>
      <c r="BF26" s="121"/>
      <c r="BG26" s="121"/>
      <c r="BH26" s="121"/>
      <c r="BI26" s="121"/>
    </row>
    <row r="27" spans="1:61" ht="12" customHeight="1">
      <c r="A27" s="63" t="s">
        <v>26</v>
      </c>
      <c r="B27" s="493" t="s">
        <v>57</v>
      </c>
      <c r="C27" s="520">
        <f t="shared" si="24"/>
        <v>0</v>
      </c>
      <c r="D27" s="521">
        <f t="shared" si="24"/>
        <v>0</v>
      </c>
      <c r="E27" s="521">
        <f t="shared" si="24"/>
        <v>0</v>
      </c>
      <c r="F27" s="521">
        <f t="shared" si="24"/>
        <v>0</v>
      </c>
      <c r="G27" s="521">
        <f t="shared" si="24"/>
        <v>0</v>
      </c>
      <c r="H27" s="521">
        <f t="shared" si="24"/>
        <v>0</v>
      </c>
      <c r="I27" s="521">
        <f t="shared" si="24"/>
        <v>0</v>
      </c>
      <c r="J27" s="521">
        <f t="shared" si="24"/>
        <v>0</v>
      </c>
      <c r="K27" s="616">
        <f t="shared" si="24"/>
        <v>0</v>
      </c>
      <c r="L27" s="617">
        <f t="shared" si="24"/>
        <v>0</v>
      </c>
      <c r="M27" s="616">
        <f t="shared" si="24"/>
        <v>0</v>
      </c>
      <c r="N27" s="617">
        <f t="shared" si="24"/>
        <v>0</v>
      </c>
      <c r="O27" s="520">
        <f t="shared" si="24"/>
        <v>0</v>
      </c>
      <c r="P27" s="521">
        <f t="shared" si="24"/>
        <v>0</v>
      </c>
      <c r="Q27" s="495">
        <f t="shared" si="24"/>
        <v>0</v>
      </c>
      <c r="R27" s="496">
        <f t="shared" si="24"/>
        <v>0</v>
      </c>
      <c r="S27" s="194"/>
      <c r="T27" s="194"/>
      <c r="U27" s="355"/>
      <c r="V27" s="356"/>
      <c r="W27" s="356"/>
      <c r="X27" s="356"/>
      <c r="Y27" s="356"/>
      <c r="Z27" s="356"/>
      <c r="AA27" s="356"/>
      <c r="AB27" s="356"/>
      <c r="AC27" s="327"/>
      <c r="AD27" s="328"/>
      <c r="AE27" s="329"/>
      <c r="AF27" s="330"/>
      <c r="AG27" s="355"/>
      <c r="AH27" s="356"/>
      <c r="AI27" s="329"/>
      <c r="AJ27" s="320"/>
      <c r="AL27" s="121">
        <f t="shared" si="3"/>
        <v>0</v>
      </c>
      <c r="AM27" s="121">
        <f t="shared" si="9"/>
        <v>0</v>
      </c>
      <c r="AN27" s="121">
        <f t="shared" si="10"/>
        <v>0</v>
      </c>
      <c r="AO27" s="121">
        <f t="shared" si="11"/>
        <v>0</v>
      </c>
      <c r="AP27" s="121">
        <f t="shared" si="12"/>
        <v>0</v>
      </c>
      <c r="AQ27" s="121">
        <f t="shared" si="13"/>
        <v>0</v>
      </c>
      <c r="AR27" s="121">
        <f t="shared" si="14"/>
        <v>0</v>
      </c>
      <c r="AS27" s="121">
        <f t="shared" si="15"/>
        <v>0</v>
      </c>
      <c r="AT27" s="121">
        <f t="shared" si="16"/>
        <v>0</v>
      </c>
      <c r="AU27" s="121">
        <f t="shared" si="17"/>
        <v>0</v>
      </c>
      <c r="AV27" s="121">
        <f t="shared" si="18"/>
        <v>0</v>
      </c>
      <c r="AW27" s="121">
        <f t="shared" si="19"/>
        <v>0</v>
      </c>
      <c r="AX27" s="121">
        <f t="shared" si="20"/>
        <v>0</v>
      </c>
      <c r="AY27" s="121">
        <f t="shared" si="21"/>
        <v>0</v>
      </c>
      <c r="AZ27" s="121">
        <f t="shared" si="22"/>
        <v>0</v>
      </c>
      <c r="BA27" s="121">
        <f t="shared" si="23"/>
        <v>0</v>
      </c>
      <c r="BB27" s="121"/>
      <c r="BC27" s="121"/>
      <c r="BD27" s="121"/>
      <c r="BE27" s="121"/>
      <c r="BF27" s="121"/>
      <c r="BG27" s="121"/>
      <c r="BH27" s="121"/>
      <c r="BI27" s="121"/>
    </row>
    <row r="28" spans="1:61" ht="12" customHeight="1">
      <c r="A28" s="57" t="s">
        <v>18</v>
      </c>
      <c r="B28" s="483" t="s">
        <v>58</v>
      </c>
      <c r="C28" s="545">
        <f t="shared" si="24"/>
        <v>0</v>
      </c>
      <c r="D28" s="512">
        <f t="shared" si="24"/>
        <v>0</v>
      </c>
      <c r="E28" s="512">
        <f t="shared" si="24"/>
        <v>0</v>
      </c>
      <c r="F28" s="512">
        <f t="shared" si="24"/>
        <v>0</v>
      </c>
      <c r="G28" s="512">
        <f t="shared" si="24"/>
        <v>0</v>
      </c>
      <c r="H28" s="512">
        <f t="shared" si="24"/>
        <v>0</v>
      </c>
      <c r="I28" s="512">
        <f t="shared" si="24"/>
        <v>0</v>
      </c>
      <c r="J28" s="512">
        <f t="shared" si="24"/>
        <v>0</v>
      </c>
      <c r="K28" s="499">
        <f t="shared" si="24"/>
        <v>0</v>
      </c>
      <c r="L28" s="589">
        <f t="shared" si="24"/>
        <v>0</v>
      </c>
      <c r="M28" s="499">
        <f t="shared" si="24"/>
        <v>0</v>
      </c>
      <c r="N28" s="589">
        <f t="shared" si="24"/>
        <v>0</v>
      </c>
      <c r="O28" s="545">
        <f t="shared" si="24"/>
        <v>0</v>
      </c>
      <c r="P28" s="512">
        <f t="shared" si="24"/>
        <v>0</v>
      </c>
      <c r="Q28" s="488">
        <f t="shared" si="24"/>
        <v>0</v>
      </c>
      <c r="R28" s="492">
        <f t="shared" si="24"/>
        <v>0</v>
      </c>
      <c r="S28" s="194"/>
      <c r="T28" s="194"/>
      <c r="U28" s="353"/>
      <c r="V28" s="354"/>
      <c r="W28" s="354"/>
      <c r="X28" s="354"/>
      <c r="Y28" s="354"/>
      <c r="Z28" s="354"/>
      <c r="AA28" s="354"/>
      <c r="AB28" s="354"/>
      <c r="AC28" s="324"/>
      <c r="AD28" s="325"/>
      <c r="AE28" s="318"/>
      <c r="AF28" s="320"/>
      <c r="AG28" s="353"/>
      <c r="AH28" s="354"/>
      <c r="AI28" s="318"/>
      <c r="AJ28" s="320"/>
      <c r="AL28" s="121">
        <f t="shared" si="3"/>
        <v>0</v>
      </c>
      <c r="AM28" s="121">
        <f t="shared" si="9"/>
        <v>0</v>
      </c>
      <c r="AN28" s="121">
        <f t="shared" si="10"/>
        <v>0</v>
      </c>
      <c r="AO28" s="121">
        <f t="shared" si="11"/>
        <v>0</v>
      </c>
      <c r="AP28" s="121">
        <f t="shared" si="12"/>
        <v>0</v>
      </c>
      <c r="AQ28" s="121">
        <f t="shared" si="13"/>
        <v>0</v>
      </c>
      <c r="AR28" s="121">
        <f t="shared" si="14"/>
        <v>0</v>
      </c>
      <c r="AS28" s="121">
        <f t="shared" si="15"/>
        <v>0</v>
      </c>
      <c r="AT28" s="121">
        <f t="shared" si="16"/>
        <v>0</v>
      </c>
      <c r="AU28" s="121">
        <f t="shared" si="17"/>
        <v>0</v>
      </c>
      <c r="AV28" s="121">
        <f t="shared" si="18"/>
        <v>0</v>
      </c>
      <c r="AW28" s="121">
        <f t="shared" si="19"/>
        <v>0</v>
      </c>
      <c r="AX28" s="121">
        <f t="shared" si="20"/>
        <v>0</v>
      </c>
      <c r="AY28" s="121">
        <f t="shared" si="21"/>
        <v>0</v>
      </c>
      <c r="AZ28" s="121">
        <f t="shared" si="22"/>
        <v>0</v>
      </c>
      <c r="BA28" s="121">
        <f t="shared" si="23"/>
        <v>0</v>
      </c>
      <c r="BB28" s="121"/>
      <c r="BC28" s="121"/>
      <c r="BD28" s="121"/>
      <c r="BE28" s="121"/>
      <c r="BF28" s="121"/>
      <c r="BG28" s="121"/>
      <c r="BH28" s="121"/>
      <c r="BI28" s="121"/>
    </row>
    <row r="29" spans="1:61" ht="12" customHeight="1">
      <c r="A29" s="57" t="s">
        <v>17</v>
      </c>
      <c r="B29" s="483" t="s">
        <v>59</v>
      </c>
      <c r="C29" s="511">
        <f t="shared" si="24"/>
        <v>0</v>
      </c>
      <c r="D29" s="512">
        <f t="shared" si="24"/>
        <v>0</v>
      </c>
      <c r="E29" s="512">
        <f t="shared" si="24"/>
        <v>0</v>
      </c>
      <c r="F29" s="512">
        <f t="shared" si="24"/>
        <v>0</v>
      </c>
      <c r="G29" s="512">
        <f t="shared" si="24"/>
        <v>0</v>
      </c>
      <c r="H29" s="512">
        <f t="shared" si="24"/>
        <v>0</v>
      </c>
      <c r="I29" s="512">
        <f t="shared" si="24"/>
        <v>0</v>
      </c>
      <c r="J29" s="512">
        <f t="shared" si="24"/>
        <v>0</v>
      </c>
      <c r="K29" s="499">
        <f t="shared" si="24"/>
        <v>0</v>
      </c>
      <c r="L29" s="589">
        <f t="shared" si="24"/>
        <v>0</v>
      </c>
      <c r="M29" s="499">
        <f t="shared" si="24"/>
        <v>0</v>
      </c>
      <c r="N29" s="589">
        <f t="shared" si="24"/>
        <v>0</v>
      </c>
      <c r="O29" s="511">
        <f t="shared" si="24"/>
        <v>0</v>
      </c>
      <c r="P29" s="512">
        <f t="shared" si="24"/>
        <v>0</v>
      </c>
      <c r="Q29" s="488">
        <f t="shared" si="24"/>
        <v>0</v>
      </c>
      <c r="R29" s="492">
        <f t="shared" si="24"/>
        <v>0</v>
      </c>
      <c r="S29" s="194"/>
      <c r="T29" s="194"/>
      <c r="U29" s="353"/>
      <c r="V29" s="354"/>
      <c r="W29" s="354"/>
      <c r="X29" s="354"/>
      <c r="Y29" s="354"/>
      <c r="Z29" s="354"/>
      <c r="AA29" s="354"/>
      <c r="AB29" s="354"/>
      <c r="AC29" s="324"/>
      <c r="AD29" s="325"/>
      <c r="AE29" s="318"/>
      <c r="AF29" s="320"/>
      <c r="AG29" s="353"/>
      <c r="AH29" s="354"/>
      <c r="AI29" s="318"/>
      <c r="AJ29" s="320"/>
      <c r="AL29" s="121">
        <f t="shared" si="3"/>
        <v>0</v>
      </c>
      <c r="AM29" s="121">
        <f t="shared" si="9"/>
        <v>0</v>
      </c>
      <c r="AN29" s="121">
        <f t="shared" si="10"/>
        <v>0</v>
      </c>
      <c r="AO29" s="121">
        <f t="shared" si="11"/>
        <v>0</v>
      </c>
      <c r="AP29" s="121">
        <f t="shared" si="12"/>
        <v>0</v>
      </c>
      <c r="AQ29" s="121">
        <f t="shared" si="13"/>
        <v>0</v>
      </c>
      <c r="AR29" s="121">
        <f t="shared" si="14"/>
        <v>0</v>
      </c>
      <c r="AS29" s="121">
        <f t="shared" si="15"/>
        <v>0</v>
      </c>
      <c r="AT29" s="121">
        <f t="shared" si="16"/>
        <v>0</v>
      </c>
      <c r="AU29" s="121">
        <f t="shared" si="17"/>
        <v>0</v>
      </c>
      <c r="AV29" s="121">
        <f t="shared" si="18"/>
        <v>0</v>
      </c>
      <c r="AW29" s="121">
        <f t="shared" si="19"/>
        <v>0</v>
      </c>
      <c r="AX29" s="121">
        <f t="shared" si="20"/>
        <v>0</v>
      </c>
      <c r="AY29" s="121">
        <f t="shared" si="21"/>
        <v>0</v>
      </c>
      <c r="AZ29" s="121">
        <f t="shared" si="22"/>
        <v>0</v>
      </c>
      <c r="BA29" s="121">
        <f t="shared" si="23"/>
        <v>0</v>
      </c>
      <c r="BB29" s="121"/>
      <c r="BC29" s="121"/>
      <c r="BD29" s="121"/>
      <c r="BE29" s="121"/>
      <c r="BF29" s="121"/>
      <c r="BG29" s="121"/>
      <c r="BH29" s="121"/>
      <c r="BI29" s="121"/>
    </row>
    <row r="30" spans="1:61" ht="12" customHeight="1">
      <c r="A30" s="63" t="s">
        <v>16</v>
      </c>
      <c r="B30" s="500" t="s">
        <v>60</v>
      </c>
      <c r="C30" s="522">
        <f t="shared" si="24"/>
        <v>0</v>
      </c>
      <c r="D30" s="523">
        <f t="shared" si="24"/>
        <v>0</v>
      </c>
      <c r="E30" s="523">
        <f t="shared" si="24"/>
        <v>0</v>
      </c>
      <c r="F30" s="523">
        <f t="shared" si="24"/>
        <v>0</v>
      </c>
      <c r="G30" s="523">
        <f t="shared" si="24"/>
        <v>0</v>
      </c>
      <c r="H30" s="523">
        <f t="shared" si="24"/>
        <v>0</v>
      </c>
      <c r="I30" s="523">
        <f t="shared" si="24"/>
        <v>0</v>
      </c>
      <c r="J30" s="523">
        <f t="shared" si="24"/>
        <v>0</v>
      </c>
      <c r="K30" s="623">
        <f t="shared" si="24"/>
        <v>0</v>
      </c>
      <c r="L30" s="507">
        <f t="shared" si="24"/>
        <v>0</v>
      </c>
      <c r="M30" s="623">
        <f t="shared" si="24"/>
        <v>0</v>
      </c>
      <c r="N30" s="507">
        <f t="shared" si="24"/>
        <v>0</v>
      </c>
      <c r="O30" s="633">
        <f t="shared" si="24"/>
        <v>0</v>
      </c>
      <c r="P30" s="634">
        <f t="shared" si="24"/>
        <v>0</v>
      </c>
      <c r="Q30" s="506">
        <f t="shared" si="24"/>
        <v>0</v>
      </c>
      <c r="R30" s="508">
        <f t="shared" si="24"/>
        <v>0</v>
      </c>
      <c r="S30" s="194"/>
      <c r="T30" s="194"/>
      <c r="U30" s="357"/>
      <c r="V30" s="358"/>
      <c r="W30" s="358"/>
      <c r="X30" s="358"/>
      <c r="Y30" s="358"/>
      <c r="Z30" s="358"/>
      <c r="AA30" s="358"/>
      <c r="AB30" s="358"/>
      <c r="AC30" s="339"/>
      <c r="AD30" s="740"/>
      <c r="AE30" s="340"/>
      <c r="AF30" s="359"/>
      <c r="AG30" s="357"/>
      <c r="AH30" s="358"/>
      <c r="AI30" s="340"/>
      <c r="AJ30" s="351"/>
      <c r="AL30" s="121">
        <f t="shared" si="3"/>
        <v>0</v>
      </c>
      <c r="AM30" s="121">
        <f t="shared" si="9"/>
        <v>0</v>
      </c>
      <c r="AN30" s="121">
        <f t="shared" si="10"/>
        <v>0</v>
      </c>
      <c r="AO30" s="121">
        <f t="shared" si="11"/>
        <v>0</v>
      </c>
      <c r="AP30" s="121">
        <f t="shared" si="12"/>
        <v>0</v>
      </c>
      <c r="AQ30" s="121">
        <f t="shared" si="13"/>
        <v>0</v>
      </c>
      <c r="AR30" s="121">
        <f t="shared" si="14"/>
        <v>0</v>
      </c>
      <c r="AS30" s="121">
        <f t="shared" si="15"/>
        <v>0</v>
      </c>
      <c r="AT30" s="121">
        <f t="shared" si="16"/>
        <v>0</v>
      </c>
      <c r="AU30" s="121">
        <f t="shared" si="17"/>
        <v>0</v>
      </c>
      <c r="AV30" s="121">
        <f t="shared" si="18"/>
        <v>0</v>
      </c>
      <c r="AW30" s="121">
        <f t="shared" si="19"/>
        <v>0</v>
      </c>
      <c r="AX30" s="121">
        <f t="shared" si="20"/>
        <v>0</v>
      </c>
      <c r="AY30" s="121">
        <f t="shared" si="21"/>
        <v>0</v>
      </c>
      <c r="AZ30" s="121">
        <f t="shared" si="22"/>
        <v>0</v>
      </c>
      <c r="BA30" s="121">
        <f t="shared" si="23"/>
        <v>0</v>
      </c>
      <c r="BB30" s="121"/>
      <c r="BC30" s="121"/>
      <c r="BD30" s="121"/>
      <c r="BE30" s="121"/>
      <c r="BF30" s="121"/>
      <c r="BG30" s="121"/>
      <c r="BH30" s="121"/>
      <c r="BI30" s="121"/>
    </row>
    <row r="31" spans="1:61" s="210" customFormat="1" ht="13.2">
      <c r="A31" s="216" t="str">
        <f>+"FXRetailTot"&amp;$A$1</f>
        <v>FXRetailTotSWE</v>
      </c>
      <c r="B31" s="1362" t="s">
        <v>147</v>
      </c>
      <c r="C31" s="1362"/>
      <c r="D31" s="1362"/>
      <c r="E31" s="1362"/>
      <c r="F31" s="1362"/>
      <c r="G31" s="1362"/>
      <c r="H31" s="1362"/>
      <c r="I31" s="1362"/>
      <c r="J31" s="1362"/>
      <c r="K31" s="1362"/>
      <c r="L31" s="1362"/>
      <c r="M31" s="1362"/>
      <c r="N31" s="1362"/>
      <c r="O31" s="1362"/>
      <c r="P31" s="1362"/>
      <c r="Q31" s="1362"/>
      <c r="R31" s="1362"/>
    </row>
    <row r="32" spans="1:61" s="5" customFormat="1">
      <c r="A32" s="183"/>
      <c r="B32" s="1367"/>
      <c r="C32" s="1367"/>
      <c r="D32" s="1367"/>
      <c r="E32" s="1367"/>
      <c r="F32" s="1367"/>
      <c r="G32" s="1367"/>
      <c r="H32" s="1367"/>
      <c r="I32" s="1367"/>
      <c r="J32" s="1367"/>
      <c r="K32" s="1367"/>
      <c r="L32" s="1367"/>
      <c r="M32" s="1367"/>
      <c r="N32" s="1367"/>
      <c r="O32" s="1367"/>
      <c r="P32" s="1367"/>
      <c r="Q32" s="418"/>
      <c r="R32" s="411"/>
      <c r="S32" s="133"/>
      <c r="T32" s="134"/>
    </row>
    <row r="33" spans="1:20" s="5" customFormat="1">
      <c r="A33" s="182"/>
      <c r="B33" s="1344"/>
      <c r="C33" s="1344"/>
      <c r="D33" s="1344"/>
      <c r="E33" s="1344"/>
      <c r="F33" s="1344"/>
      <c r="G33" s="1344"/>
      <c r="H33" s="1344"/>
      <c r="I33" s="1344"/>
      <c r="J33" s="1344"/>
      <c r="K33" s="1344"/>
      <c r="L33" s="1344"/>
      <c r="N33" s="135"/>
      <c r="Q33" s="135"/>
      <c r="T33" s="135"/>
    </row>
    <row r="34" spans="1:20" s="53" customFormat="1">
      <c r="A34" s="43"/>
      <c r="B34" s="13"/>
      <c r="C34" s="13"/>
      <c r="D34" s="13"/>
      <c r="E34" s="13"/>
      <c r="F34" s="13"/>
      <c r="G34" s="13"/>
      <c r="H34" s="13"/>
      <c r="I34" s="13"/>
      <c r="J34" s="13"/>
      <c r="K34" s="195"/>
      <c r="L34" s="195"/>
      <c r="M34" s="13"/>
    </row>
    <row r="35" spans="1:20" s="53" customFormat="1">
      <c r="A35" s="43"/>
      <c r="B35" s="13"/>
      <c r="C35" s="19"/>
      <c r="D35" s="19"/>
      <c r="E35" s="9"/>
      <c r="F35" s="15"/>
      <c r="G35" s="15"/>
      <c r="H35" s="15"/>
      <c r="I35" s="15"/>
      <c r="J35" s="15"/>
      <c r="K35" s="195"/>
      <c r="L35" s="195"/>
      <c r="M35" s="13"/>
    </row>
    <row r="36" spans="1:20" s="53" customFormat="1">
      <c r="A36" s="11"/>
      <c r="B36" s="13"/>
      <c r="C36" s="19"/>
      <c r="D36" s="19"/>
      <c r="E36" s="19"/>
      <c r="F36" s="15"/>
      <c r="G36" s="15"/>
      <c r="H36" s="9"/>
      <c r="I36" s="9"/>
      <c r="J36" s="9"/>
      <c r="K36" s="195"/>
      <c r="L36" s="195"/>
      <c r="M36" s="13"/>
    </row>
    <row r="37" spans="1:20" s="53" customFormat="1">
      <c r="A37" s="11"/>
      <c r="B37" s="13"/>
      <c r="C37" s="19"/>
      <c r="D37" s="19"/>
      <c r="E37" s="19"/>
      <c r="F37" s="15"/>
      <c r="G37" s="15"/>
      <c r="H37" s="9"/>
      <c r="I37" s="9"/>
      <c r="J37" s="9"/>
      <c r="K37" s="195"/>
      <c r="L37" s="195"/>
      <c r="M37" s="13"/>
    </row>
    <row r="38" spans="1:20" s="53" customFormat="1">
      <c r="A38" s="11"/>
      <c r="B38" s="13"/>
      <c r="C38" s="19"/>
      <c r="D38" s="19"/>
      <c r="E38" s="19"/>
      <c r="F38" s="122"/>
      <c r="G38" s="15"/>
      <c r="H38" s="9"/>
      <c r="I38" s="9"/>
      <c r="J38" s="9"/>
      <c r="K38" s="195"/>
      <c r="L38" s="195"/>
      <c r="M38" s="13"/>
    </row>
    <row r="39" spans="1:20" s="53" customFormat="1">
      <c r="A39" s="11"/>
      <c r="B39" s="13"/>
      <c r="C39" s="24"/>
      <c r="D39" s="24"/>
      <c r="E39" s="24"/>
      <c r="F39" s="123"/>
      <c r="G39" s="123"/>
      <c r="H39" s="12"/>
      <c r="I39" s="12"/>
      <c r="J39" s="12"/>
      <c r="K39" s="195"/>
      <c r="L39" s="195"/>
      <c r="M39" s="13"/>
    </row>
    <row r="40" spans="1:20" s="53" customFormat="1">
      <c r="A40" s="11"/>
      <c r="B40" s="13"/>
      <c r="C40" s="19"/>
      <c r="D40" s="19"/>
      <c r="E40" s="9"/>
      <c r="F40" s="15"/>
      <c r="G40" s="15"/>
      <c r="H40" s="9"/>
      <c r="I40" s="9"/>
      <c r="J40" s="9"/>
      <c r="K40" s="195"/>
      <c r="L40" s="195"/>
      <c r="M40" s="13"/>
    </row>
    <row r="41" spans="1:20" s="53" customFormat="1">
      <c r="A41" s="11"/>
      <c r="B41" s="13"/>
      <c r="C41" s="24"/>
      <c r="D41" s="24"/>
      <c r="E41" s="12"/>
      <c r="F41" s="123"/>
      <c r="G41" s="123"/>
      <c r="H41" s="12"/>
      <c r="I41" s="12"/>
      <c r="J41" s="12"/>
      <c r="K41" s="195"/>
      <c r="L41" s="195"/>
      <c r="M41" s="13"/>
    </row>
    <row r="42" spans="1:20" s="53" customFormat="1">
      <c r="A42" s="11"/>
      <c r="B42" s="13"/>
      <c r="C42" s="24"/>
      <c r="D42" s="24"/>
      <c r="E42" s="12"/>
      <c r="F42" s="12"/>
      <c r="G42" s="12"/>
      <c r="H42" s="12"/>
      <c r="I42" s="12"/>
      <c r="J42" s="12"/>
      <c r="K42" s="195"/>
      <c r="L42" s="195"/>
      <c r="M42" s="13"/>
    </row>
    <row r="43" spans="1:20" s="53" customFormat="1">
      <c r="A43" s="11"/>
      <c r="B43" s="13"/>
      <c r="C43" s="19"/>
      <c r="D43" s="19"/>
      <c r="E43" s="9"/>
      <c r="F43" s="124"/>
      <c r="G43" s="124"/>
      <c r="H43" s="9"/>
      <c r="I43" s="9"/>
      <c r="J43" s="9"/>
      <c r="K43" s="195"/>
      <c r="L43" s="195"/>
      <c r="M43" s="13"/>
    </row>
    <row r="44" spans="1:20" s="53" customFormat="1">
      <c r="A44" s="11"/>
      <c r="B44" s="13"/>
      <c r="C44" s="24"/>
      <c r="D44" s="24"/>
      <c r="E44" s="12"/>
      <c r="F44" s="123"/>
      <c r="G44" s="123"/>
      <c r="H44" s="12"/>
      <c r="I44" s="12"/>
      <c r="J44" s="12"/>
      <c r="K44" s="195"/>
      <c r="L44" s="195"/>
      <c r="M44" s="13"/>
    </row>
    <row r="45" spans="1:20" s="53" customFormat="1">
      <c r="A45" s="11"/>
      <c r="B45" s="13"/>
      <c r="C45" s="15"/>
      <c r="D45" s="15"/>
      <c r="E45" s="15"/>
      <c r="F45" s="15"/>
      <c r="G45" s="15"/>
      <c r="H45" s="15"/>
      <c r="I45" s="15"/>
      <c r="J45" s="15"/>
      <c r="K45" s="195"/>
      <c r="L45" s="195"/>
      <c r="M45" s="13"/>
    </row>
    <row r="46" spans="1:20" s="53" customFormat="1">
      <c r="A46" s="11"/>
      <c r="B46" s="13"/>
      <c r="C46" s="15"/>
      <c r="D46" s="15"/>
      <c r="E46" s="15"/>
      <c r="F46" s="15"/>
      <c r="G46" s="15"/>
      <c r="H46" s="15"/>
      <c r="I46" s="15"/>
      <c r="J46" s="15"/>
      <c r="K46" s="195"/>
      <c r="L46" s="195"/>
      <c r="M46" s="13"/>
    </row>
    <row r="47" spans="1:20" s="53" customFormat="1">
      <c r="A47" s="11"/>
      <c r="B47" s="13"/>
      <c r="C47" s="124"/>
      <c r="D47" s="124"/>
      <c r="E47" s="124"/>
      <c r="F47" s="124"/>
      <c r="G47" s="124"/>
      <c r="H47" s="124"/>
      <c r="I47" s="124"/>
      <c r="J47" s="124"/>
      <c r="K47" s="195"/>
      <c r="L47" s="195"/>
      <c r="M47" s="13"/>
    </row>
    <row r="48" spans="1:20" s="53" customFormat="1">
      <c r="A48" s="11"/>
      <c r="B48" s="13"/>
      <c r="C48" s="9"/>
      <c r="D48" s="9"/>
      <c r="E48" s="9"/>
      <c r="F48" s="9"/>
      <c r="G48" s="9"/>
      <c r="H48" s="9"/>
      <c r="I48" s="9"/>
      <c r="J48" s="9"/>
      <c r="K48" s="195"/>
      <c r="L48" s="195"/>
      <c r="M48" s="13"/>
    </row>
    <row r="49" spans="1:13" s="53" customFormat="1">
      <c r="A49" s="11"/>
      <c r="B49" s="13"/>
      <c r="C49" s="125"/>
      <c r="D49" s="125"/>
      <c r="E49" s="125"/>
      <c r="F49" s="125"/>
      <c r="G49" s="125"/>
      <c r="H49" s="125"/>
      <c r="I49" s="125"/>
      <c r="J49" s="125"/>
      <c r="K49" s="195"/>
      <c r="L49" s="195"/>
      <c r="M49" s="13"/>
    </row>
    <row r="50" spans="1:13" s="53" customFormat="1">
      <c r="A50" s="11"/>
      <c r="B50" s="13"/>
      <c r="C50" s="125"/>
      <c r="D50" s="125"/>
      <c r="E50" s="125"/>
      <c r="F50" s="125"/>
      <c r="G50" s="125"/>
      <c r="H50" s="125"/>
      <c r="I50" s="125"/>
      <c r="J50" s="125"/>
      <c r="K50" s="195"/>
      <c r="L50" s="195"/>
      <c r="M50" s="13"/>
    </row>
    <row r="51" spans="1:13" s="53" customFormat="1">
      <c r="A51" s="11"/>
      <c r="B51" s="13"/>
      <c r="C51" s="126"/>
      <c r="D51" s="126"/>
      <c r="E51" s="126"/>
      <c r="F51" s="126"/>
      <c r="G51" s="126"/>
      <c r="H51" s="126"/>
      <c r="I51" s="126"/>
      <c r="J51" s="126"/>
      <c r="K51" s="195"/>
      <c r="L51" s="195"/>
      <c r="M51" s="13"/>
    </row>
    <row r="52" spans="1:13" s="53" customFormat="1">
      <c r="A52" s="11"/>
      <c r="B52" s="13"/>
      <c r="C52" s="125"/>
      <c r="D52" s="125"/>
      <c r="E52" s="125"/>
      <c r="F52" s="125"/>
      <c r="G52" s="125"/>
      <c r="H52" s="125"/>
      <c r="I52" s="125"/>
      <c r="J52" s="125"/>
      <c r="K52" s="195"/>
      <c r="L52" s="195"/>
      <c r="M52" s="13"/>
    </row>
    <row r="53" spans="1:13" s="53" customFormat="1">
      <c r="A53" s="11"/>
      <c r="B53" s="13"/>
      <c r="C53" s="125"/>
      <c r="D53" s="125"/>
      <c r="E53" s="125"/>
      <c r="F53" s="125"/>
      <c r="G53" s="125"/>
      <c r="H53" s="125"/>
      <c r="I53" s="125"/>
      <c r="J53" s="125"/>
      <c r="K53" s="195"/>
      <c r="L53" s="195"/>
      <c r="M53" s="13"/>
    </row>
    <row r="54" spans="1:13" s="53" customFormat="1">
      <c r="A54" s="11"/>
      <c r="B54" s="13"/>
      <c r="C54" s="126"/>
      <c r="D54" s="126"/>
      <c r="E54" s="126"/>
      <c r="F54" s="126"/>
      <c r="G54" s="126"/>
      <c r="H54" s="126"/>
      <c r="I54" s="126"/>
      <c r="J54" s="126"/>
      <c r="K54" s="195"/>
      <c r="L54" s="195"/>
      <c r="M54" s="13"/>
    </row>
    <row r="55" spans="1:13" s="53" customFormat="1">
      <c r="A55" s="11"/>
      <c r="B55" s="13"/>
      <c r="C55" s="125"/>
      <c r="D55" s="125"/>
      <c r="E55" s="9"/>
      <c r="F55" s="9"/>
      <c r="G55" s="9"/>
      <c r="H55" s="12"/>
      <c r="I55" s="12"/>
      <c r="J55" s="12"/>
      <c r="K55" s="195"/>
      <c r="L55" s="195"/>
      <c r="M55" s="13"/>
    </row>
    <row r="56" spans="1:13" s="53" customFormat="1">
      <c r="A56" s="11"/>
      <c r="B56" s="13"/>
      <c r="C56" s="127"/>
      <c r="D56" s="127"/>
      <c r="E56" s="127"/>
      <c r="F56" s="127"/>
      <c r="G56" s="127"/>
      <c r="H56" s="127"/>
      <c r="I56" s="127"/>
      <c r="J56" s="127"/>
      <c r="K56" s="195"/>
      <c r="L56" s="195"/>
      <c r="M56" s="13"/>
    </row>
    <row r="57" spans="1:13" s="53" customFormat="1">
      <c r="A57" s="11"/>
      <c r="B57" s="13"/>
      <c r="C57" s="127"/>
      <c r="D57" s="127"/>
      <c r="E57" s="127"/>
      <c r="F57" s="127"/>
      <c r="G57" s="127"/>
      <c r="H57" s="127"/>
      <c r="I57" s="127"/>
      <c r="J57" s="127"/>
      <c r="K57" s="195"/>
      <c r="L57" s="195"/>
      <c r="M57" s="13"/>
    </row>
    <row r="58" spans="1:13" s="53" customFormat="1">
      <c r="A58" s="11"/>
      <c r="B58" s="13"/>
      <c r="C58" s="127"/>
      <c r="D58" s="127"/>
      <c r="E58" s="127"/>
      <c r="F58" s="127"/>
      <c r="G58" s="127"/>
      <c r="H58" s="127"/>
      <c r="I58" s="127"/>
      <c r="J58" s="127"/>
      <c r="K58" s="195"/>
      <c r="L58" s="195"/>
      <c r="M58" s="13"/>
    </row>
    <row r="59" spans="1:13" s="53" customFormat="1">
      <c r="A59" s="11"/>
      <c r="B59" s="13"/>
      <c r="C59" s="128"/>
      <c r="D59" s="128"/>
      <c r="E59" s="128"/>
      <c r="F59" s="128"/>
      <c r="G59" s="128"/>
      <c r="H59" s="128"/>
      <c r="I59" s="128"/>
      <c r="J59" s="128"/>
      <c r="K59" s="195"/>
      <c r="L59" s="195"/>
      <c r="M59" s="13"/>
    </row>
    <row r="60" spans="1:13" s="53" customFormat="1">
      <c r="A60" s="11"/>
      <c r="B60" s="13"/>
      <c r="C60" s="127"/>
      <c r="D60" s="127"/>
      <c r="E60" s="127"/>
      <c r="F60" s="127"/>
      <c r="G60" s="127"/>
      <c r="H60" s="127"/>
      <c r="I60" s="127"/>
      <c r="J60" s="127"/>
      <c r="K60" s="195"/>
      <c r="L60" s="195"/>
      <c r="M60" s="13"/>
    </row>
    <row r="61" spans="1:13" s="53" customFormat="1">
      <c r="A61" s="11"/>
      <c r="B61" s="13"/>
      <c r="C61" s="127"/>
      <c r="D61" s="127"/>
      <c r="E61" s="127"/>
      <c r="F61" s="127"/>
      <c r="G61" s="127"/>
      <c r="H61" s="127"/>
      <c r="I61" s="127"/>
      <c r="J61" s="127"/>
      <c r="K61" s="195"/>
      <c r="L61" s="195"/>
      <c r="M61" s="13"/>
    </row>
    <row r="62" spans="1:13" s="53" customFormat="1">
      <c r="A62" s="11"/>
      <c r="B62" s="13"/>
      <c r="C62" s="128"/>
      <c r="D62" s="128"/>
      <c r="E62" s="128"/>
      <c r="F62" s="128"/>
      <c r="G62" s="128"/>
      <c r="H62" s="128"/>
      <c r="I62" s="128"/>
      <c r="J62" s="128"/>
      <c r="K62" s="195"/>
      <c r="L62" s="195"/>
      <c r="M62" s="13"/>
    </row>
    <row r="63" spans="1:13" s="53" customFormat="1">
      <c r="A63" s="11"/>
      <c r="B63" s="13"/>
      <c r="C63" s="9"/>
      <c r="D63" s="9"/>
      <c r="E63" s="9"/>
      <c r="F63" s="9"/>
      <c r="G63" s="9"/>
      <c r="H63" s="9"/>
      <c r="I63" s="9"/>
      <c r="J63" s="9"/>
      <c r="K63" s="195"/>
      <c r="L63" s="195"/>
      <c r="M63" s="13"/>
    </row>
    <row r="64" spans="1:13" s="53" customFormat="1">
      <c r="A64" s="11"/>
      <c r="B64" s="13"/>
      <c r="C64" s="13"/>
      <c r="D64" s="13"/>
      <c r="E64" s="13"/>
      <c r="F64" s="13"/>
      <c r="G64" s="13"/>
      <c r="H64" s="13"/>
      <c r="I64" s="13"/>
      <c r="J64" s="13"/>
      <c r="K64" s="195"/>
      <c r="L64" s="195"/>
      <c r="M64" s="13"/>
    </row>
    <row r="65" spans="1:13" s="53" customFormat="1">
      <c r="A65" s="11"/>
      <c r="B65" s="13"/>
      <c r="C65" s="13"/>
      <c r="D65" s="13"/>
      <c r="E65" s="13"/>
      <c r="F65" s="13"/>
      <c r="G65" s="13"/>
      <c r="H65" s="13"/>
      <c r="I65" s="13"/>
      <c r="J65" s="13"/>
      <c r="K65" s="195"/>
      <c r="L65" s="195"/>
      <c r="M65" s="13"/>
    </row>
    <row r="66" spans="1:13" s="53" customFormat="1">
      <c r="A66" s="11"/>
      <c r="B66" s="13"/>
      <c r="C66" s="13"/>
      <c r="D66" s="13"/>
      <c r="E66" s="13"/>
      <c r="F66" s="13"/>
      <c r="G66" s="13"/>
      <c r="H66" s="13"/>
      <c r="I66" s="13"/>
      <c r="J66" s="13"/>
      <c r="K66" s="195"/>
      <c r="L66" s="195"/>
      <c r="M66" s="13"/>
    </row>
    <row r="96" spans="8:10" s="53" customFormat="1">
      <c r="H96" s="68"/>
      <c r="I96" s="68"/>
      <c r="J96" s="68"/>
    </row>
  </sheetData>
  <mergeCells count="6">
    <mergeCell ref="B33:L33"/>
    <mergeCell ref="M3:N3"/>
    <mergeCell ref="O3:P3"/>
    <mergeCell ref="Q3:R3"/>
    <mergeCell ref="B31:R31"/>
    <mergeCell ref="B32:P32"/>
  </mergeCells>
  <pageMargins left="0.7" right="0.7" top="0.75" bottom="0.75" header="0.3" footer="0.3"/>
  <pageSetup paperSize="9" orientation="portrait" r:id="rId1"/>
  <headerFooter>
    <oddFooter>&amp;C&amp;1#&amp;"Calibri"&amp;10&amp;K000000Confidential</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61">
    <tabColor rgb="FF92D050"/>
    <pageSetUpPr fitToPage="1"/>
  </sheetPr>
  <dimension ref="A1:AT45"/>
  <sheetViews>
    <sheetView zoomScaleNormal="100" workbookViewId="0">
      <selection activeCell="B19" sqref="B19"/>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5" width="8.44140625" style="53" customWidth="1"/>
    <col min="16" max="19" width="9.33203125" style="53"/>
    <col min="20" max="20" width="10.109375" style="53" customWidth="1"/>
    <col min="21" max="22" width="7" style="194" customWidth="1"/>
    <col min="23" max="16384" width="9.33203125" style="53"/>
  </cols>
  <sheetData>
    <row r="1" spans="1:46">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52">
        <v>18</v>
      </c>
      <c r="Q1" s="52">
        <v>19</v>
      </c>
    </row>
    <row r="2" spans="1:46">
      <c r="B2" s="425" t="s">
        <v>70</v>
      </c>
      <c r="C2" s="385"/>
      <c r="D2" s="385"/>
      <c r="E2" s="385"/>
      <c r="F2" s="385"/>
      <c r="G2" s="385"/>
      <c r="H2" s="385"/>
      <c r="I2" s="385"/>
      <c r="J2" s="385"/>
      <c r="K2" s="423"/>
      <c r="L2" s="423"/>
      <c r="M2" s="367"/>
      <c r="N2" s="367"/>
      <c r="O2" s="367"/>
      <c r="R2" s="285" t="s">
        <v>97</v>
      </c>
    </row>
    <row r="3" spans="1:46"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'PeB DK Swe'!M3</f>
        <v>#REF!</v>
      </c>
      <c r="N3" s="839" t="e">
        <f>'PeB DK Swe'!N3</f>
        <v>#REF!</v>
      </c>
      <c r="O3" s="781" t="e">
        <f>'PeB DK Swe'!O3</f>
        <v>#REF!</v>
      </c>
      <c r="P3" s="3"/>
      <c r="Q3" s="3"/>
      <c r="R3" s="456" t="e">
        <f>C3</f>
        <v>#REF!</v>
      </c>
      <c r="S3" s="457" t="e">
        <f t="shared" ref="S3:AD3" si="1">D3</f>
        <v>#REF!</v>
      </c>
      <c r="T3" s="457" t="e">
        <f t="shared" si="1"/>
        <v>#REF!</v>
      </c>
      <c r="U3" s="457" t="e">
        <f t="shared" si="1"/>
        <v>#REF!</v>
      </c>
      <c r="V3" s="457" t="e">
        <f t="shared" si="1"/>
        <v>#REF!</v>
      </c>
      <c r="W3" s="457" t="e">
        <f t="shared" si="1"/>
        <v>#REF!</v>
      </c>
      <c r="X3" s="457" t="e">
        <f t="shared" si="1"/>
        <v>#REF!</v>
      </c>
      <c r="Y3" s="457" t="e">
        <f t="shared" si="1"/>
        <v>#REF!</v>
      </c>
      <c r="Z3" s="458" t="e">
        <f t="shared" si="1"/>
        <v>#REF!</v>
      </c>
      <c r="AA3" s="459" t="e">
        <f t="shared" si="1"/>
        <v>#REF!</v>
      </c>
      <c r="AB3" s="458" t="e">
        <f t="shared" si="1"/>
        <v>#REF!</v>
      </c>
      <c r="AC3" s="459" t="e">
        <f t="shared" si="1"/>
        <v>#REF!</v>
      </c>
      <c r="AD3" s="452" t="e">
        <f t="shared" si="1"/>
        <v>#REF!</v>
      </c>
    </row>
    <row r="4" spans="1:46" ht="12" customHeight="1">
      <c r="A4" s="57" t="s">
        <v>8</v>
      </c>
      <c r="B4" s="483" t="s">
        <v>65</v>
      </c>
      <c r="C4" s="604">
        <f t="shared" ref="C4:J21" si="2">VLOOKUP($A4,CMB,C$1,FALSE)</f>
        <v>0</v>
      </c>
      <c r="D4" s="486">
        <f t="shared" si="2"/>
        <v>0</v>
      </c>
      <c r="E4" s="486">
        <f t="shared" si="2"/>
        <v>0</v>
      </c>
      <c r="F4" s="486">
        <f t="shared" si="2"/>
        <v>0</v>
      </c>
      <c r="G4" s="486">
        <f t="shared" si="2"/>
        <v>0</v>
      </c>
      <c r="H4" s="486">
        <f t="shared" si="2"/>
        <v>0</v>
      </c>
      <c r="I4" s="486">
        <f t="shared" si="2"/>
        <v>0</v>
      </c>
      <c r="J4" s="486">
        <f t="shared" si="2"/>
        <v>0</v>
      </c>
      <c r="K4" s="689">
        <f t="shared" ref="K4:O21" si="3">VLOOKUP($A4,CMB,K$1,FALSE)</f>
        <v>0</v>
      </c>
      <c r="L4" s="589">
        <f t="shared" si="3"/>
        <v>0</v>
      </c>
      <c r="M4" s="485">
        <f t="shared" si="3"/>
        <v>0</v>
      </c>
      <c r="N4" s="614">
        <f t="shared" si="3"/>
        <v>0</v>
      </c>
      <c r="O4" s="636">
        <f t="shared" si="3"/>
        <v>0</v>
      </c>
      <c r="P4" s="4"/>
      <c r="Q4" s="4"/>
      <c r="R4" s="754"/>
      <c r="S4" s="971"/>
      <c r="T4" s="972"/>
      <c r="U4" s="972"/>
      <c r="V4" s="972"/>
      <c r="W4" s="777"/>
      <c r="X4" s="777"/>
      <c r="Y4" s="777"/>
      <c r="Z4" s="712"/>
      <c r="AA4" s="728"/>
      <c r="AB4" s="754"/>
      <c r="AC4" s="971"/>
      <c r="AD4" s="789"/>
      <c r="AF4" s="68">
        <f>C4-R4</f>
        <v>0</v>
      </c>
      <c r="AG4" s="68">
        <f t="shared" ref="AG4:AR21" si="4">D4-S4</f>
        <v>0</v>
      </c>
      <c r="AH4" s="68">
        <f t="shared" si="4"/>
        <v>0</v>
      </c>
      <c r="AI4" s="68">
        <f t="shared" si="4"/>
        <v>0</v>
      </c>
      <c r="AJ4" s="68">
        <f t="shared" si="4"/>
        <v>0</v>
      </c>
      <c r="AK4" s="68">
        <f t="shared" si="4"/>
        <v>0</v>
      </c>
      <c r="AL4" s="68">
        <f t="shared" si="4"/>
        <v>0</v>
      </c>
      <c r="AM4" s="68">
        <f t="shared" si="4"/>
        <v>0</v>
      </c>
      <c r="AN4" s="68">
        <f t="shared" si="4"/>
        <v>0</v>
      </c>
      <c r="AO4" s="68">
        <f t="shared" si="4"/>
        <v>0</v>
      </c>
      <c r="AP4" s="68">
        <f t="shared" si="4"/>
        <v>0</v>
      </c>
      <c r="AQ4" s="68">
        <f t="shared" si="4"/>
        <v>0</v>
      </c>
      <c r="AR4" s="68">
        <f t="shared" si="4"/>
        <v>0</v>
      </c>
      <c r="AS4" s="68"/>
      <c r="AT4" s="68"/>
    </row>
    <row r="5" spans="1:46" ht="12" customHeight="1">
      <c r="A5" s="57" t="s">
        <v>3</v>
      </c>
      <c r="B5" s="483" t="s">
        <v>50</v>
      </c>
      <c r="C5" s="532">
        <f t="shared" si="2"/>
        <v>0</v>
      </c>
      <c r="D5" s="566">
        <f t="shared" si="2"/>
        <v>0</v>
      </c>
      <c r="E5" s="486">
        <f t="shared" si="2"/>
        <v>0</v>
      </c>
      <c r="F5" s="486">
        <f t="shared" si="2"/>
        <v>0</v>
      </c>
      <c r="G5" s="486">
        <f t="shared" si="2"/>
        <v>0</v>
      </c>
      <c r="H5" s="486">
        <f t="shared" si="2"/>
        <v>0</v>
      </c>
      <c r="I5" s="491">
        <f t="shared" si="2"/>
        <v>0</v>
      </c>
      <c r="J5" s="491">
        <f t="shared" si="2"/>
        <v>0</v>
      </c>
      <c r="K5" s="499">
        <f t="shared" si="3"/>
        <v>0</v>
      </c>
      <c r="L5" s="589">
        <f t="shared" si="3"/>
        <v>0</v>
      </c>
      <c r="M5" s="485">
        <f t="shared" si="3"/>
        <v>0</v>
      </c>
      <c r="N5" s="615">
        <f t="shared" si="3"/>
        <v>0</v>
      </c>
      <c r="O5" s="637">
        <f t="shared" si="3"/>
        <v>0</v>
      </c>
      <c r="P5" s="4"/>
      <c r="Q5" s="4"/>
      <c r="R5" s="370"/>
      <c r="S5" s="710"/>
      <c r="T5" s="711"/>
      <c r="U5" s="711"/>
      <c r="V5" s="711"/>
      <c r="W5" s="395"/>
      <c r="X5" s="395"/>
      <c r="Y5" s="395"/>
      <c r="Z5" s="324"/>
      <c r="AA5" s="325"/>
      <c r="AB5" s="370"/>
      <c r="AC5" s="710"/>
      <c r="AD5" s="795"/>
      <c r="AF5" s="68">
        <f t="shared" ref="AF5:AF24" si="5">C5-R5</f>
        <v>0</v>
      </c>
      <c r="AG5" s="68">
        <f t="shared" si="4"/>
        <v>0</v>
      </c>
      <c r="AH5" s="68">
        <f t="shared" si="4"/>
        <v>0</v>
      </c>
      <c r="AI5" s="68">
        <f t="shared" si="4"/>
        <v>0</v>
      </c>
      <c r="AJ5" s="68">
        <f t="shared" si="4"/>
        <v>0</v>
      </c>
      <c r="AK5" s="68">
        <f t="shared" si="4"/>
        <v>0</v>
      </c>
      <c r="AL5" s="68">
        <f t="shared" si="4"/>
        <v>0</v>
      </c>
      <c r="AM5" s="68">
        <f t="shared" si="4"/>
        <v>0</v>
      </c>
      <c r="AN5" s="68">
        <f t="shared" si="4"/>
        <v>0</v>
      </c>
      <c r="AO5" s="68">
        <f t="shared" si="4"/>
        <v>0</v>
      </c>
      <c r="AP5" s="68">
        <f t="shared" si="4"/>
        <v>0</v>
      </c>
      <c r="AQ5" s="68">
        <f t="shared" si="4"/>
        <v>0</v>
      </c>
      <c r="AR5" s="68">
        <f t="shared" si="4"/>
        <v>0</v>
      </c>
      <c r="AS5" s="68"/>
      <c r="AT5" s="68"/>
    </row>
    <row r="6" spans="1:46" ht="12" customHeight="1">
      <c r="A6" s="57" t="s">
        <v>0</v>
      </c>
      <c r="B6" s="483" t="s">
        <v>51</v>
      </c>
      <c r="C6" s="532">
        <f t="shared" si="2"/>
        <v>0</v>
      </c>
      <c r="D6" s="566">
        <f t="shared" si="2"/>
        <v>0</v>
      </c>
      <c r="E6" s="486">
        <f t="shared" si="2"/>
        <v>0</v>
      </c>
      <c r="F6" s="486">
        <f t="shared" si="2"/>
        <v>0</v>
      </c>
      <c r="G6" s="486">
        <f t="shared" si="2"/>
        <v>0</v>
      </c>
      <c r="H6" s="486">
        <f t="shared" si="2"/>
        <v>0</v>
      </c>
      <c r="I6" s="491">
        <f t="shared" si="2"/>
        <v>0</v>
      </c>
      <c r="J6" s="491">
        <f t="shared" si="2"/>
        <v>0</v>
      </c>
      <c r="K6" s="499">
        <f t="shared" si="3"/>
        <v>0</v>
      </c>
      <c r="L6" s="589">
        <f t="shared" si="3"/>
        <v>0</v>
      </c>
      <c r="M6" s="485">
        <f t="shared" si="3"/>
        <v>0</v>
      </c>
      <c r="N6" s="615">
        <f t="shared" si="3"/>
        <v>0</v>
      </c>
      <c r="O6" s="639">
        <f t="shared" si="3"/>
        <v>0</v>
      </c>
      <c r="P6" s="4"/>
      <c r="Q6" s="4"/>
      <c r="R6" s="370"/>
      <c r="S6" s="710"/>
      <c r="T6" s="317"/>
      <c r="U6" s="317"/>
      <c r="V6" s="317"/>
      <c r="W6" s="721"/>
      <c r="X6" s="721"/>
      <c r="Y6" s="721"/>
      <c r="Z6" s="324"/>
      <c r="AA6" s="325"/>
      <c r="AB6" s="370"/>
      <c r="AC6" s="710"/>
      <c r="AD6" s="795"/>
      <c r="AF6" s="68">
        <f t="shared" si="5"/>
        <v>0</v>
      </c>
      <c r="AG6" s="68">
        <f t="shared" si="4"/>
        <v>0</v>
      </c>
      <c r="AH6" s="68">
        <f t="shared" si="4"/>
        <v>0</v>
      </c>
      <c r="AI6" s="68">
        <f t="shared" si="4"/>
        <v>0</v>
      </c>
      <c r="AJ6" s="68">
        <f t="shared" si="4"/>
        <v>0</v>
      </c>
      <c r="AK6" s="68">
        <f t="shared" si="4"/>
        <v>0</v>
      </c>
      <c r="AL6" s="68">
        <f t="shared" si="4"/>
        <v>0</v>
      </c>
      <c r="AM6" s="68">
        <f t="shared" si="4"/>
        <v>0</v>
      </c>
      <c r="AN6" s="68">
        <f t="shared" si="4"/>
        <v>0</v>
      </c>
      <c r="AO6" s="68">
        <f t="shared" si="4"/>
        <v>0</v>
      </c>
      <c r="AP6" s="68">
        <f t="shared" si="4"/>
        <v>0</v>
      </c>
      <c r="AQ6" s="68">
        <f t="shared" si="4"/>
        <v>0</v>
      </c>
      <c r="AR6" s="68">
        <f t="shared" si="4"/>
        <v>0</v>
      </c>
      <c r="AS6" s="68"/>
      <c r="AT6" s="68"/>
    </row>
    <row r="7" spans="1:46" ht="12" customHeight="1">
      <c r="A7" s="57" t="s">
        <v>19</v>
      </c>
      <c r="B7" s="483" t="s">
        <v>80</v>
      </c>
      <c r="C7" s="532">
        <f t="shared" si="2"/>
        <v>0</v>
      </c>
      <c r="D7" s="566">
        <f t="shared" si="2"/>
        <v>0</v>
      </c>
      <c r="E7" s="486">
        <f t="shared" si="2"/>
        <v>0</v>
      </c>
      <c r="F7" s="486">
        <f t="shared" si="2"/>
        <v>0</v>
      </c>
      <c r="G7" s="486">
        <f t="shared" si="2"/>
        <v>0</v>
      </c>
      <c r="H7" s="486">
        <f t="shared" si="2"/>
        <v>0</v>
      </c>
      <c r="I7" s="491">
        <f t="shared" si="2"/>
        <v>0</v>
      </c>
      <c r="J7" s="491">
        <f t="shared" si="2"/>
        <v>0</v>
      </c>
      <c r="K7" s="499">
        <f t="shared" si="3"/>
        <v>0</v>
      </c>
      <c r="L7" s="589">
        <f t="shared" si="3"/>
        <v>0</v>
      </c>
      <c r="M7" s="485">
        <f t="shared" si="3"/>
        <v>0</v>
      </c>
      <c r="N7" s="615">
        <f t="shared" si="3"/>
        <v>0</v>
      </c>
      <c r="O7" s="637">
        <f t="shared" si="3"/>
        <v>0</v>
      </c>
      <c r="P7" s="4"/>
      <c r="Q7" s="4"/>
      <c r="R7" s="370"/>
      <c r="S7" s="710"/>
      <c r="T7" s="317"/>
      <c r="U7" s="317"/>
      <c r="V7" s="317"/>
      <c r="W7" s="721"/>
      <c r="X7" s="721"/>
      <c r="Y7" s="721"/>
      <c r="Z7" s="324"/>
      <c r="AA7" s="325"/>
      <c r="AB7" s="370"/>
      <c r="AC7" s="710"/>
      <c r="AD7" s="795"/>
      <c r="AF7" s="68">
        <f t="shared" si="5"/>
        <v>0</v>
      </c>
      <c r="AG7" s="68">
        <f t="shared" si="4"/>
        <v>0</v>
      </c>
      <c r="AH7" s="68">
        <f t="shared" si="4"/>
        <v>0</v>
      </c>
      <c r="AI7" s="68">
        <f t="shared" si="4"/>
        <v>0</v>
      </c>
      <c r="AJ7" s="68">
        <f t="shared" si="4"/>
        <v>0</v>
      </c>
      <c r="AK7" s="68">
        <f t="shared" si="4"/>
        <v>0</v>
      </c>
      <c r="AL7" s="68">
        <f t="shared" si="4"/>
        <v>0</v>
      </c>
      <c r="AM7" s="68">
        <f t="shared" si="4"/>
        <v>0</v>
      </c>
      <c r="AN7" s="68">
        <f t="shared" si="4"/>
        <v>0</v>
      </c>
      <c r="AO7" s="68">
        <f t="shared" si="4"/>
        <v>0</v>
      </c>
      <c r="AP7" s="68">
        <f t="shared" si="4"/>
        <v>0</v>
      </c>
      <c r="AQ7" s="68">
        <f t="shared" si="4"/>
        <v>0</v>
      </c>
      <c r="AR7" s="68">
        <f t="shared" si="4"/>
        <v>0</v>
      </c>
      <c r="AS7" s="68"/>
      <c r="AT7" s="68"/>
    </row>
    <row r="8" spans="1:46" ht="12" customHeight="1">
      <c r="A8" s="63" t="s">
        <v>9</v>
      </c>
      <c r="B8" s="493" t="s">
        <v>66</v>
      </c>
      <c r="C8" s="534">
        <f t="shared" si="2"/>
        <v>0</v>
      </c>
      <c r="D8" s="567">
        <f t="shared" si="2"/>
        <v>0</v>
      </c>
      <c r="E8" s="568">
        <f t="shared" si="2"/>
        <v>0</v>
      </c>
      <c r="F8" s="568">
        <f t="shared" si="2"/>
        <v>0</v>
      </c>
      <c r="G8" s="568">
        <f t="shared" si="2"/>
        <v>0</v>
      </c>
      <c r="H8" s="568">
        <f t="shared" si="2"/>
        <v>0</v>
      </c>
      <c r="I8" s="498">
        <f t="shared" si="2"/>
        <v>0</v>
      </c>
      <c r="J8" s="498">
        <f t="shared" si="2"/>
        <v>0</v>
      </c>
      <c r="K8" s="616">
        <f t="shared" si="3"/>
        <v>0</v>
      </c>
      <c r="L8" s="617">
        <f t="shared" si="3"/>
        <v>0</v>
      </c>
      <c r="M8" s="482">
        <f t="shared" si="3"/>
        <v>0</v>
      </c>
      <c r="N8" s="619">
        <f t="shared" si="3"/>
        <v>0</v>
      </c>
      <c r="O8" s="641">
        <f t="shared" si="3"/>
        <v>0</v>
      </c>
      <c r="P8" s="4"/>
      <c r="Q8" s="4"/>
      <c r="R8" s="715"/>
      <c r="S8" s="716"/>
      <c r="T8" s="717"/>
      <c r="U8" s="717"/>
      <c r="V8" s="717"/>
      <c r="W8" s="720"/>
      <c r="X8" s="720"/>
      <c r="Y8" s="720"/>
      <c r="Z8" s="327"/>
      <c r="AA8" s="328"/>
      <c r="AB8" s="715"/>
      <c r="AC8" s="716"/>
      <c r="AD8" s="731"/>
      <c r="AF8" s="68">
        <f t="shared" si="5"/>
        <v>0</v>
      </c>
      <c r="AG8" s="68">
        <f t="shared" si="4"/>
        <v>0</v>
      </c>
      <c r="AH8" s="68">
        <f t="shared" si="4"/>
        <v>0</v>
      </c>
      <c r="AI8" s="68">
        <f t="shared" si="4"/>
        <v>0</v>
      </c>
      <c r="AJ8" s="68">
        <f t="shared" si="4"/>
        <v>0</v>
      </c>
      <c r="AK8" s="68">
        <f t="shared" si="4"/>
        <v>0</v>
      </c>
      <c r="AL8" s="68">
        <f t="shared" si="4"/>
        <v>0</v>
      </c>
      <c r="AM8" s="68">
        <f t="shared" si="4"/>
        <v>0</v>
      </c>
      <c r="AN8" s="68">
        <f t="shared" si="4"/>
        <v>0</v>
      </c>
      <c r="AO8" s="68">
        <f t="shared" si="4"/>
        <v>0</v>
      </c>
      <c r="AP8" s="68">
        <f t="shared" si="4"/>
        <v>0</v>
      </c>
      <c r="AQ8" s="68">
        <f t="shared" si="4"/>
        <v>0</v>
      </c>
      <c r="AR8" s="68">
        <f t="shared" si="4"/>
        <v>0</v>
      </c>
      <c r="AS8" s="68"/>
      <c r="AT8" s="68"/>
    </row>
    <row r="9" spans="1:46" ht="12" customHeight="1">
      <c r="A9" s="57" t="s">
        <v>4</v>
      </c>
      <c r="B9" s="483" t="s">
        <v>36</v>
      </c>
      <c r="C9" s="532">
        <f t="shared" si="2"/>
        <v>0</v>
      </c>
      <c r="D9" s="566">
        <f t="shared" si="2"/>
        <v>0</v>
      </c>
      <c r="E9" s="486">
        <f t="shared" si="2"/>
        <v>0</v>
      </c>
      <c r="F9" s="486">
        <f t="shared" si="2"/>
        <v>0</v>
      </c>
      <c r="G9" s="486">
        <f t="shared" si="2"/>
        <v>0</v>
      </c>
      <c r="H9" s="486">
        <f t="shared" si="2"/>
        <v>0</v>
      </c>
      <c r="I9" s="491">
        <f t="shared" si="2"/>
        <v>0</v>
      </c>
      <c r="J9" s="491">
        <f t="shared" si="2"/>
        <v>0</v>
      </c>
      <c r="K9" s="499">
        <f t="shared" si="3"/>
        <v>0</v>
      </c>
      <c r="L9" s="589">
        <f t="shared" si="3"/>
        <v>0</v>
      </c>
      <c r="M9" s="485">
        <f t="shared" si="3"/>
        <v>0</v>
      </c>
      <c r="N9" s="615">
        <f t="shared" si="3"/>
        <v>0</v>
      </c>
      <c r="O9" s="637">
        <f t="shared" si="3"/>
        <v>0</v>
      </c>
      <c r="P9" s="4"/>
      <c r="Q9" s="4"/>
      <c r="R9" s="370"/>
      <c r="S9" s="710"/>
      <c r="T9" s="317"/>
      <c r="U9" s="317"/>
      <c r="V9" s="317"/>
      <c r="W9" s="721"/>
      <c r="X9" s="721"/>
      <c r="Y9" s="721"/>
      <c r="Z9" s="324"/>
      <c r="AA9" s="325"/>
      <c r="AB9" s="370"/>
      <c r="AC9" s="710"/>
      <c r="AD9" s="795"/>
      <c r="AF9" s="68">
        <f t="shared" si="5"/>
        <v>0</v>
      </c>
      <c r="AG9" s="68">
        <f t="shared" si="4"/>
        <v>0</v>
      </c>
      <c r="AH9" s="68">
        <f t="shared" si="4"/>
        <v>0</v>
      </c>
      <c r="AI9" s="68">
        <f t="shared" si="4"/>
        <v>0</v>
      </c>
      <c r="AJ9" s="68">
        <f t="shared" si="4"/>
        <v>0</v>
      </c>
      <c r="AK9" s="68">
        <f t="shared" si="4"/>
        <v>0</v>
      </c>
      <c r="AL9" s="68">
        <f t="shared" si="4"/>
        <v>0</v>
      </c>
      <c r="AM9" s="68">
        <f t="shared" si="4"/>
        <v>0</v>
      </c>
      <c r="AN9" s="68">
        <f t="shared" si="4"/>
        <v>0</v>
      </c>
      <c r="AO9" s="68">
        <f t="shared" si="4"/>
        <v>0</v>
      </c>
      <c r="AP9" s="68">
        <f t="shared" si="4"/>
        <v>0</v>
      </c>
      <c r="AQ9" s="68">
        <f t="shared" si="4"/>
        <v>0</v>
      </c>
      <c r="AR9" s="68">
        <f t="shared" si="4"/>
        <v>0</v>
      </c>
      <c r="AS9" s="68"/>
      <c r="AT9" s="68"/>
    </row>
    <row r="10" spans="1:46" ht="12" customHeight="1">
      <c r="A10" s="191" t="s">
        <v>86</v>
      </c>
      <c r="B10" s="620" t="s">
        <v>87</v>
      </c>
      <c r="C10" s="532">
        <f t="shared" si="2"/>
        <v>0</v>
      </c>
      <c r="D10" s="566">
        <f t="shared" si="2"/>
        <v>0</v>
      </c>
      <c r="E10" s="486">
        <f t="shared" si="2"/>
        <v>0</v>
      </c>
      <c r="F10" s="486">
        <f t="shared" si="2"/>
        <v>0</v>
      </c>
      <c r="G10" s="486">
        <f t="shared" si="2"/>
        <v>0</v>
      </c>
      <c r="H10" s="486">
        <f t="shared" si="2"/>
        <v>0</v>
      </c>
      <c r="I10" s="491">
        <f t="shared" si="2"/>
        <v>0</v>
      </c>
      <c r="J10" s="491">
        <f t="shared" si="2"/>
        <v>0</v>
      </c>
      <c r="K10" s="499">
        <f t="shared" si="3"/>
        <v>0</v>
      </c>
      <c r="L10" s="589">
        <f t="shared" si="3"/>
        <v>0</v>
      </c>
      <c r="M10" s="485">
        <f t="shared" si="3"/>
        <v>0</v>
      </c>
      <c r="N10" s="615">
        <f t="shared" si="3"/>
        <v>0</v>
      </c>
      <c r="O10" s="637">
        <f t="shared" si="3"/>
        <v>0</v>
      </c>
      <c r="P10" s="4"/>
      <c r="Q10" s="4"/>
      <c r="R10" s="370"/>
      <c r="S10" s="710"/>
      <c r="T10" s="317"/>
      <c r="U10" s="317"/>
      <c r="V10" s="317"/>
      <c r="W10" s="721"/>
      <c r="X10" s="721"/>
      <c r="Y10" s="721"/>
      <c r="Z10" s="324"/>
      <c r="AA10" s="325"/>
      <c r="AB10" s="370"/>
      <c r="AC10" s="710"/>
      <c r="AD10" s="795"/>
      <c r="AF10" s="68">
        <f t="shared" si="5"/>
        <v>0</v>
      </c>
      <c r="AG10" s="68">
        <f t="shared" si="4"/>
        <v>0</v>
      </c>
      <c r="AH10" s="68">
        <f t="shared" si="4"/>
        <v>0</v>
      </c>
      <c r="AI10" s="68">
        <f t="shared" si="4"/>
        <v>0</v>
      </c>
      <c r="AJ10" s="68">
        <f t="shared" si="4"/>
        <v>0</v>
      </c>
      <c r="AK10" s="68">
        <f t="shared" si="4"/>
        <v>0</v>
      </c>
      <c r="AL10" s="68">
        <f t="shared" si="4"/>
        <v>0</v>
      </c>
      <c r="AM10" s="68">
        <f t="shared" si="4"/>
        <v>0</v>
      </c>
      <c r="AN10" s="68">
        <f t="shared" si="4"/>
        <v>0</v>
      </c>
      <c r="AO10" s="68">
        <f t="shared" si="4"/>
        <v>0</v>
      </c>
      <c r="AP10" s="68">
        <f t="shared" si="4"/>
        <v>0</v>
      </c>
      <c r="AQ10" s="68">
        <f t="shared" si="4"/>
        <v>0</v>
      </c>
      <c r="AR10" s="68">
        <f t="shared" si="4"/>
        <v>0</v>
      </c>
      <c r="AS10" s="68"/>
      <c r="AT10" s="68"/>
    </row>
    <row r="11" spans="1:46" ht="12" customHeight="1">
      <c r="A11" s="63" t="s">
        <v>25</v>
      </c>
      <c r="B11" s="493" t="s">
        <v>67</v>
      </c>
      <c r="C11" s="534">
        <f t="shared" si="2"/>
        <v>0</v>
      </c>
      <c r="D11" s="567">
        <f t="shared" si="2"/>
        <v>0</v>
      </c>
      <c r="E11" s="568">
        <f t="shared" si="2"/>
        <v>0</v>
      </c>
      <c r="F11" s="568">
        <f t="shared" si="2"/>
        <v>0</v>
      </c>
      <c r="G11" s="568">
        <f t="shared" si="2"/>
        <v>0</v>
      </c>
      <c r="H11" s="568">
        <f t="shared" si="2"/>
        <v>0</v>
      </c>
      <c r="I11" s="498">
        <f t="shared" si="2"/>
        <v>0</v>
      </c>
      <c r="J11" s="498">
        <f t="shared" si="2"/>
        <v>0</v>
      </c>
      <c r="K11" s="616">
        <f t="shared" si="3"/>
        <v>0</v>
      </c>
      <c r="L11" s="617">
        <f t="shared" si="3"/>
        <v>0</v>
      </c>
      <c r="M11" s="482">
        <f t="shared" si="3"/>
        <v>0</v>
      </c>
      <c r="N11" s="619">
        <f t="shared" si="3"/>
        <v>0</v>
      </c>
      <c r="O11" s="641">
        <f t="shared" si="3"/>
        <v>0</v>
      </c>
      <c r="P11" s="4"/>
      <c r="Q11" s="4"/>
      <c r="R11" s="715"/>
      <c r="S11" s="716"/>
      <c r="T11" s="717"/>
      <c r="U11" s="717"/>
      <c r="V11" s="717"/>
      <c r="W11" s="720"/>
      <c r="X11" s="720"/>
      <c r="Y11" s="720"/>
      <c r="Z11" s="327"/>
      <c r="AA11" s="328"/>
      <c r="AB11" s="715"/>
      <c r="AC11" s="716"/>
      <c r="AD11" s="731"/>
      <c r="AF11" s="68">
        <f t="shared" si="5"/>
        <v>0</v>
      </c>
      <c r="AG11" s="68">
        <f t="shared" si="4"/>
        <v>0</v>
      </c>
      <c r="AH11" s="68">
        <f t="shared" si="4"/>
        <v>0</v>
      </c>
      <c r="AI11" s="68">
        <f t="shared" si="4"/>
        <v>0</v>
      </c>
      <c r="AJ11" s="68">
        <f t="shared" si="4"/>
        <v>0</v>
      </c>
      <c r="AK11" s="68">
        <f t="shared" si="4"/>
        <v>0</v>
      </c>
      <c r="AL11" s="68">
        <f t="shared" si="4"/>
        <v>0</v>
      </c>
      <c r="AM11" s="68">
        <f t="shared" si="4"/>
        <v>0</v>
      </c>
      <c r="AN11" s="68">
        <f t="shared" si="4"/>
        <v>0</v>
      </c>
      <c r="AO11" s="68">
        <f t="shared" si="4"/>
        <v>0</v>
      </c>
      <c r="AP11" s="68">
        <f t="shared" si="4"/>
        <v>0</v>
      </c>
      <c r="AQ11" s="68">
        <f t="shared" si="4"/>
        <v>0</v>
      </c>
      <c r="AR11" s="68">
        <f t="shared" si="4"/>
        <v>0</v>
      </c>
      <c r="AS11" s="68"/>
      <c r="AT11" s="68"/>
    </row>
    <row r="12" spans="1:46" ht="12" customHeight="1">
      <c r="A12" s="63" t="s">
        <v>14</v>
      </c>
      <c r="B12" s="493" t="s">
        <v>68</v>
      </c>
      <c r="C12" s="534">
        <f t="shared" si="2"/>
        <v>0</v>
      </c>
      <c r="D12" s="567">
        <f t="shared" si="2"/>
        <v>0</v>
      </c>
      <c r="E12" s="568">
        <f t="shared" si="2"/>
        <v>0</v>
      </c>
      <c r="F12" s="568">
        <f t="shared" si="2"/>
        <v>0</v>
      </c>
      <c r="G12" s="568">
        <f t="shared" si="2"/>
        <v>0</v>
      </c>
      <c r="H12" s="568">
        <f t="shared" si="2"/>
        <v>0</v>
      </c>
      <c r="I12" s="498">
        <f t="shared" si="2"/>
        <v>0</v>
      </c>
      <c r="J12" s="498">
        <f t="shared" si="2"/>
        <v>0</v>
      </c>
      <c r="K12" s="616">
        <f t="shared" si="3"/>
        <v>0</v>
      </c>
      <c r="L12" s="617">
        <f t="shared" si="3"/>
        <v>0</v>
      </c>
      <c r="M12" s="482">
        <f t="shared" si="3"/>
        <v>0</v>
      </c>
      <c r="N12" s="619">
        <f t="shared" si="3"/>
        <v>0</v>
      </c>
      <c r="O12" s="641">
        <f t="shared" si="3"/>
        <v>0</v>
      </c>
      <c r="P12" s="4"/>
      <c r="Q12" s="4"/>
      <c r="R12" s="715"/>
      <c r="S12" s="719"/>
      <c r="T12" s="720"/>
      <c r="U12" s="720"/>
      <c r="V12" s="720"/>
      <c r="W12" s="720"/>
      <c r="X12" s="720"/>
      <c r="Y12" s="720"/>
      <c r="Z12" s="327"/>
      <c r="AA12" s="328"/>
      <c r="AB12" s="715"/>
      <c r="AC12" s="719"/>
      <c r="AD12" s="731"/>
      <c r="AF12" s="68">
        <f t="shared" si="5"/>
        <v>0</v>
      </c>
      <c r="AG12" s="68">
        <f t="shared" si="4"/>
        <v>0</v>
      </c>
      <c r="AH12" s="68">
        <f t="shared" si="4"/>
        <v>0</v>
      </c>
      <c r="AI12" s="68">
        <f t="shared" si="4"/>
        <v>0</v>
      </c>
      <c r="AJ12" s="68">
        <f t="shared" si="4"/>
        <v>0</v>
      </c>
      <c r="AK12" s="68">
        <f t="shared" si="4"/>
        <v>0</v>
      </c>
      <c r="AL12" s="68">
        <f t="shared" si="4"/>
        <v>0</v>
      </c>
      <c r="AM12" s="68">
        <f t="shared" si="4"/>
        <v>0</v>
      </c>
      <c r="AN12" s="68">
        <f t="shared" si="4"/>
        <v>0</v>
      </c>
      <c r="AO12" s="68">
        <f t="shared" si="4"/>
        <v>0</v>
      </c>
      <c r="AP12" s="68">
        <f t="shared" si="4"/>
        <v>0</v>
      </c>
      <c r="AQ12" s="68">
        <f t="shared" si="4"/>
        <v>0</v>
      </c>
      <c r="AR12" s="68">
        <f t="shared" si="4"/>
        <v>0</v>
      </c>
      <c r="AS12" s="68"/>
      <c r="AT12" s="68"/>
    </row>
    <row r="13" spans="1:46" ht="12" customHeight="1">
      <c r="A13" s="57" t="s">
        <v>24</v>
      </c>
      <c r="B13" s="483" t="s">
        <v>52</v>
      </c>
      <c r="C13" s="690">
        <f t="shared" si="2"/>
        <v>0</v>
      </c>
      <c r="D13" s="566">
        <f t="shared" si="2"/>
        <v>0</v>
      </c>
      <c r="E13" s="486">
        <f t="shared" si="2"/>
        <v>0</v>
      </c>
      <c r="F13" s="486">
        <f t="shared" si="2"/>
        <v>0</v>
      </c>
      <c r="G13" s="486">
        <f t="shared" si="2"/>
        <v>0</v>
      </c>
      <c r="H13" s="486">
        <f t="shared" si="2"/>
        <v>0</v>
      </c>
      <c r="I13" s="491">
        <f t="shared" si="2"/>
        <v>0</v>
      </c>
      <c r="J13" s="491">
        <f t="shared" si="2"/>
        <v>0</v>
      </c>
      <c r="K13" s="499">
        <f t="shared" si="3"/>
        <v>0</v>
      </c>
      <c r="L13" s="589">
        <f t="shared" si="3"/>
        <v>0</v>
      </c>
      <c r="M13" s="609">
        <f t="shared" si="3"/>
        <v>0</v>
      </c>
      <c r="N13" s="615">
        <f t="shared" si="3"/>
        <v>0</v>
      </c>
      <c r="O13" s="637">
        <f t="shared" si="3"/>
        <v>0</v>
      </c>
      <c r="P13" s="4"/>
      <c r="Q13" s="4"/>
      <c r="R13" s="370"/>
      <c r="S13" s="369"/>
      <c r="T13" s="721"/>
      <c r="U13" s="721"/>
      <c r="V13" s="721"/>
      <c r="W13" s="721"/>
      <c r="X13" s="721"/>
      <c r="Y13" s="721"/>
      <c r="Z13" s="324"/>
      <c r="AA13" s="325"/>
      <c r="AB13" s="370"/>
      <c r="AC13" s="369"/>
      <c r="AD13" s="795"/>
      <c r="AF13" s="68">
        <f t="shared" si="5"/>
        <v>0</v>
      </c>
      <c r="AG13" s="68">
        <f t="shared" si="4"/>
        <v>0</v>
      </c>
      <c r="AH13" s="68">
        <f t="shared" si="4"/>
        <v>0</v>
      </c>
      <c r="AI13" s="68">
        <f t="shared" si="4"/>
        <v>0</v>
      </c>
      <c r="AJ13" s="68">
        <f t="shared" si="4"/>
        <v>0</v>
      </c>
      <c r="AK13" s="68">
        <f t="shared" si="4"/>
        <v>0</v>
      </c>
      <c r="AL13" s="68">
        <f t="shared" si="4"/>
        <v>0</v>
      </c>
      <c r="AM13" s="68">
        <f t="shared" si="4"/>
        <v>0</v>
      </c>
      <c r="AN13" s="68">
        <f t="shared" si="4"/>
        <v>0</v>
      </c>
      <c r="AO13" s="68">
        <f t="shared" si="4"/>
        <v>0</v>
      </c>
      <c r="AP13" s="68">
        <f t="shared" si="4"/>
        <v>0</v>
      </c>
      <c r="AQ13" s="68">
        <f t="shared" si="4"/>
        <v>0</v>
      </c>
      <c r="AR13" s="68">
        <f t="shared" si="4"/>
        <v>0</v>
      </c>
      <c r="AS13" s="68"/>
      <c r="AT13" s="68"/>
    </row>
    <row r="14" spans="1:46" ht="12" hidden="1" customHeight="1" outlineLevel="1">
      <c r="A14" s="57" t="s">
        <v>128</v>
      </c>
      <c r="B14" s="483" t="s">
        <v>129</v>
      </c>
      <c r="C14" s="690">
        <f t="shared" si="2"/>
        <v>0</v>
      </c>
      <c r="D14" s="566">
        <f t="shared" si="2"/>
        <v>0</v>
      </c>
      <c r="E14" s="486">
        <f t="shared" si="2"/>
        <v>0</v>
      </c>
      <c r="F14" s="486">
        <f t="shared" si="2"/>
        <v>0</v>
      </c>
      <c r="G14" s="486">
        <f t="shared" si="2"/>
        <v>0</v>
      </c>
      <c r="H14" s="486">
        <f t="shared" si="2"/>
        <v>0</v>
      </c>
      <c r="I14" s="491">
        <f t="shared" si="2"/>
        <v>0</v>
      </c>
      <c r="J14" s="491">
        <f t="shared" si="2"/>
        <v>0</v>
      </c>
      <c r="K14" s="499">
        <f t="shared" si="3"/>
        <v>0</v>
      </c>
      <c r="L14" s="589">
        <f t="shared" si="3"/>
        <v>0</v>
      </c>
      <c r="M14" s="609">
        <f t="shared" si="3"/>
        <v>0</v>
      </c>
      <c r="N14" s="615">
        <f t="shared" si="3"/>
        <v>0</v>
      </c>
      <c r="O14" s="637">
        <f t="shared" si="3"/>
        <v>0</v>
      </c>
      <c r="P14" s="4"/>
      <c r="Q14" s="4"/>
      <c r="R14" s="370"/>
      <c r="S14" s="369"/>
      <c r="T14" s="721"/>
      <c r="U14" s="721"/>
      <c r="V14" s="721"/>
      <c r="W14" s="721"/>
      <c r="X14" s="721"/>
      <c r="Y14" s="721"/>
      <c r="Z14" s="324"/>
      <c r="AA14" s="325"/>
      <c r="AB14" s="370"/>
      <c r="AC14" s="369"/>
      <c r="AD14" s="795"/>
      <c r="AF14" s="68">
        <f t="shared" ref="AF14:AR14" si="6">C14-R14</f>
        <v>0</v>
      </c>
      <c r="AG14" s="68">
        <f t="shared" si="6"/>
        <v>0</v>
      </c>
      <c r="AH14" s="68">
        <f t="shared" si="6"/>
        <v>0</v>
      </c>
      <c r="AI14" s="68">
        <f t="shared" si="6"/>
        <v>0</v>
      </c>
      <c r="AJ14" s="68">
        <f t="shared" si="6"/>
        <v>0</v>
      </c>
      <c r="AK14" s="68">
        <f t="shared" si="6"/>
        <v>0</v>
      </c>
      <c r="AL14" s="68">
        <f t="shared" si="6"/>
        <v>0</v>
      </c>
      <c r="AM14" s="68">
        <f t="shared" si="6"/>
        <v>0</v>
      </c>
      <c r="AN14" s="68">
        <f t="shared" si="6"/>
        <v>0</v>
      </c>
      <c r="AO14" s="68">
        <f t="shared" si="6"/>
        <v>0</v>
      </c>
      <c r="AP14" s="68">
        <f t="shared" si="6"/>
        <v>0</v>
      </c>
      <c r="AQ14" s="68">
        <f t="shared" si="6"/>
        <v>0</v>
      </c>
      <c r="AR14" s="68">
        <f t="shared" si="6"/>
        <v>0</v>
      </c>
      <c r="AS14" s="68"/>
      <c r="AT14" s="68"/>
    </row>
    <row r="15" spans="1:46" ht="12" customHeight="1" collapsed="1">
      <c r="A15" s="63" t="s">
        <v>5</v>
      </c>
      <c r="B15" s="500" t="s">
        <v>48</v>
      </c>
      <c r="C15" s="536">
        <f t="shared" si="2"/>
        <v>0</v>
      </c>
      <c r="D15" s="691">
        <f t="shared" si="2"/>
        <v>0</v>
      </c>
      <c r="E15" s="571">
        <f t="shared" si="2"/>
        <v>0</v>
      </c>
      <c r="F15" s="571">
        <f t="shared" si="2"/>
        <v>0</v>
      </c>
      <c r="G15" s="571">
        <f t="shared" si="2"/>
        <v>0</v>
      </c>
      <c r="H15" s="571">
        <f t="shared" si="2"/>
        <v>0</v>
      </c>
      <c r="I15" s="503">
        <f t="shared" si="2"/>
        <v>0</v>
      </c>
      <c r="J15" s="503">
        <f t="shared" si="2"/>
        <v>0</v>
      </c>
      <c r="K15" s="623">
        <f t="shared" si="3"/>
        <v>0</v>
      </c>
      <c r="L15" s="507">
        <f t="shared" si="3"/>
        <v>0</v>
      </c>
      <c r="M15" s="624">
        <f t="shared" si="3"/>
        <v>0</v>
      </c>
      <c r="N15" s="625">
        <f t="shared" si="3"/>
        <v>0</v>
      </c>
      <c r="O15" s="641">
        <f t="shared" si="3"/>
        <v>0</v>
      </c>
      <c r="P15" s="4"/>
      <c r="Q15" s="4"/>
      <c r="R15" s="722"/>
      <c r="S15" s="723"/>
      <c r="T15" s="724"/>
      <c r="U15" s="724"/>
      <c r="V15" s="724"/>
      <c r="W15" s="724"/>
      <c r="X15" s="724"/>
      <c r="Y15" s="724"/>
      <c r="Z15" s="327"/>
      <c r="AA15" s="328"/>
      <c r="AB15" s="722"/>
      <c r="AC15" s="723"/>
      <c r="AD15" s="731"/>
      <c r="AF15" s="68">
        <f t="shared" si="5"/>
        <v>0</v>
      </c>
      <c r="AG15" s="68">
        <f t="shared" si="4"/>
        <v>0</v>
      </c>
      <c r="AH15" s="68">
        <f t="shared" si="4"/>
        <v>0</v>
      </c>
      <c r="AI15" s="68">
        <f t="shared" si="4"/>
        <v>0</v>
      </c>
      <c r="AJ15" s="68">
        <f t="shared" si="4"/>
        <v>0</v>
      </c>
      <c r="AK15" s="68">
        <f t="shared" si="4"/>
        <v>0</v>
      </c>
      <c r="AL15" s="68">
        <f t="shared" si="4"/>
        <v>0</v>
      </c>
      <c r="AM15" s="68">
        <f t="shared" si="4"/>
        <v>0</v>
      </c>
      <c r="AN15" s="68">
        <f t="shared" si="4"/>
        <v>0</v>
      </c>
      <c r="AO15" s="68">
        <f t="shared" si="4"/>
        <v>0</v>
      </c>
      <c r="AP15" s="68">
        <f t="shared" si="4"/>
        <v>0</v>
      </c>
      <c r="AQ15" s="68">
        <f t="shared" si="4"/>
        <v>0</v>
      </c>
      <c r="AR15" s="68">
        <f t="shared" si="4"/>
        <v>0</v>
      </c>
      <c r="AS15" s="68"/>
      <c r="AT15" s="68"/>
    </row>
    <row r="16" spans="1:46" ht="12" customHeight="1">
      <c r="A16" s="57" t="s">
        <v>10</v>
      </c>
      <c r="B16" s="483" t="s">
        <v>46</v>
      </c>
      <c r="C16" s="509">
        <f t="shared" si="2"/>
        <v>0</v>
      </c>
      <c r="D16" s="486">
        <f t="shared" si="2"/>
        <v>0</v>
      </c>
      <c r="E16" s="486">
        <f t="shared" si="2"/>
        <v>0</v>
      </c>
      <c r="F16" s="486">
        <f t="shared" si="2"/>
        <v>0</v>
      </c>
      <c r="G16" s="486">
        <f t="shared" si="2"/>
        <v>0</v>
      </c>
      <c r="H16" s="486">
        <f t="shared" si="2"/>
        <v>0</v>
      </c>
      <c r="I16" s="486">
        <f t="shared" si="2"/>
        <v>0</v>
      </c>
      <c r="J16" s="486">
        <f t="shared" si="2"/>
        <v>0</v>
      </c>
      <c r="K16" s="499"/>
      <c r="L16" s="589"/>
      <c r="M16" s="509">
        <f t="shared" si="3"/>
        <v>0</v>
      </c>
      <c r="N16" s="486">
        <f t="shared" si="3"/>
        <v>0</v>
      </c>
      <c r="O16" s="670"/>
      <c r="P16" s="4"/>
      <c r="Q16" s="4"/>
      <c r="R16" s="726"/>
      <c r="S16" s="727"/>
      <c r="T16" s="727"/>
      <c r="U16" s="727"/>
      <c r="V16" s="727"/>
      <c r="W16" s="727"/>
      <c r="X16" s="721"/>
      <c r="Y16" s="721"/>
      <c r="Z16" s="712"/>
      <c r="AA16" s="728"/>
      <c r="AB16" s="343"/>
      <c r="AC16" s="721"/>
      <c r="AD16" s="789"/>
      <c r="AF16" s="68">
        <f t="shared" si="5"/>
        <v>0</v>
      </c>
      <c r="AG16" s="68">
        <f t="shared" si="4"/>
        <v>0</v>
      </c>
      <c r="AH16" s="68">
        <f t="shared" si="4"/>
        <v>0</v>
      </c>
      <c r="AI16" s="68">
        <f t="shared" si="4"/>
        <v>0</v>
      </c>
      <c r="AJ16" s="68">
        <f t="shared" si="4"/>
        <v>0</v>
      </c>
      <c r="AK16" s="68">
        <f t="shared" si="4"/>
        <v>0</v>
      </c>
      <c r="AL16" s="68">
        <f t="shared" si="4"/>
        <v>0</v>
      </c>
      <c r="AM16" s="68">
        <f t="shared" si="4"/>
        <v>0</v>
      </c>
      <c r="AN16" s="68">
        <f t="shared" si="4"/>
        <v>0</v>
      </c>
      <c r="AO16" s="68">
        <f t="shared" si="4"/>
        <v>0</v>
      </c>
      <c r="AP16" s="68">
        <f t="shared" si="4"/>
        <v>0</v>
      </c>
      <c r="AQ16" s="68">
        <f t="shared" si="4"/>
        <v>0</v>
      </c>
      <c r="AR16" s="68">
        <f t="shared" si="4"/>
        <v>0</v>
      </c>
      <c r="AS16" s="68"/>
      <c r="AT16" s="68"/>
    </row>
    <row r="17" spans="1:46" ht="12" customHeight="1">
      <c r="A17" s="57" t="s">
        <v>6</v>
      </c>
      <c r="B17" s="483" t="s">
        <v>108</v>
      </c>
      <c r="C17" s="509">
        <f t="shared" si="2"/>
        <v>0</v>
      </c>
      <c r="D17" s="486">
        <f t="shared" si="2"/>
        <v>0</v>
      </c>
      <c r="E17" s="486">
        <f t="shared" si="2"/>
        <v>0</v>
      </c>
      <c r="F17" s="486">
        <f t="shared" si="2"/>
        <v>0</v>
      </c>
      <c r="G17" s="486">
        <f t="shared" si="2"/>
        <v>0</v>
      </c>
      <c r="H17" s="486">
        <f t="shared" si="2"/>
        <v>0</v>
      </c>
      <c r="I17" s="486">
        <f t="shared" si="2"/>
        <v>0</v>
      </c>
      <c r="J17" s="486">
        <f t="shared" si="2"/>
        <v>0</v>
      </c>
      <c r="K17" s="499"/>
      <c r="L17" s="589"/>
      <c r="M17" s="509">
        <f t="shared" si="3"/>
        <v>0</v>
      </c>
      <c r="N17" s="486">
        <f t="shared" si="3"/>
        <v>0</v>
      </c>
      <c r="O17" s="637"/>
      <c r="P17" s="4"/>
      <c r="Q17" s="4"/>
      <c r="R17" s="343"/>
      <c r="S17" s="721"/>
      <c r="T17" s="721"/>
      <c r="U17" s="721"/>
      <c r="V17" s="721"/>
      <c r="W17" s="721"/>
      <c r="X17" s="721"/>
      <c r="Y17" s="721"/>
      <c r="Z17" s="324"/>
      <c r="AA17" s="325"/>
      <c r="AB17" s="343"/>
      <c r="AC17" s="721"/>
      <c r="AD17" s="795"/>
      <c r="AF17" s="68">
        <f t="shared" ref="AF17:AR17" si="7">C17-R17</f>
        <v>0</v>
      </c>
      <c r="AG17" s="68">
        <f t="shared" si="7"/>
        <v>0</v>
      </c>
      <c r="AH17" s="68">
        <f t="shared" si="7"/>
        <v>0</v>
      </c>
      <c r="AI17" s="68">
        <f t="shared" si="7"/>
        <v>0</v>
      </c>
      <c r="AJ17" s="68">
        <f t="shared" si="7"/>
        <v>0</v>
      </c>
      <c r="AK17" s="68">
        <f t="shared" si="7"/>
        <v>0</v>
      </c>
      <c r="AL17" s="68">
        <f t="shared" si="7"/>
        <v>0</v>
      </c>
      <c r="AM17" s="68">
        <f t="shared" si="7"/>
        <v>0</v>
      </c>
      <c r="AN17" s="68">
        <f t="shared" si="7"/>
        <v>0</v>
      </c>
      <c r="AO17" s="68">
        <f t="shared" si="7"/>
        <v>0</v>
      </c>
      <c r="AP17" s="68">
        <f t="shared" si="7"/>
        <v>0</v>
      </c>
      <c r="AQ17" s="68">
        <f t="shared" si="7"/>
        <v>0</v>
      </c>
      <c r="AR17" s="68">
        <f t="shared" si="7"/>
        <v>0</v>
      </c>
      <c r="AS17" s="68"/>
      <c r="AT17" s="68"/>
    </row>
    <row r="18" spans="1:46" ht="12" hidden="1" customHeight="1" outlineLevel="1">
      <c r="A18" s="57" t="s">
        <v>6</v>
      </c>
      <c r="B18" s="483" t="s">
        <v>6</v>
      </c>
      <c r="C18" s="509">
        <f t="shared" si="2"/>
        <v>0</v>
      </c>
      <c r="D18" s="486">
        <f t="shared" si="2"/>
        <v>0</v>
      </c>
      <c r="E18" s="486">
        <f t="shared" si="2"/>
        <v>0</v>
      </c>
      <c r="F18" s="486">
        <f t="shared" si="2"/>
        <v>0</v>
      </c>
      <c r="G18" s="486">
        <f t="shared" si="2"/>
        <v>0</v>
      </c>
      <c r="H18" s="486">
        <f t="shared" si="2"/>
        <v>0</v>
      </c>
      <c r="I18" s="486">
        <f t="shared" si="2"/>
        <v>0</v>
      </c>
      <c r="J18" s="486">
        <f t="shared" si="2"/>
        <v>0</v>
      </c>
      <c r="K18" s="499"/>
      <c r="L18" s="589"/>
      <c r="M18" s="509">
        <f t="shared" si="3"/>
        <v>0</v>
      </c>
      <c r="N18" s="486">
        <f t="shared" si="3"/>
        <v>0</v>
      </c>
      <c r="O18" s="637"/>
      <c r="P18" s="4"/>
      <c r="Q18" s="4"/>
      <c r="R18" s="343"/>
      <c r="S18" s="721"/>
      <c r="T18" s="721"/>
      <c r="U18" s="721"/>
      <c r="V18" s="721"/>
      <c r="W18" s="721"/>
      <c r="X18" s="721"/>
      <c r="Y18" s="721"/>
      <c r="Z18" s="324"/>
      <c r="AA18" s="325"/>
      <c r="AB18" s="343"/>
      <c r="AC18" s="721"/>
      <c r="AD18" s="795"/>
      <c r="AF18" s="68">
        <f t="shared" si="5"/>
        <v>0</v>
      </c>
      <c r="AG18" s="68">
        <f t="shared" si="4"/>
        <v>0</v>
      </c>
      <c r="AH18" s="68">
        <f t="shared" si="4"/>
        <v>0</v>
      </c>
      <c r="AI18" s="68">
        <f t="shared" si="4"/>
        <v>0</v>
      </c>
      <c r="AJ18" s="68">
        <f t="shared" si="4"/>
        <v>0</v>
      </c>
      <c r="AK18" s="68">
        <f t="shared" si="4"/>
        <v>0</v>
      </c>
      <c r="AL18" s="68">
        <f t="shared" si="4"/>
        <v>0</v>
      </c>
      <c r="AM18" s="68">
        <f t="shared" si="4"/>
        <v>0</v>
      </c>
      <c r="AN18" s="68">
        <f t="shared" si="4"/>
        <v>0</v>
      </c>
      <c r="AO18" s="68">
        <f t="shared" si="4"/>
        <v>0</v>
      </c>
      <c r="AP18" s="68">
        <f t="shared" si="4"/>
        <v>0</v>
      </c>
      <c r="AQ18" s="68">
        <f t="shared" si="4"/>
        <v>0</v>
      </c>
      <c r="AR18" s="68">
        <f t="shared" si="4"/>
        <v>0</v>
      </c>
      <c r="AS18" s="68"/>
      <c r="AT18" s="68"/>
    </row>
    <row r="19" spans="1:46" ht="12" customHeight="1" collapsed="1">
      <c r="A19" s="57" t="s">
        <v>29</v>
      </c>
      <c r="B19" s="483" t="s">
        <v>168</v>
      </c>
      <c r="C19" s="476">
        <f t="shared" si="2"/>
        <v>0</v>
      </c>
      <c r="D19" s="485">
        <f t="shared" si="2"/>
        <v>0</v>
      </c>
      <c r="E19" s="485">
        <f t="shared" si="2"/>
        <v>0</v>
      </c>
      <c r="F19" s="485">
        <f t="shared" si="2"/>
        <v>0</v>
      </c>
      <c r="G19" s="485">
        <f t="shared" si="2"/>
        <v>0</v>
      </c>
      <c r="H19" s="485">
        <f t="shared" si="2"/>
        <v>0</v>
      </c>
      <c r="I19" s="485">
        <f t="shared" si="2"/>
        <v>0</v>
      </c>
      <c r="J19" s="485">
        <f t="shared" si="2"/>
        <v>0</v>
      </c>
      <c r="K19" s="499">
        <f t="shared" si="3"/>
        <v>0</v>
      </c>
      <c r="L19" s="589">
        <f t="shared" si="3"/>
        <v>0</v>
      </c>
      <c r="M19" s="476">
        <f t="shared" si="3"/>
        <v>0</v>
      </c>
      <c r="N19" s="485">
        <f t="shared" si="3"/>
        <v>0</v>
      </c>
      <c r="O19" s="637">
        <f t="shared" si="3"/>
        <v>0</v>
      </c>
      <c r="P19" s="4"/>
      <c r="Q19" s="4"/>
      <c r="R19" s="345"/>
      <c r="S19" s="371"/>
      <c r="T19" s="371"/>
      <c r="U19" s="371"/>
      <c r="V19" s="371"/>
      <c r="W19" s="371"/>
      <c r="X19" s="371"/>
      <c r="Y19" s="371"/>
      <c r="Z19" s="324"/>
      <c r="AA19" s="325"/>
      <c r="AB19" s="345"/>
      <c r="AC19" s="371"/>
      <c r="AD19" s="795"/>
      <c r="AF19" s="68">
        <f t="shared" si="5"/>
        <v>0</v>
      </c>
      <c r="AG19" s="68">
        <f t="shared" si="4"/>
        <v>0</v>
      </c>
      <c r="AH19" s="68">
        <f t="shared" si="4"/>
        <v>0</v>
      </c>
      <c r="AI19" s="68">
        <f t="shared" si="4"/>
        <v>0</v>
      </c>
      <c r="AJ19" s="68">
        <f t="shared" si="4"/>
        <v>0</v>
      </c>
      <c r="AK19" s="68">
        <f t="shared" si="4"/>
        <v>0</v>
      </c>
      <c r="AL19" s="68">
        <f t="shared" si="4"/>
        <v>0</v>
      </c>
      <c r="AM19" s="68">
        <f t="shared" si="4"/>
        <v>0</v>
      </c>
      <c r="AN19" s="68">
        <f t="shared" si="4"/>
        <v>0</v>
      </c>
      <c r="AO19" s="68">
        <f t="shared" si="4"/>
        <v>0</v>
      </c>
      <c r="AP19" s="68">
        <f t="shared" si="4"/>
        <v>0</v>
      </c>
      <c r="AQ19" s="68">
        <f t="shared" si="4"/>
        <v>0</v>
      </c>
      <c r="AR19" s="68">
        <f t="shared" si="4"/>
        <v>0</v>
      </c>
      <c r="AS19" s="68"/>
      <c r="AT19" s="68"/>
    </row>
    <row r="20" spans="1:46" ht="12" customHeight="1">
      <c r="A20" s="57" t="s">
        <v>28</v>
      </c>
      <c r="B20" s="483" t="s">
        <v>93</v>
      </c>
      <c r="C20" s="476">
        <f t="shared" si="2"/>
        <v>0</v>
      </c>
      <c r="D20" s="485">
        <f t="shared" si="2"/>
        <v>0</v>
      </c>
      <c r="E20" s="485">
        <f t="shared" si="2"/>
        <v>0</v>
      </c>
      <c r="F20" s="485">
        <f t="shared" si="2"/>
        <v>0</v>
      </c>
      <c r="G20" s="485">
        <f t="shared" si="2"/>
        <v>0</v>
      </c>
      <c r="H20" s="485">
        <f t="shared" si="2"/>
        <v>0</v>
      </c>
      <c r="I20" s="485">
        <f t="shared" si="2"/>
        <v>0</v>
      </c>
      <c r="J20" s="485">
        <f t="shared" si="2"/>
        <v>0</v>
      </c>
      <c r="K20" s="499">
        <f t="shared" si="3"/>
        <v>0</v>
      </c>
      <c r="L20" s="589">
        <f t="shared" si="3"/>
        <v>0</v>
      </c>
      <c r="M20" s="476">
        <f t="shared" si="3"/>
        <v>0</v>
      </c>
      <c r="N20" s="485">
        <f t="shared" si="3"/>
        <v>0</v>
      </c>
      <c r="O20" s="637">
        <f t="shared" si="3"/>
        <v>0</v>
      </c>
      <c r="P20" s="4"/>
      <c r="Q20" s="4"/>
      <c r="R20" s="345"/>
      <c r="S20" s="371"/>
      <c r="T20" s="371"/>
      <c r="U20" s="371"/>
      <c r="V20" s="371"/>
      <c r="W20" s="371"/>
      <c r="X20" s="371"/>
      <c r="Y20" s="371"/>
      <c r="Z20" s="324"/>
      <c r="AA20" s="325"/>
      <c r="AB20" s="345"/>
      <c r="AC20" s="371"/>
      <c r="AD20" s="795"/>
      <c r="AF20" s="68">
        <f t="shared" si="5"/>
        <v>0</v>
      </c>
      <c r="AG20" s="68">
        <f t="shared" si="4"/>
        <v>0</v>
      </c>
      <c r="AH20" s="68">
        <f t="shared" si="4"/>
        <v>0</v>
      </c>
      <c r="AI20" s="68">
        <f t="shared" si="4"/>
        <v>0</v>
      </c>
      <c r="AJ20" s="68">
        <f t="shared" si="4"/>
        <v>0</v>
      </c>
      <c r="AK20" s="68">
        <f t="shared" si="4"/>
        <v>0</v>
      </c>
      <c r="AL20" s="68">
        <f t="shared" si="4"/>
        <v>0</v>
      </c>
      <c r="AM20" s="68">
        <f t="shared" si="4"/>
        <v>0</v>
      </c>
      <c r="AN20" s="68">
        <f t="shared" si="4"/>
        <v>0</v>
      </c>
      <c r="AO20" s="68">
        <f t="shared" si="4"/>
        <v>0</v>
      </c>
      <c r="AP20" s="68">
        <f t="shared" si="4"/>
        <v>0</v>
      </c>
      <c r="AQ20" s="68">
        <f t="shared" si="4"/>
        <v>0</v>
      </c>
      <c r="AR20" s="68">
        <f t="shared" si="4"/>
        <v>0</v>
      </c>
      <c r="AS20" s="68"/>
      <c r="AT20" s="68"/>
    </row>
    <row r="21" spans="1:46" ht="12" customHeight="1">
      <c r="A21" s="57" t="s">
        <v>15</v>
      </c>
      <c r="B21" s="513" t="s">
        <v>39</v>
      </c>
      <c r="C21" s="514">
        <f t="shared" si="2"/>
        <v>0</v>
      </c>
      <c r="D21" s="515">
        <f t="shared" si="2"/>
        <v>0</v>
      </c>
      <c r="E21" s="515">
        <f t="shared" si="2"/>
        <v>0</v>
      </c>
      <c r="F21" s="515">
        <f t="shared" si="2"/>
        <v>0</v>
      </c>
      <c r="G21" s="515">
        <f t="shared" si="2"/>
        <v>0</v>
      </c>
      <c r="H21" s="515">
        <f t="shared" si="2"/>
        <v>0</v>
      </c>
      <c r="I21" s="515">
        <f t="shared" si="2"/>
        <v>0</v>
      </c>
      <c r="J21" s="515">
        <f t="shared" si="2"/>
        <v>0</v>
      </c>
      <c r="K21" s="675">
        <f t="shared" si="3"/>
        <v>0</v>
      </c>
      <c r="L21" s="649">
        <f t="shared" si="3"/>
        <v>0</v>
      </c>
      <c r="M21" s="514">
        <f t="shared" si="3"/>
        <v>0</v>
      </c>
      <c r="N21" s="515">
        <f t="shared" si="3"/>
        <v>0</v>
      </c>
      <c r="O21" s="637">
        <f t="shared" si="3"/>
        <v>0</v>
      </c>
      <c r="P21" s="4"/>
      <c r="Q21" s="4"/>
      <c r="R21" s="348"/>
      <c r="S21" s="372"/>
      <c r="T21" s="372"/>
      <c r="U21" s="372"/>
      <c r="V21" s="372"/>
      <c r="W21" s="372"/>
      <c r="X21" s="372"/>
      <c r="Y21" s="372"/>
      <c r="Z21" s="324"/>
      <c r="AA21" s="325"/>
      <c r="AB21" s="348"/>
      <c r="AC21" s="372"/>
      <c r="AD21" s="795"/>
      <c r="AF21" s="68">
        <f t="shared" si="5"/>
        <v>0</v>
      </c>
      <c r="AG21" s="68">
        <f t="shared" si="4"/>
        <v>0</v>
      </c>
      <c r="AH21" s="68">
        <f t="shared" si="4"/>
        <v>0</v>
      </c>
      <c r="AI21" s="68">
        <f t="shared" si="4"/>
        <v>0</v>
      </c>
      <c r="AJ21" s="68">
        <f t="shared" si="4"/>
        <v>0</v>
      </c>
      <c r="AK21" s="68">
        <f t="shared" si="4"/>
        <v>0</v>
      </c>
      <c r="AL21" s="68">
        <f t="shared" si="4"/>
        <v>0</v>
      </c>
      <c r="AM21" s="68">
        <f t="shared" si="4"/>
        <v>0</v>
      </c>
      <c r="AN21" s="68">
        <f t="shared" si="4"/>
        <v>0</v>
      </c>
      <c r="AO21" s="68">
        <f t="shared" si="4"/>
        <v>0</v>
      </c>
      <c r="AP21" s="68">
        <f t="shared" si="4"/>
        <v>0</v>
      </c>
      <c r="AQ21" s="68">
        <f t="shared" si="4"/>
        <v>0</v>
      </c>
      <c r="AR21" s="68">
        <f t="shared" si="4"/>
        <v>0</v>
      </c>
      <c r="AS21" s="68"/>
      <c r="AT21" s="68"/>
    </row>
    <row r="22" spans="1:46" ht="12" customHeight="1">
      <c r="A22" s="63" t="s">
        <v>23</v>
      </c>
      <c r="B22" s="493" t="s">
        <v>53</v>
      </c>
      <c r="C22" s="519"/>
      <c r="D22" s="491"/>
      <c r="E22" s="491"/>
      <c r="F22" s="491"/>
      <c r="G22" s="491"/>
      <c r="H22" s="491"/>
      <c r="I22" s="491"/>
      <c r="J22" s="491"/>
      <c r="K22" s="499"/>
      <c r="L22" s="589"/>
      <c r="M22" s="519"/>
      <c r="N22" s="491"/>
      <c r="O22" s="670"/>
      <c r="P22" s="4"/>
      <c r="Q22" s="4"/>
      <c r="R22" s="445"/>
      <c r="S22" s="378"/>
      <c r="T22" s="378"/>
      <c r="U22" s="378"/>
      <c r="V22" s="378"/>
      <c r="W22" s="378"/>
      <c r="X22" s="378"/>
      <c r="Y22" s="378"/>
      <c r="Z22" s="712"/>
      <c r="AA22" s="728"/>
      <c r="AB22" s="445"/>
      <c r="AC22" s="378"/>
      <c r="AD22" s="789"/>
      <c r="AF22" s="68">
        <f t="shared" si="5"/>
        <v>0</v>
      </c>
      <c r="AG22" s="68">
        <f t="shared" ref="AG22:AR24" si="8">D22-S22</f>
        <v>0</v>
      </c>
      <c r="AH22" s="68">
        <f t="shared" si="8"/>
        <v>0</v>
      </c>
      <c r="AI22" s="68">
        <f t="shared" si="8"/>
        <v>0</v>
      </c>
      <c r="AJ22" s="68">
        <f t="shared" si="8"/>
        <v>0</v>
      </c>
      <c r="AK22" s="68">
        <f t="shared" si="8"/>
        <v>0</v>
      </c>
      <c r="AL22" s="68">
        <f t="shared" si="8"/>
        <v>0</v>
      </c>
      <c r="AM22" s="68">
        <f t="shared" si="8"/>
        <v>0</v>
      </c>
      <c r="AN22" s="68">
        <f t="shared" si="8"/>
        <v>0</v>
      </c>
      <c r="AO22" s="68">
        <f t="shared" si="8"/>
        <v>0</v>
      </c>
      <c r="AP22" s="68">
        <f t="shared" si="8"/>
        <v>0</v>
      </c>
      <c r="AQ22" s="68">
        <f t="shared" si="8"/>
        <v>0</v>
      </c>
      <c r="AR22" s="68">
        <f t="shared" si="8"/>
        <v>0</v>
      </c>
      <c r="AS22" s="68"/>
      <c r="AT22" s="68"/>
    </row>
    <row r="23" spans="1:46" ht="12" customHeight="1">
      <c r="A23" s="63" t="s">
        <v>26</v>
      </c>
      <c r="B23" s="483" t="s">
        <v>57</v>
      </c>
      <c r="C23" s="511">
        <f t="shared" ref="C23:J24" si="9">VLOOKUP($A23,CMB,C$1,FALSE)</f>
        <v>0</v>
      </c>
      <c r="D23" s="512">
        <f t="shared" si="9"/>
        <v>0</v>
      </c>
      <c r="E23" s="512">
        <f t="shared" si="9"/>
        <v>0</v>
      </c>
      <c r="F23" s="512">
        <f t="shared" si="9"/>
        <v>0</v>
      </c>
      <c r="G23" s="512">
        <f t="shared" si="9"/>
        <v>0</v>
      </c>
      <c r="H23" s="512">
        <f t="shared" si="9"/>
        <v>0</v>
      </c>
      <c r="I23" s="512">
        <f t="shared" si="9"/>
        <v>0</v>
      </c>
      <c r="J23" s="512">
        <f t="shared" si="9"/>
        <v>0</v>
      </c>
      <c r="K23" s="499">
        <f t="shared" ref="K23:O24" si="10">VLOOKUP($A23,CMB,K$1,FALSE)</f>
        <v>0</v>
      </c>
      <c r="L23" s="589">
        <f t="shared" si="10"/>
        <v>0</v>
      </c>
      <c r="M23" s="511">
        <f t="shared" si="10"/>
        <v>0</v>
      </c>
      <c r="N23" s="512">
        <f t="shared" si="10"/>
        <v>0</v>
      </c>
      <c r="O23" s="637">
        <f t="shared" si="10"/>
        <v>0</v>
      </c>
      <c r="P23" s="4"/>
      <c r="Q23" s="4"/>
      <c r="R23" s="353"/>
      <c r="S23" s="373"/>
      <c r="T23" s="373"/>
      <c r="U23" s="373"/>
      <c r="V23" s="373"/>
      <c r="W23" s="373"/>
      <c r="X23" s="373"/>
      <c r="Y23" s="373"/>
      <c r="Z23" s="324"/>
      <c r="AA23" s="325"/>
      <c r="AB23" s="353"/>
      <c r="AC23" s="373"/>
      <c r="AD23" s="795"/>
      <c r="AF23" s="68">
        <f t="shared" si="5"/>
        <v>0</v>
      </c>
      <c r="AG23" s="68">
        <f t="shared" si="8"/>
        <v>0</v>
      </c>
      <c r="AH23" s="68">
        <f t="shared" si="8"/>
        <v>0</v>
      </c>
      <c r="AI23" s="68">
        <f t="shared" si="8"/>
        <v>0</v>
      </c>
      <c r="AJ23" s="68">
        <f t="shared" si="8"/>
        <v>0</v>
      </c>
      <c r="AK23" s="68">
        <f t="shared" si="8"/>
        <v>0</v>
      </c>
      <c r="AL23" s="68">
        <f t="shared" si="8"/>
        <v>0</v>
      </c>
      <c r="AM23" s="68">
        <f t="shared" si="8"/>
        <v>0</v>
      </c>
      <c r="AN23" s="68">
        <f t="shared" si="8"/>
        <v>0</v>
      </c>
      <c r="AO23" s="68">
        <f t="shared" si="8"/>
        <v>0</v>
      </c>
      <c r="AP23" s="68">
        <f t="shared" si="8"/>
        <v>0</v>
      </c>
      <c r="AQ23" s="68">
        <f t="shared" si="8"/>
        <v>0</v>
      </c>
      <c r="AR23" s="68">
        <f t="shared" si="8"/>
        <v>0</v>
      </c>
      <c r="AS23" s="68"/>
      <c r="AT23" s="68"/>
    </row>
    <row r="24" spans="1:46" ht="12" customHeight="1">
      <c r="A24" s="63" t="s">
        <v>16</v>
      </c>
      <c r="B24" s="513" t="s">
        <v>60</v>
      </c>
      <c r="C24" s="582">
        <f t="shared" si="9"/>
        <v>0</v>
      </c>
      <c r="D24" s="692">
        <f t="shared" si="9"/>
        <v>0</v>
      </c>
      <c r="E24" s="692">
        <f t="shared" si="9"/>
        <v>0</v>
      </c>
      <c r="F24" s="692">
        <f t="shared" si="9"/>
        <v>0</v>
      </c>
      <c r="G24" s="692">
        <f t="shared" si="9"/>
        <v>0</v>
      </c>
      <c r="H24" s="692">
        <f t="shared" si="9"/>
        <v>0</v>
      </c>
      <c r="I24" s="692">
        <f t="shared" si="9"/>
        <v>0</v>
      </c>
      <c r="J24" s="692">
        <f t="shared" si="9"/>
        <v>0</v>
      </c>
      <c r="K24" s="675">
        <f t="shared" si="10"/>
        <v>0</v>
      </c>
      <c r="L24" s="649">
        <f t="shared" si="10"/>
        <v>0</v>
      </c>
      <c r="M24" s="582">
        <f t="shared" si="10"/>
        <v>0</v>
      </c>
      <c r="N24" s="692">
        <f t="shared" si="10"/>
        <v>0</v>
      </c>
      <c r="O24" s="650">
        <f t="shared" si="10"/>
        <v>0</v>
      </c>
      <c r="P24" s="4"/>
      <c r="Q24" s="4"/>
      <c r="R24" s="732"/>
      <c r="S24" s="733"/>
      <c r="T24" s="733"/>
      <c r="U24" s="733"/>
      <c r="V24" s="733"/>
      <c r="W24" s="733"/>
      <c r="X24" s="733"/>
      <c r="Y24" s="733"/>
      <c r="Z24" s="736"/>
      <c r="AA24" s="737"/>
      <c r="AB24" s="732"/>
      <c r="AC24" s="733"/>
      <c r="AD24" s="734"/>
      <c r="AF24" s="68">
        <f t="shared" si="5"/>
        <v>0</v>
      </c>
      <c r="AG24" s="68">
        <f t="shared" si="8"/>
        <v>0</v>
      </c>
      <c r="AH24" s="68">
        <f t="shared" si="8"/>
        <v>0</v>
      </c>
      <c r="AI24" s="68">
        <f t="shared" si="8"/>
        <v>0</v>
      </c>
      <c r="AJ24" s="68">
        <f t="shared" si="8"/>
        <v>0</v>
      </c>
      <c r="AK24" s="68">
        <f t="shared" si="8"/>
        <v>0</v>
      </c>
      <c r="AL24" s="68">
        <f t="shared" si="8"/>
        <v>0</v>
      </c>
      <c r="AM24" s="68">
        <f t="shared" si="8"/>
        <v>0</v>
      </c>
      <c r="AN24" s="68">
        <f t="shared" si="8"/>
        <v>0</v>
      </c>
      <c r="AO24" s="68">
        <f t="shared" si="8"/>
        <v>0</v>
      </c>
      <c r="AP24" s="68">
        <f t="shared" si="8"/>
        <v>0</v>
      </c>
      <c r="AQ24" s="68">
        <f t="shared" si="8"/>
        <v>0</v>
      </c>
      <c r="AR24" s="68">
        <f t="shared" si="8"/>
        <v>0</v>
      </c>
      <c r="AS24" s="68"/>
      <c r="AT24" s="68"/>
    </row>
    <row r="25" spans="1:46" ht="12" customHeight="1">
      <c r="A25" s="78"/>
      <c r="B25" s="393"/>
      <c r="C25" s="393"/>
      <c r="D25" s="393"/>
      <c r="E25" s="393"/>
      <c r="F25" s="393"/>
      <c r="G25" s="393"/>
      <c r="H25" s="393"/>
      <c r="I25" s="393"/>
      <c r="J25" s="393"/>
      <c r="K25" s="393"/>
      <c r="L25" s="393"/>
      <c r="M25" s="471"/>
    </row>
    <row r="26" spans="1:46">
      <c r="A26" s="78"/>
      <c r="B26" s="398"/>
      <c r="C26" s="6"/>
      <c r="D26" s="6"/>
      <c r="E26" s="6"/>
      <c r="F26" s="6"/>
      <c r="G26" s="6"/>
      <c r="H26" s="6"/>
      <c r="I26" s="6"/>
      <c r="J26" s="6"/>
      <c r="K26" s="6"/>
      <c r="L26" s="6"/>
    </row>
    <row r="27" spans="1:46">
      <c r="A27" s="78"/>
    </row>
    <row r="28" spans="1:46">
      <c r="A28" s="78"/>
      <c r="C28" s="80"/>
      <c r="D28" s="80"/>
      <c r="E28" s="1"/>
      <c r="F28" s="59"/>
      <c r="G28" s="59"/>
      <c r="H28" s="94"/>
      <c r="I28" s="94"/>
      <c r="J28" s="94"/>
      <c r="K28" s="196"/>
      <c r="L28" s="196"/>
      <c r="M28" s="79"/>
      <c r="N28" s="79"/>
      <c r="O28" s="79"/>
      <c r="P28" s="79"/>
      <c r="Q28" s="79"/>
    </row>
    <row r="29" spans="1:46">
      <c r="C29" s="80"/>
      <c r="D29" s="80"/>
      <c r="E29" s="80"/>
      <c r="F29" s="59"/>
      <c r="G29" s="59"/>
      <c r="H29" s="90"/>
      <c r="I29" s="90"/>
      <c r="J29" s="90"/>
      <c r="K29" s="196"/>
      <c r="L29" s="196"/>
      <c r="M29" s="79"/>
      <c r="N29" s="79"/>
      <c r="O29" s="79"/>
      <c r="P29" s="79"/>
      <c r="Q29" s="79"/>
    </row>
    <row r="30" spans="1:46">
      <c r="C30" s="80"/>
      <c r="D30" s="80"/>
      <c r="E30" s="80"/>
      <c r="F30" s="59"/>
      <c r="G30" s="59"/>
      <c r="H30" s="90"/>
      <c r="I30" s="90"/>
      <c r="J30" s="90"/>
      <c r="K30" s="196"/>
      <c r="L30" s="196"/>
      <c r="M30" s="79"/>
      <c r="N30" s="79"/>
      <c r="O30" s="79"/>
      <c r="P30" s="79"/>
      <c r="Q30" s="79"/>
    </row>
    <row r="31" spans="1:46">
      <c r="C31" s="80"/>
      <c r="D31" s="80"/>
      <c r="E31" s="80"/>
      <c r="F31" s="107"/>
      <c r="G31" s="59"/>
      <c r="H31" s="90"/>
      <c r="I31" s="90"/>
      <c r="J31" s="90"/>
      <c r="K31" s="196"/>
      <c r="L31" s="196"/>
      <c r="M31" s="79"/>
      <c r="N31" s="79"/>
      <c r="O31" s="79"/>
      <c r="P31" s="79"/>
      <c r="Q31" s="79"/>
      <c r="T31" s="95"/>
    </row>
    <row r="32" spans="1:46">
      <c r="C32" s="103"/>
      <c r="D32" s="103"/>
      <c r="E32" s="103"/>
      <c r="F32" s="108"/>
      <c r="G32" s="108"/>
      <c r="H32" s="109"/>
      <c r="I32" s="109"/>
      <c r="J32" s="109"/>
      <c r="K32" s="196"/>
      <c r="L32" s="196"/>
      <c r="M32" s="79"/>
      <c r="N32" s="79"/>
      <c r="O32" s="79"/>
      <c r="P32" s="79"/>
      <c r="Q32" s="79"/>
      <c r="T32" s="95"/>
    </row>
    <row r="33" spans="1:20">
      <c r="A33" s="53"/>
      <c r="C33" s="80"/>
      <c r="D33" s="80"/>
      <c r="E33" s="1"/>
      <c r="F33" s="59"/>
      <c r="G33" s="59"/>
      <c r="H33" s="90"/>
      <c r="I33" s="90"/>
      <c r="J33" s="90"/>
      <c r="K33" s="196"/>
      <c r="L33" s="196"/>
      <c r="M33" s="79"/>
      <c r="N33" s="79"/>
      <c r="O33" s="79"/>
      <c r="P33" s="79"/>
      <c r="Q33" s="79"/>
      <c r="T33" s="95"/>
    </row>
    <row r="34" spans="1:20">
      <c r="A34" s="53"/>
      <c r="C34" s="103"/>
      <c r="D34" s="103"/>
      <c r="E34" s="54"/>
      <c r="F34" s="108"/>
      <c r="G34" s="108"/>
      <c r="H34" s="109"/>
      <c r="I34" s="109"/>
      <c r="J34" s="109"/>
      <c r="K34" s="196"/>
      <c r="L34" s="196"/>
      <c r="M34" s="79"/>
      <c r="N34" s="79"/>
      <c r="O34" s="79"/>
      <c r="P34" s="79"/>
      <c r="Q34" s="79"/>
      <c r="T34" s="95"/>
    </row>
    <row r="35" spans="1:20">
      <c r="A35" s="53"/>
      <c r="C35" s="103"/>
      <c r="D35" s="103"/>
      <c r="E35" s="54"/>
      <c r="F35" s="54"/>
      <c r="G35" s="54"/>
      <c r="H35" s="109"/>
      <c r="I35" s="109"/>
      <c r="J35" s="109"/>
      <c r="K35" s="196"/>
      <c r="L35" s="196"/>
      <c r="M35" s="79"/>
      <c r="N35" s="79"/>
      <c r="O35" s="79"/>
      <c r="P35" s="79"/>
      <c r="Q35" s="79"/>
      <c r="T35" s="95"/>
    </row>
    <row r="36" spans="1:20">
      <c r="A36" s="53"/>
      <c r="C36" s="80"/>
      <c r="D36" s="80"/>
      <c r="E36" s="1"/>
      <c r="F36" s="110"/>
      <c r="G36" s="110"/>
      <c r="H36" s="90"/>
      <c r="I36" s="90"/>
      <c r="J36" s="90"/>
      <c r="K36" s="196"/>
      <c r="L36" s="196"/>
      <c r="M36" s="79"/>
      <c r="N36" s="79"/>
      <c r="O36" s="79"/>
      <c r="P36" s="79"/>
      <c r="Q36" s="79"/>
      <c r="T36" s="95"/>
    </row>
    <row r="37" spans="1:20">
      <c r="A37" s="53"/>
      <c r="C37" s="103"/>
      <c r="D37" s="103"/>
      <c r="E37" s="54"/>
      <c r="F37" s="108"/>
      <c r="G37" s="108"/>
      <c r="H37" s="109"/>
      <c r="I37" s="109"/>
      <c r="J37" s="109"/>
      <c r="K37" s="196"/>
      <c r="L37" s="196"/>
      <c r="M37" s="79"/>
      <c r="N37" s="79"/>
      <c r="O37" s="79"/>
      <c r="P37" s="79"/>
      <c r="Q37" s="79"/>
      <c r="T37" s="95"/>
    </row>
    <row r="38" spans="1:20">
      <c r="A38" s="53"/>
      <c r="C38" s="59"/>
      <c r="D38" s="59"/>
      <c r="E38" s="59"/>
      <c r="F38" s="59"/>
      <c r="G38" s="59"/>
      <c r="H38" s="94"/>
      <c r="I38" s="94"/>
      <c r="J38" s="94"/>
      <c r="K38" s="196"/>
      <c r="L38" s="196"/>
      <c r="M38" s="79"/>
      <c r="N38" s="79"/>
      <c r="O38" s="79"/>
      <c r="P38" s="79"/>
      <c r="Q38" s="79"/>
      <c r="T38" s="95"/>
    </row>
    <row r="39" spans="1:20">
      <c r="A39" s="53"/>
      <c r="C39" s="59"/>
      <c r="D39" s="59"/>
      <c r="E39" s="59"/>
      <c r="F39" s="59"/>
      <c r="G39" s="59"/>
      <c r="H39" s="94"/>
      <c r="I39" s="94"/>
      <c r="J39" s="94"/>
      <c r="K39" s="196"/>
      <c r="L39" s="196"/>
      <c r="M39" s="79"/>
      <c r="N39" s="79"/>
      <c r="O39" s="79"/>
      <c r="P39" s="79"/>
      <c r="Q39" s="79"/>
      <c r="T39" s="95"/>
    </row>
    <row r="40" spans="1:20">
      <c r="A40" s="53"/>
      <c r="C40" s="110"/>
      <c r="D40" s="110"/>
      <c r="E40" s="110"/>
      <c r="F40" s="110"/>
      <c r="G40" s="110"/>
      <c r="H40" s="111"/>
      <c r="I40" s="111"/>
      <c r="J40" s="111"/>
      <c r="K40" s="196"/>
      <c r="L40" s="196"/>
      <c r="M40" s="79"/>
      <c r="N40" s="79"/>
      <c r="O40" s="79"/>
      <c r="P40" s="79"/>
      <c r="Q40" s="79"/>
      <c r="T40" s="95"/>
    </row>
    <row r="41" spans="1:20">
      <c r="A41" s="53"/>
      <c r="C41" s="1"/>
      <c r="D41" s="1"/>
      <c r="E41" s="1"/>
      <c r="F41" s="1"/>
      <c r="G41" s="1"/>
      <c r="H41" s="90"/>
      <c r="I41" s="90"/>
      <c r="J41" s="90"/>
      <c r="K41" s="196"/>
      <c r="L41" s="196"/>
      <c r="M41" s="79"/>
      <c r="N41" s="79"/>
      <c r="O41" s="79"/>
      <c r="P41" s="79"/>
      <c r="Q41" s="79"/>
      <c r="T41" s="95"/>
    </row>
    <row r="42" spans="1:20">
      <c r="A42" s="53"/>
      <c r="C42" s="2"/>
      <c r="D42" s="2"/>
      <c r="E42" s="2"/>
      <c r="F42" s="2"/>
      <c r="G42" s="2"/>
      <c r="H42" s="96"/>
      <c r="I42" s="96"/>
      <c r="J42" s="96"/>
      <c r="K42" s="196"/>
      <c r="L42" s="196"/>
      <c r="M42" s="79"/>
      <c r="N42" s="79"/>
      <c r="O42" s="79"/>
      <c r="P42" s="79"/>
      <c r="Q42" s="79"/>
      <c r="T42" s="95"/>
    </row>
    <row r="43" spans="1:20">
      <c r="A43" s="53"/>
      <c r="C43" s="2"/>
      <c r="D43" s="2"/>
      <c r="E43" s="2"/>
      <c r="F43" s="2"/>
      <c r="G43" s="2"/>
      <c r="H43" s="96"/>
      <c r="I43" s="96"/>
      <c r="J43" s="96"/>
      <c r="K43" s="196"/>
      <c r="L43" s="196"/>
      <c r="M43" s="79"/>
      <c r="N43" s="79"/>
      <c r="O43" s="79"/>
      <c r="P43" s="79"/>
      <c r="Q43" s="79"/>
      <c r="T43" s="95"/>
    </row>
    <row r="44" spans="1:20">
      <c r="A44" s="53"/>
      <c r="C44" s="8"/>
      <c r="D44" s="8"/>
      <c r="E44" s="8"/>
      <c r="F44" s="8"/>
      <c r="G44" s="8"/>
      <c r="H44" s="97"/>
      <c r="I44" s="97"/>
      <c r="J44" s="97"/>
      <c r="K44" s="196"/>
      <c r="L44" s="196"/>
      <c r="M44" s="79"/>
      <c r="N44" s="79"/>
      <c r="O44" s="79"/>
      <c r="P44" s="79"/>
      <c r="Q44" s="79"/>
      <c r="T44" s="95"/>
    </row>
    <row r="45" spans="1:20">
      <c r="A45" s="53"/>
      <c r="C45" s="2"/>
      <c r="D45" s="2"/>
      <c r="E45" s="2"/>
      <c r="F45" s="2"/>
      <c r="G45" s="2"/>
      <c r="H45" s="96"/>
      <c r="I45" s="96"/>
      <c r="J45" s="96"/>
      <c r="K45" s="196"/>
      <c r="L45" s="196"/>
      <c r="M45" s="79"/>
      <c r="N45" s="79"/>
      <c r="O45" s="79"/>
      <c r="P45" s="79"/>
      <c r="Q45" s="79"/>
      <c r="T45" s="95"/>
    </row>
  </sheetData>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10:G12 D23:G24 D18:H21 E22:G22 D15:G15 C18:C24 C6:G8 C15:C16 D16:H16 C13 D13:G13" unlockedFormula="1"/>
  </ignoredError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62">
    <tabColor rgb="FF92D050"/>
    <pageSetUpPr fitToPage="1"/>
  </sheetPr>
  <dimension ref="A1:AS42"/>
  <sheetViews>
    <sheetView zoomScaleNormal="100" workbookViewId="0">
      <selection activeCell="B19" sqref="B19"/>
    </sheetView>
  </sheetViews>
  <sheetFormatPr defaultColWidth="9.33203125" defaultRowHeight="12" outlineLevelRow="1"/>
  <cols>
    <col min="1" max="1" width="23.33203125" style="52" customWidth="1"/>
    <col min="2" max="2" width="40" style="53" customWidth="1"/>
    <col min="3" max="7" width="7.44140625" style="53" customWidth="1"/>
    <col min="8" max="10" width="6.6640625" style="53" hidden="1" customWidth="1"/>
    <col min="11" max="11" width="7.6640625" style="194" customWidth="1"/>
    <col min="12" max="12" width="7.44140625" style="194" customWidth="1"/>
    <col min="13" max="15" width="8.44140625" style="53" customWidth="1"/>
    <col min="16" max="19" width="9.33203125" style="53"/>
    <col min="20" max="20" width="7.77734375" style="53" customWidth="1"/>
    <col min="21" max="22" width="7" style="194" customWidth="1"/>
    <col min="23" max="16384" width="9.33203125" style="53"/>
  </cols>
  <sheetData>
    <row r="1" spans="1:45">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52">
        <v>18</v>
      </c>
      <c r="Q1" s="52">
        <v>19</v>
      </c>
    </row>
    <row r="2" spans="1:45">
      <c r="B2" s="383" t="s">
        <v>89</v>
      </c>
      <c r="C2" s="385"/>
      <c r="D2" s="385"/>
      <c r="E2" s="385"/>
      <c r="F2" s="385"/>
      <c r="G2" s="385"/>
      <c r="H2" s="385"/>
      <c r="I2" s="385"/>
      <c r="J2" s="385"/>
      <c r="K2" s="423"/>
      <c r="L2" s="423"/>
      <c r="M2" s="367"/>
      <c r="N2" s="367"/>
      <c r="O2" s="367"/>
      <c r="R2" s="285" t="s">
        <v>97</v>
      </c>
    </row>
    <row r="3" spans="1:45"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'CIB Swe'!M3</f>
        <v>#REF!</v>
      </c>
      <c r="N3" s="839" t="e">
        <f>'CIB Swe'!N3</f>
        <v>#REF!</v>
      </c>
      <c r="O3" s="781" t="e">
        <f>'CIB Swe'!O3</f>
        <v>#REF!</v>
      </c>
      <c r="P3" s="3"/>
      <c r="Q3" s="3"/>
      <c r="R3" s="456" t="e">
        <f>C3</f>
        <v>#REF!</v>
      </c>
      <c r="S3" s="457" t="e">
        <f t="shared" ref="S3:AD3" si="1">D3</f>
        <v>#REF!</v>
      </c>
      <c r="T3" s="457" t="e">
        <f t="shared" si="1"/>
        <v>#REF!</v>
      </c>
      <c r="U3" s="457" t="e">
        <f t="shared" si="1"/>
        <v>#REF!</v>
      </c>
      <c r="V3" s="457" t="e">
        <f t="shared" si="1"/>
        <v>#REF!</v>
      </c>
      <c r="W3" s="457" t="e">
        <f t="shared" si="1"/>
        <v>#REF!</v>
      </c>
      <c r="X3" s="457" t="e">
        <f t="shared" si="1"/>
        <v>#REF!</v>
      </c>
      <c r="Y3" s="457" t="e">
        <f t="shared" si="1"/>
        <v>#REF!</v>
      </c>
      <c r="Z3" s="458" t="e">
        <f t="shared" si="1"/>
        <v>#REF!</v>
      </c>
      <c r="AA3" s="459" t="e">
        <f t="shared" si="1"/>
        <v>#REF!</v>
      </c>
      <c r="AB3" s="458" t="e">
        <f t="shared" si="1"/>
        <v>#REF!</v>
      </c>
      <c r="AC3" s="459" t="e">
        <f t="shared" si="1"/>
        <v>#REF!</v>
      </c>
      <c r="AD3" s="452" t="e">
        <f t="shared" si="1"/>
        <v>#REF!</v>
      </c>
    </row>
    <row r="4" spans="1:45" ht="12" customHeight="1">
      <c r="A4" s="57" t="s">
        <v>8</v>
      </c>
      <c r="B4" s="483" t="s">
        <v>65</v>
      </c>
      <c r="C4" s="532">
        <f>VLOOKUP($A4,Shipping,C$1,FALSE)</f>
        <v>0</v>
      </c>
      <c r="D4" s="486">
        <f t="shared" ref="C4:J21" si="2">VLOOKUP($A4,Shipping,D$1,FALSE)</f>
        <v>0</v>
      </c>
      <c r="E4" s="486">
        <f t="shared" si="2"/>
        <v>0</v>
      </c>
      <c r="F4" s="486">
        <f t="shared" si="2"/>
        <v>0</v>
      </c>
      <c r="G4" s="486">
        <f t="shared" si="2"/>
        <v>0</v>
      </c>
      <c r="H4" s="486">
        <f t="shared" si="2"/>
        <v>0</v>
      </c>
      <c r="I4" s="486">
        <f t="shared" si="2"/>
        <v>0</v>
      </c>
      <c r="J4" s="486">
        <f t="shared" si="2"/>
        <v>0</v>
      </c>
      <c r="K4" s="612">
        <f t="shared" ref="K4:O21" si="3">VLOOKUP($A4,Shipping,K$1,FALSE)</f>
        <v>0</v>
      </c>
      <c r="L4" s="589">
        <f t="shared" si="3"/>
        <v>0</v>
      </c>
      <c r="M4" s="613">
        <f t="shared" si="3"/>
        <v>0</v>
      </c>
      <c r="N4" s="614">
        <f t="shared" si="3"/>
        <v>0</v>
      </c>
      <c r="O4" s="636">
        <f t="shared" si="3"/>
        <v>0</v>
      </c>
      <c r="P4" s="4"/>
      <c r="Q4" s="4"/>
      <c r="R4" s="370"/>
      <c r="S4" s="710"/>
      <c r="T4" s="711"/>
      <c r="U4" s="711"/>
      <c r="V4" s="711"/>
      <c r="W4" s="711"/>
      <c r="X4" s="711"/>
      <c r="Y4" s="711"/>
      <c r="Z4" s="324"/>
      <c r="AA4" s="325"/>
      <c r="AB4" s="370"/>
      <c r="AC4" s="710"/>
      <c r="AD4" s="789"/>
      <c r="AF4" s="68">
        <f>D4-R4</f>
        <v>0</v>
      </c>
      <c r="AG4" s="68">
        <f t="shared" ref="AG4:AR21" si="4">D4-S4</f>
        <v>0</v>
      </c>
      <c r="AH4" s="68">
        <f t="shared" si="4"/>
        <v>0</v>
      </c>
      <c r="AI4" s="68">
        <f t="shared" si="4"/>
        <v>0</v>
      </c>
      <c r="AJ4" s="68">
        <f t="shared" si="4"/>
        <v>0</v>
      </c>
      <c r="AK4" s="68">
        <f t="shared" si="4"/>
        <v>0</v>
      </c>
      <c r="AL4" s="68">
        <f t="shared" si="4"/>
        <v>0</v>
      </c>
      <c r="AM4" s="68">
        <f t="shared" si="4"/>
        <v>0</v>
      </c>
      <c r="AN4" s="68">
        <f t="shared" si="4"/>
        <v>0</v>
      </c>
      <c r="AO4" s="68">
        <f t="shared" si="4"/>
        <v>0</v>
      </c>
      <c r="AP4" s="68">
        <f t="shared" si="4"/>
        <v>0</v>
      </c>
      <c r="AQ4" s="68">
        <f t="shared" si="4"/>
        <v>0</v>
      </c>
      <c r="AR4" s="68">
        <f t="shared" si="4"/>
        <v>0</v>
      </c>
      <c r="AS4" s="68"/>
    </row>
    <row r="5" spans="1:45" ht="12" customHeight="1">
      <c r="A5" s="57" t="s">
        <v>3</v>
      </c>
      <c r="B5" s="483" t="s">
        <v>50</v>
      </c>
      <c r="C5" s="532">
        <f t="shared" si="2"/>
        <v>0</v>
      </c>
      <c r="D5" s="566">
        <f t="shared" si="2"/>
        <v>0</v>
      </c>
      <c r="E5" s="486">
        <f t="shared" si="2"/>
        <v>0</v>
      </c>
      <c r="F5" s="486">
        <f t="shared" si="2"/>
        <v>0</v>
      </c>
      <c r="G5" s="486">
        <f t="shared" si="2"/>
        <v>0</v>
      </c>
      <c r="H5" s="486">
        <f t="shared" si="2"/>
        <v>0</v>
      </c>
      <c r="I5" s="486">
        <f t="shared" si="2"/>
        <v>0</v>
      </c>
      <c r="J5" s="486">
        <f t="shared" si="2"/>
        <v>0</v>
      </c>
      <c r="K5" s="499">
        <f t="shared" si="3"/>
        <v>0</v>
      </c>
      <c r="L5" s="589">
        <f t="shared" si="3"/>
        <v>0</v>
      </c>
      <c r="M5" s="609">
        <f t="shared" si="3"/>
        <v>0</v>
      </c>
      <c r="N5" s="615">
        <f t="shared" si="3"/>
        <v>0</v>
      </c>
      <c r="O5" s="637">
        <f t="shared" si="3"/>
        <v>0</v>
      </c>
      <c r="P5" s="4"/>
      <c r="Q5" s="4"/>
      <c r="R5" s="370"/>
      <c r="S5" s="710"/>
      <c r="T5" s="711"/>
      <c r="U5" s="711"/>
      <c r="V5" s="711"/>
      <c r="W5" s="711"/>
      <c r="X5" s="711"/>
      <c r="Y5" s="711"/>
      <c r="Z5" s="324"/>
      <c r="AA5" s="325"/>
      <c r="AB5" s="370"/>
      <c r="AC5" s="710"/>
      <c r="AD5" s="730"/>
      <c r="AF5" s="68">
        <f t="shared" ref="AF5:AF24" si="5">C5-R5</f>
        <v>0</v>
      </c>
      <c r="AG5" s="68">
        <f t="shared" si="4"/>
        <v>0</v>
      </c>
      <c r="AH5" s="68">
        <f t="shared" si="4"/>
        <v>0</v>
      </c>
      <c r="AI5" s="68">
        <f t="shared" si="4"/>
        <v>0</v>
      </c>
      <c r="AJ5" s="68">
        <f t="shared" si="4"/>
        <v>0</v>
      </c>
      <c r="AK5" s="68">
        <f t="shared" si="4"/>
        <v>0</v>
      </c>
      <c r="AL5" s="68">
        <f t="shared" si="4"/>
        <v>0</v>
      </c>
      <c r="AM5" s="68">
        <f t="shared" si="4"/>
        <v>0</v>
      </c>
      <c r="AN5" s="68">
        <f t="shared" si="4"/>
        <v>0</v>
      </c>
      <c r="AO5" s="68">
        <f t="shared" si="4"/>
        <v>0</v>
      </c>
      <c r="AP5" s="68">
        <f t="shared" si="4"/>
        <v>0</v>
      </c>
      <c r="AQ5" s="68">
        <f t="shared" si="4"/>
        <v>0</v>
      </c>
      <c r="AR5" s="68">
        <f t="shared" si="4"/>
        <v>0</v>
      </c>
      <c r="AS5" s="68"/>
    </row>
    <row r="6" spans="1:45" ht="12" customHeight="1">
      <c r="A6" s="57" t="s">
        <v>0</v>
      </c>
      <c r="B6" s="483" t="s">
        <v>51</v>
      </c>
      <c r="C6" s="532">
        <f t="shared" si="2"/>
        <v>0</v>
      </c>
      <c r="D6" s="566">
        <f t="shared" si="2"/>
        <v>0</v>
      </c>
      <c r="E6" s="486">
        <f t="shared" si="2"/>
        <v>0</v>
      </c>
      <c r="F6" s="486">
        <f t="shared" si="2"/>
        <v>0</v>
      </c>
      <c r="G6" s="486">
        <f t="shared" si="2"/>
        <v>0</v>
      </c>
      <c r="H6" s="486">
        <f t="shared" si="2"/>
        <v>0</v>
      </c>
      <c r="I6" s="486">
        <f t="shared" si="2"/>
        <v>0</v>
      </c>
      <c r="J6" s="486">
        <f t="shared" si="2"/>
        <v>0</v>
      </c>
      <c r="K6" s="499">
        <f t="shared" si="3"/>
        <v>0</v>
      </c>
      <c r="L6" s="589">
        <f t="shared" si="3"/>
        <v>0</v>
      </c>
      <c r="M6" s="609">
        <f t="shared" si="3"/>
        <v>0</v>
      </c>
      <c r="N6" s="615">
        <f t="shared" si="3"/>
        <v>0</v>
      </c>
      <c r="O6" s="639">
        <f t="shared" si="3"/>
        <v>0</v>
      </c>
      <c r="P6" s="4"/>
      <c r="Q6" s="4"/>
      <c r="R6" s="370"/>
      <c r="S6" s="710"/>
      <c r="T6" s="317"/>
      <c r="U6" s="317"/>
      <c r="V6" s="317"/>
      <c r="W6" s="317"/>
      <c r="X6" s="317"/>
      <c r="Y6" s="317"/>
      <c r="Z6" s="324"/>
      <c r="AA6" s="325"/>
      <c r="AB6" s="370"/>
      <c r="AC6" s="710"/>
      <c r="AD6" s="730"/>
      <c r="AF6" s="68">
        <f t="shared" si="5"/>
        <v>0</v>
      </c>
      <c r="AG6" s="68">
        <f t="shared" si="4"/>
        <v>0</v>
      </c>
      <c r="AH6" s="68">
        <f t="shared" si="4"/>
        <v>0</v>
      </c>
      <c r="AI6" s="68">
        <f t="shared" si="4"/>
        <v>0</v>
      </c>
      <c r="AJ6" s="68">
        <f t="shared" si="4"/>
        <v>0</v>
      </c>
      <c r="AK6" s="68">
        <f t="shared" si="4"/>
        <v>0</v>
      </c>
      <c r="AL6" s="68">
        <f t="shared" si="4"/>
        <v>0</v>
      </c>
      <c r="AM6" s="68">
        <f t="shared" si="4"/>
        <v>0</v>
      </c>
      <c r="AN6" s="68">
        <f t="shared" si="4"/>
        <v>0</v>
      </c>
      <c r="AO6" s="68">
        <f t="shared" si="4"/>
        <v>0</v>
      </c>
      <c r="AP6" s="68">
        <f t="shared" si="4"/>
        <v>0</v>
      </c>
      <c r="AQ6" s="68">
        <f t="shared" si="4"/>
        <v>0</v>
      </c>
      <c r="AR6" s="68">
        <f t="shared" si="4"/>
        <v>0</v>
      </c>
      <c r="AS6" s="68"/>
    </row>
    <row r="7" spans="1:45" ht="12" customHeight="1">
      <c r="A7" s="57" t="s">
        <v>19</v>
      </c>
      <c r="B7" s="483" t="s">
        <v>80</v>
      </c>
      <c r="C7" s="532">
        <f t="shared" si="2"/>
        <v>0</v>
      </c>
      <c r="D7" s="531">
        <f t="shared" si="2"/>
        <v>0</v>
      </c>
      <c r="E7" s="486">
        <f t="shared" si="2"/>
        <v>0</v>
      </c>
      <c r="F7" s="486">
        <f t="shared" si="2"/>
        <v>0</v>
      </c>
      <c r="G7" s="486">
        <f t="shared" si="2"/>
        <v>0</v>
      </c>
      <c r="H7" s="486">
        <f t="shared" si="2"/>
        <v>0</v>
      </c>
      <c r="I7" s="486">
        <f t="shared" si="2"/>
        <v>0</v>
      </c>
      <c r="J7" s="486">
        <f t="shared" si="2"/>
        <v>0</v>
      </c>
      <c r="K7" s="693">
        <f t="shared" si="3"/>
        <v>0</v>
      </c>
      <c r="L7" s="694">
        <f t="shared" si="3"/>
        <v>0</v>
      </c>
      <c r="M7" s="609">
        <f t="shared" si="3"/>
        <v>0</v>
      </c>
      <c r="N7" s="615">
        <f t="shared" si="3"/>
        <v>0</v>
      </c>
      <c r="O7" s="637">
        <f t="shared" si="3"/>
        <v>0</v>
      </c>
      <c r="P7" s="4"/>
      <c r="Q7" s="4"/>
      <c r="R7" s="370"/>
      <c r="S7" s="710"/>
      <c r="T7" s="317"/>
      <c r="U7" s="317"/>
      <c r="V7" s="317"/>
      <c r="W7" s="317"/>
      <c r="X7" s="317"/>
      <c r="Y7" s="317"/>
      <c r="Z7" s="324"/>
      <c r="AA7" s="325"/>
      <c r="AB7" s="370"/>
      <c r="AC7" s="710"/>
      <c r="AD7" s="730"/>
      <c r="AF7" s="68">
        <f t="shared" si="5"/>
        <v>0</v>
      </c>
      <c r="AG7" s="68">
        <f t="shared" si="4"/>
        <v>0</v>
      </c>
      <c r="AH7" s="68">
        <f t="shared" si="4"/>
        <v>0</v>
      </c>
      <c r="AI7" s="68">
        <f t="shared" si="4"/>
        <v>0</v>
      </c>
      <c r="AJ7" s="68">
        <f t="shared" si="4"/>
        <v>0</v>
      </c>
      <c r="AK7" s="68">
        <f t="shared" si="4"/>
        <v>0</v>
      </c>
      <c r="AL7" s="68">
        <f t="shared" si="4"/>
        <v>0</v>
      </c>
      <c r="AM7" s="68">
        <f t="shared" si="4"/>
        <v>0</v>
      </c>
      <c r="AN7" s="68">
        <f t="shared" si="4"/>
        <v>0</v>
      </c>
      <c r="AO7" s="68">
        <f t="shared" si="4"/>
        <v>0</v>
      </c>
      <c r="AP7" s="68">
        <f t="shared" si="4"/>
        <v>0</v>
      </c>
      <c r="AQ7" s="68">
        <f t="shared" si="4"/>
        <v>0</v>
      </c>
      <c r="AR7" s="68">
        <f t="shared" si="4"/>
        <v>0</v>
      </c>
      <c r="AS7" s="68"/>
    </row>
    <row r="8" spans="1:45" ht="12" customHeight="1">
      <c r="A8" s="63" t="s">
        <v>9</v>
      </c>
      <c r="B8" s="493" t="s">
        <v>66</v>
      </c>
      <c r="C8" s="534">
        <f t="shared" si="2"/>
        <v>0</v>
      </c>
      <c r="D8" s="535">
        <f t="shared" si="2"/>
        <v>0</v>
      </c>
      <c r="E8" s="568">
        <f t="shared" si="2"/>
        <v>0</v>
      </c>
      <c r="F8" s="568">
        <f t="shared" si="2"/>
        <v>0</v>
      </c>
      <c r="G8" s="568">
        <f t="shared" si="2"/>
        <v>0</v>
      </c>
      <c r="H8" s="568">
        <f t="shared" si="2"/>
        <v>0</v>
      </c>
      <c r="I8" s="568">
        <f t="shared" si="2"/>
        <v>0</v>
      </c>
      <c r="J8" s="568">
        <f t="shared" si="2"/>
        <v>0</v>
      </c>
      <c r="K8" s="616">
        <f t="shared" si="3"/>
        <v>0</v>
      </c>
      <c r="L8" s="617">
        <f t="shared" si="3"/>
        <v>0</v>
      </c>
      <c r="M8" s="618">
        <f t="shared" si="3"/>
        <v>0</v>
      </c>
      <c r="N8" s="619">
        <f t="shared" si="3"/>
        <v>0</v>
      </c>
      <c r="O8" s="641">
        <f t="shared" si="3"/>
        <v>0</v>
      </c>
      <c r="P8" s="4"/>
      <c r="Q8" s="4"/>
      <c r="R8" s="715"/>
      <c r="S8" s="716"/>
      <c r="T8" s="717"/>
      <c r="U8" s="717"/>
      <c r="V8" s="717"/>
      <c r="W8" s="717"/>
      <c r="X8" s="717"/>
      <c r="Y8" s="717"/>
      <c r="Z8" s="327"/>
      <c r="AA8" s="328"/>
      <c r="AB8" s="715"/>
      <c r="AC8" s="716"/>
      <c r="AD8" s="731"/>
      <c r="AF8" s="68">
        <f t="shared" si="5"/>
        <v>0</v>
      </c>
      <c r="AG8" s="68">
        <f t="shared" si="4"/>
        <v>0</v>
      </c>
      <c r="AH8" s="68">
        <f t="shared" si="4"/>
        <v>0</v>
      </c>
      <c r="AI8" s="68">
        <f t="shared" si="4"/>
        <v>0</v>
      </c>
      <c r="AJ8" s="68">
        <f t="shared" si="4"/>
        <v>0</v>
      </c>
      <c r="AK8" s="68">
        <f t="shared" si="4"/>
        <v>0</v>
      </c>
      <c r="AL8" s="68">
        <f t="shared" si="4"/>
        <v>0</v>
      </c>
      <c r="AM8" s="68">
        <f t="shared" si="4"/>
        <v>0</v>
      </c>
      <c r="AN8" s="68">
        <f t="shared" si="4"/>
        <v>0</v>
      </c>
      <c r="AO8" s="68">
        <f t="shared" si="4"/>
        <v>0</v>
      </c>
      <c r="AP8" s="68">
        <f t="shared" si="4"/>
        <v>0</v>
      </c>
      <c r="AQ8" s="68">
        <f t="shared" si="4"/>
        <v>0</v>
      </c>
      <c r="AR8" s="68">
        <f t="shared" si="4"/>
        <v>0</v>
      </c>
      <c r="AS8" s="68"/>
    </row>
    <row r="9" spans="1:45" ht="12" customHeight="1">
      <c r="A9" s="57" t="s">
        <v>4</v>
      </c>
      <c r="B9" s="483" t="s">
        <v>36</v>
      </c>
      <c r="C9" s="532">
        <f t="shared" si="2"/>
        <v>0</v>
      </c>
      <c r="D9" s="531">
        <f t="shared" si="2"/>
        <v>0</v>
      </c>
      <c r="E9" s="486">
        <f t="shared" si="2"/>
        <v>0</v>
      </c>
      <c r="F9" s="486">
        <f t="shared" si="2"/>
        <v>0</v>
      </c>
      <c r="G9" s="486">
        <f t="shared" si="2"/>
        <v>0</v>
      </c>
      <c r="H9" s="486">
        <f t="shared" si="2"/>
        <v>0</v>
      </c>
      <c r="I9" s="486">
        <f t="shared" si="2"/>
        <v>0</v>
      </c>
      <c r="J9" s="486">
        <f t="shared" si="2"/>
        <v>0</v>
      </c>
      <c r="K9" s="499">
        <f t="shared" si="3"/>
        <v>0</v>
      </c>
      <c r="L9" s="589">
        <f t="shared" si="3"/>
        <v>0</v>
      </c>
      <c r="M9" s="609">
        <f t="shared" si="3"/>
        <v>0</v>
      </c>
      <c r="N9" s="615">
        <f t="shared" si="3"/>
        <v>0</v>
      </c>
      <c r="O9" s="637">
        <f t="shared" si="3"/>
        <v>0</v>
      </c>
      <c r="P9" s="4"/>
      <c r="Q9" s="4"/>
      <c r="R9" s="370"/>
      <c r="S9" s="710"/>
      <c r="T9" s="317"/>
      <c r="U9" s="317"/>
      <c r="V9" s="317"/>
      <c r="W9" s="317"/>
      <c r="X9" s="317"/>
      <c r="Y9" s="317"/>
      <c r="Z9" s="324"/>
      <c r="AA9" s="325"/>
      <c r="AB9" s="370"/>
      <c r="AC9" s="710"/>
      <c r="AD9" s="730"/>
      <c r="AF9" s="68">
        <f t="shared" si="5"/>
        <v>0</v>
      </c>
      <c r="AG9" s="68">
        <f t="shared" si="4"/>
        <v>0</v>
      </c>
      <c r="AH9" s="68">
        <f t="shared" si="4"/>
        <v>0</v>
      </c>
      <c r="AI9" s="68">
        <f t="shared" si="4"/>
        <v>0</v>
      </c>
      <c r="AJ9" s="68">
        <f t="shared" si="4"/>
        <v>0</v>
      </c>
      <c r="AK9" s="68">
        <f t="shared" si="4"/>
        <v>0</v>
      </c>
      <c r="AL9" s="68">
        <f t="shared" si="4"/>
        <v>0</v>
      </c>
      <c r="AM9" s="68">
        <f t="shared" si="4"/>
        <v>0</v>
      </c>
      <c r="AN9" s="68">
        <f t="shared" si="4"/>
        <v>0</v>
      </c>
      <c r="AO9" s="68">
        <f t="shared" si="4"/>
        <v>0</v>
      </c>
      <c r="AP9" s="68">
        <f t="shared" si="4"/>
        <v>0</v>
      </c>
      <c r="AQ9" s="68">
        <f t="shared" si="4"/>
        <v>0</v>
      </c>
      <c r="AR9" s="68">
        <f t="shared" si="4"/>
        <v>0</v>
      </c>
      <c r="AS9" s="68"/>
    </row>
    <row r="10" spans="1:45" ht="12" customHeight="1">
      <c r="A10" s="191" t="s">
        <v>86</v>
      </c>
      <c r="B10" s="620" t="s">
        <v>87</v>
      </c>
      <c r="C10" s="532">
        <f t="shared" si="2"/>
        <v>0</v>
      </c>
      <c r="D10" s="531">
        <f t="shared" si="2"/>
        <v>0</v>
      </c>
      <c r="E10" s="486">
        <f t="shared" si="2"/>
        <v>0</v>
      </c>
      <c r="F10" s="486">
        <f t="shared" si="2"/>
        <v>0</v>
      </c>
      <c r="G10" s="486">
        <f t="shared" si="2"/>
        <v>0</v>
      </c>
      <c r="H10" s="486">
        <f t="shared" si="2"/>
        <v>0</v>
      </c>
      <c r="I10" s="486">
        <f t="shared" si="2"/>
        <v>0</v>
      </c>
      <c r="J10" s="486">
        <f t="shared" si="2"/>
        <v>0</v>
      </c>
      <c r="K10" s="499">
        <f t="shared" si="3"/>
        <v>0</v>
      </c>
      <c r="L10" s="589">
        <f t="shared" si="3"/>
        <v>0</v>
      </c>
      <c r="M10" s="609">
        <f t="shared" si="3"/>
        <v>0</v>
      </c>
      <c r="N10" s="615">
        <f t="shared" si="3"/>
        <v>0</v>
      </c>
      <c r="O10" s="637">
        <f t="shared" si="3"/>
        <v>0</v>
      </c>
      <c r="P10" s="4"/>
      <c r="Q10" s="4"/>
      <c r="R10" s="370"/>
      <c r="S10" s="710"/>
      <c r="T10" s="317"/>
      <c r="U10" s="317"/>
      <c r="V10" s="317"/>
      <c r="W10" s="317"/>
      <c r="X10" s="317"/>
      <c r="Y10" s="317"/>
      <c r="Z10" s="324"/>
      <c r="AA10" s="325"/>
      <c r="AB10" s="370"/>
      <c r="AC10" s="710"/>
      <c r="AD10" s="730"/>
      <c r="AF10" s="68">
        <f t="shared" si="5"/>
        <v>0</v>
      </c>
      <c r="AG10" s="68">
        <f t="shared" si="4"/>
        <v>0</v>
      </c>
      <c r="AH10" s="68">
        <f t="shared" si="4"/>
        <v>0</v>
      </c>
      <c r="AI10" s="68">
        <f t="shared" si="4"/>
        <v>0</v>
      </c>
      <c r="AJ10" s="68">
        <f t="shared" si="4"/>
        <v>0</v>
      </c>
      <c r="AK10" s="68">
        <f t="shared" si="4"/>
        <v>0</v>
      </c>
      <c r="AL10" s="68">
        <f t="shared" si="4"/>
        <v>0</v>
      </c>
      <c r="AM10" s="68">
        <f t="shared" si="4"/>
        <v>0</v>
      </c>
      <c r="AN10" s="68">
        <f t="shared" si="4"/>
        <v>0</v>
      </c>
      <c r="AO10" s="68">
        <f t="shared" si="4"/>
        <v>0</v>
      </c>
      <c r="AP10" s="68">
        <f t="shared" si="4"/>
        <v>0</v>
      </c>
      <c r="AQ10" s="68">
        <f t="shared" si="4"/>
        <v>0</v>
      </c>
      <c r="AR10" s="68">
        <f t="shared" si="4"/>
        <v>0</v>
      </c>
      <c r="AS10" s="68"/>
    </row>
    <row r="11" spans="1:45" ht="12" customHeight="1">
      <c r="A11" s="63" t="s">
        <v>25</v>
      </c>
      <c r="B11" s="493" t="s">
        <v>67</v>
      </c>
      <c r="C11" s="534">
        <f t="shared" si="2"/>
        <v>0</v>
      </c>
      <c r="D11" s="535">
        <f t="shared" si="2"/>
        <v>0</v>
      </c>
      <c r="E11" s="568">
        <f t="shared" si="2"/>
        <v>0</v>
      </c>
      <c r="F11" s="568">
        <f t="shared" si="2"/>
        <v>0</v>
      </c>
      <c r="G11" s="568">
        <f t="shared" si="2"/>
        <v>0</v>
      </c>
      <c r="H11" s="569">
        <f t="shared" si="2"/>
        <v>0</v>
      </c>
      <c r="I11" s="568">
        <f t="shared" si="2"/>
        <v>0</v>
      </c>
      <c r="J11" s="568">
        <f t="shared" si="2"/>
        <v>0</v>
      </c>
      <c r="K11" s="616">
        <f t="shared" si="3"/>
        <v>0</v>
      </c>
      <c r="L11" s="617">
        <f t="shared" si="3"/>
        <v>0</v>
      </c>
      <c r="M11" s="618">
        <f t="shared" si="3"/>
        <v>0</v>
      </c>
      <c r="N11" s="619">
        <f t="shared" si="3"/>
        <v>0</v>
      </c>
      <c r="O11" s="641">
        <f t="shared" si="3"/>
        <v>0</v>
      </c>
      <c r="P11" s="4"/>
      <c r="Q11" s="4"/>
      <c r="R11" s="715"/>
      <c r="S11" s="716"/>
      <c r="T11" s="717"/>
      <c r="U11" s="717"/>
      <c r="V11" s="717"/>
      <c r="W11" s="717"/>
      <c r="X11" s="717"/>
      <c r="Y11" s="717"/>
      <c r="Z11" s="327"/>
      <c r="AA11" s="328"/>
      <c r="AB11" s="715"/>
      <c r="AC11" s="716"/>
      <c r="AD11" s="731"/>
      <c r="AF11" s="68">
        <f t="shared" si="5"/>
        <v>0</v>
      </c>
      <c r="AG11" s="68">
        <f t="shared" si="4"/>
        <v>0</v>
      </c>
      <c r="AH11" s="68">
        <f t="shared" si="4"/>
        <v>0</v>
      </c>
      <c r="AI11" s="68">
        <f t="shared" si="4"/>
        <v>0</v>
      </c>
      <c r="AJ11" s="68">
        <f t="shared" si="4"/>
        <v>0</v>
      </c>
      <c r="AK11" s="68">
        <f t="shared" si="4"/>
        <v>0</v>
      </c>
      <c r="AL11" s="68">
        <f t="shared" si="4"/>
        <v>0</v>
      </c>
      <c r="AM11" s="68">
        <f t="shared" si="4"/>
        <v>0</v>
      </c>
      <c r="AN11" s="68">
        <f t="shared" si="4"/>
        <v>0</v>
      </c>
      <c r="AO11" s="68">
        <f t="shared" si="4"/>
        <v>0</v>
      </c>
      <c r="AP11" s="68">
        <f t="shared" si="4"/>
        <v>0</v>
      </c>
      <c r="AQ11" s="68">
        <f t="shared" si="4"/>
        <v>0</v>
      </c>
      <c r="AR11" s="68">
        <f t="shared" si="4"/>
        <v>0</v>
      </c>
      <c r="AS11" s="68"/>
    </row>
    <row r="12" spans="1:45" ht="12" customHeight="1">
      <c r="A12" s="63" t="s">
        <v>14</v>
      </c>
      <c r="B12" s="493" t="s">
        <v>68</v>
      </c>
      <c r="C12" s="534">
        <f t="shared" si="2"/>
        <v>0</v>
      </c>
      <c r="D12" s="535">
        <f t="shared" si="2"/>
        <v>0</v>
      </c>
      <c r="E12" s="568">
        <f t="shared" si="2"/>
        <v>0</v>
      </c>
      <c r="F12" s="568">
        <f t="shared" si="2"/>
        <v>0</v>
      </c>
      <c r="G12" s="568">
        <f t="shared" si="2"/>
        <v>0</v>
      </c>
      <c r="H12" s="569">
        <f t="shared" si="2"/>
        <v>0</v>
      </c>
      <c r="I12" s="568">
        <f t="shared" si="2"/>
        <v>0</v>
      </c>
      <c r="J12" s="568">
        <f t="shared" si="2"/>
        <v>0</v>
      </c>
      <c r="K12" s="616">
        <f t="shared" si="3"/>
        <v>0</v>
      </c>
      <c r="L12" s="617">
        <f t="shared" si="3"/>
        <v>0</v>
      </c>
      <c r="M12" s="618">
        <f t="shared" si="3"/>
        <v>0</v>
      </c>
      <c r="N12" s="619">
        <f t="shared" si="3"/>
        <v>0</v>
      </c>
      <c r="O12" s="641">
        <f t="shared" si="3"/>
        <v>0</v>
      </c>
      <c r="P12" s="4"/>
      <c r="Q12" s="4"/>
      <c r="R12" s="715"/>
      <c r="S12" s="719"/>
      <c r="T12" s="720"/>
      <c r="U12" s="720"/>
      <c r="V12" s="720"/>
      <c r="W12" s="720"/>
      <c r="X12" s="720"/>
      <c r="Y12" s="717"/>
      <c r="Z12" s="327"/>
      <c r="AA12" s="328"/>
      <c r="AB12" s="715"/>
      <c r="AC12" s="719"/>
      <c r="AD12" s="731"/>
      <c r="AF12" s="68">
        <f t="shared" si="5"/>
        <v>0</v>
      </c>
      <c r="AG12" s="68">
        <f t="shared" si="4"/>
        <v>0</v>
      </c>
      <c r="AH12" s="68">
        <f t="shared" si="4"/>
        <v>0</v>
      </c>
      <c r="AI12" s="68">
        <f t="shared" si="4"/>
        <v>0</v>
      </c>
      <c r="AJ12" s="68">
        <f t="shared" si="4"/>
        <v>0</v>
      </c>
      <c r="AK12" s="68">
        <f t="shared" si="4"/>
        <v>0</v>
      </c>
      <c r="AL12" s="68">
        <f t="shared" si="4"/>
        <v>0</v>
      </c>
      <c r="AM12" s="68">
        <f t="shared" si="4"/>
        <v>0</v>
      </c>
      <c r="AN12" s="68">
        <f t="shared" si="4"/>
        <v>0</v>
      </c>
      <c r="AO12" s="68">
        <f t="shared" si="4"/>
        <v>0</v>
      </c>
      <c r="AP12" s="68">
        <f t="shared" si="4"/>
        <v>0</v>
      </c>
      <c r="AQ12" s="68">
        <f t="shared" si="4"/>
        <v>0</v>
      </c>
      <c r="AR12" s="68">
        <f t="shared" si="4"/>
        <v>0</v>
      </c>
      <c r="AS12" s="68"/>
    </row>
    <row r="13" spans="1:45" ht="12" customHeight="1">
      <c r="A13" s="57" t="s">
        <v>24</v>
      </c>
      <c r="B13" s="483" t="s">
        <v>52</v>
      </c>
      <c r="C13" s="690">
        <f t="shared" si="2"/>
        <v>0</v>
      </c>
      <c r="D13" s="566">
        <f t="shared" si="2"/>
        <v>0</v>
      </c>
      <c r="E13" s="486">
        <f t="shared" si="2"/>
        <v>0</v>
      </c>
      <c r="F13" s="486">
        <f t="shared" si="2"/>
        <v>0</v>
      </c>
      <c r="G13" s="486">
        <f t="shared" si="2"/>
        <v>0</v>
      </c>
      <c r="H13" s="538">
        <f t="shared" si="2"/>
        <v>0</v>
      </c>
      <c r="I13" s="486">
        <f t="shared" si="2"/>
        <v>0</v>
      </c>
      <c r="J13" s="486">
        <f t="shared" si="2"/>
        <v>0</v>
      </c>
      <c r="K13" s="499">
        <f t="shared" si="3"/>
        <v>0</v>
      </c>
      <c r="L13" s="589">
        <f t="shared" si="3"/>
        <v>0</v>
      </c>
      <c r="M13" s="609">
        <f t="shared" si="3"/>
        <v>0</v>
      </c>
      <c r="N13" s="615">
        <f t="shared" si="3"/>
        <v>0</v>
      </c>
      <c r="O13" s="637">
        <f t="shared" si="3"/>
        <v>0</v>
      </c>
      <c r="P13" s="4"/>
      <c r="Q13" s="4"/>
      <c r="R13" s="370"/>
      <c r="S13" s="369"/>
      <c r="T13" s="721"/>
      <c r="U13" s="721"/>
      <c r="V13" s="721"/>
      <c r="W13" s="721"/>
      <c r="X13" s="721"/>
      <c r="Y13" s="317"/>
      <c r="Z13" s="324"/>
      <c r="AA13" s="325"/>
      <c r="AB13" s="370"/>
      <c r="AC13" s="369"/>
      <c r="AD13" s="730"/>
      <c r="AF13" s="68">
        <f t="shared" si="5"/>
        <v>0</v>
      </c>
      <c r="AG13" s="68">
        <f t="shared" si="4"/>
        <v>0</v>
      </c>
      <c r="AH13" s="68">
        <f t="shared" si="4"/>
        <v>0</v>
      </c>
      <c r="AI13" s="68">
        <f t="shared" si="4"/>
        <v>0</v>
      </c>
      <c r="AJ13" s="68">
        <f t="shared" si="4"/>
        <v>0</v>
      </c>
      <c r="AK13" s="68">
        <f t="shared" si="4"/>
        <v>0</v>
      </c>
      <c r="AL13" s="68">
        <f t="shared" si="4"/>
        <v>0</v>
      </c>
      <c r="AM13" s="68">
        <f t="shared" si="4"/>
        <v>0</v>
      </c>
      <c r="AN13" s="68">
        <f t="shared" si="4"/>
        <v>0</v>
      </c>
      <c r="AO13" s="68">
        <f t="shared" si="4"/>
        <v>0</v>
      </c>
      <c r="AP13" s="68">
        <f t="shared" si="4"/>
        <v>0</v>
      </c>
      <c r="AQ13" s="68">
        <f t="shared" si="4"/>
        <v>0</v>
      </c>
      <c r="AR13" s="68">
        <f t="shared" si="4"/>
        <v>0</v>
      </c>
      <c r="AS13" s="68"/>
    </row>
    <row r="14" spans="1:45" ht="12" hidden="1" customHeight="1" outlineLevel="1">
      <c r="A14" s="57" t="s">
        <v>128</v>
      </c>
      <c r="B14" s="483" t="s">
        <v>129</v>
      </c>
      <c r="C14" s="690">
        <f t="shared" si="2"/>
        <v>0</v>
      </c>
      <c r="D14" s="566">
        <f t="shared" si="2"/>
        <v>0</v>
      </c>
      <c r="E14" s="486">
        <f t="shared" si="2"/>
        <v>0</v>
      </c>
      <c r="F14" s="486">
        <f t="shared" si="2"/>
        <v>0</v>
      </c>
      <c r="G14" s="486">
        <f t="shared" si="2"/>
        <v>0</v>
      </c>
      <c r="H14" s="538">
        <f t="shared" si="2"/>
        <v>0</v>
      </c>
      <c r="I14" s="486">
        <f t="shared" si="2"/>
        <v>0</v>
      </c>
      <c r="J14" s="486">
        <f t="shared" si="2"/>
        <v>0</v>
      </c>
      <c r="K14" s="499">
        <f t="shared" si="3"/>
        <v>0</v>
      </c>
      <c r="L14" s="589">
        <f t="shared" si="3"/>
        <v>0</v>
      </c>
      <c r="M14" s="609">
        <f t="shared" si="3"/>
        <v>0</v>
      </c>
      <c r="N14" s="615">
        <f t="shared" si="3"/>
        <v>0</v>
      </c>
      <c r="O14" s="637">
        <f t="shared" si="3"/>
        <v>0</v>
      </c>
      <c r="P14" s="4"/>
      <c r="Q14" s="4"/>
      <c r="R14" s="370"/>
      <c r="S14" s="369"/>
      <c r="T14" s="721"/>
      <c r="U14" s="721"/>
      <c r="V14" s="721"/>
      <c r="W14" s="721"/>
      <c r="X14" s="721"/>
      <c r="Y14" s="317"/>
      <c r="Z14" s="324"/>
      <c r="AA14" s="325"/>
      <c r="AB14" s="370"/>
      <c r="AC14" s="369"/>
      <c r="AD14" s="795"/>
      <c r="AF14" s="68">
        <f t="shared" ref="AF14:AR14" si="6">C14-R14</f>
        <v>0</v>
      </c>
      <c r="AG14" s="68">
        <f t="shared" si="6"/>
        <v>0</v>
      </c>
      <c r="AH14" s="68">
        <f t="shared" si="6"/>
        <v>0</v>
      </c>
      <c r="AI14" s="68">
        <f t="shared" si="6"/>
        <v>0</v>
      </c>
      <c r="AJ14" s="68">
        <f t="shared" si="6"/>
        <v>0</v>
      </c>
      <c r="AK14" s="68">
        <f t="shared" si="6"/>
        <v>0</v>
      </c>
      <c r="AL14" s="68">
        <f t="shared" si="6"/>
        <v>0</v>
      </c>
      <c r="AM14" s="68">
        <f t="shared" si="6"/>
        <v>0</v>
      </c>
      <c r="AN14" s="68">
        <f t="shared" si="6"/>
        <v>0</v>
      </c>
      <c r="AO14" s="68">
        <f t="shared" si="6"/>
        <v>0</v>
      </c>
      <c r="AP14" s="68">
        <f t="shared" si="6"/>
        <v>0</v>
      </c>
      <c r="AQ14" s="68">
        <f t="shared" si="6"/>
        <v>0</v>
      </c>
      <c r="AR14" s="68">
        <f t="shared" si="6"/>
        <v>0</v>
      </c>
      <c r="AS14" s="68"/>
    </row>
    <row r="15" spans="1:45" ht="12" customHeight="1" collapsed="1">
      <c r="A15" s="63" t="s">
        <v>5</v>
      </c>
      <c r="B15" s="500" t="s">
        <v>48</v>
      </c>
      <c r="C15" s="536">
        <f t="shared" si="2"/>
        <v>0</v>
      </c>
      <c r="D15" s="691">
        <f t="shared" si="2"/>
        <v>0</v>
      </c>
      <c r="E15" s="571">
        <f t="shared" si="2"/>
        <v>0</v>
      </c>
      <c r="F15" s="571">
        <f t="shared" si="2"/>
        <v>0</v>
      </c>
      <c r="G15" s="571">
        <f t="shared" si="2"/>
        <v>0</v>
      </c>
      <c r="H15" s="570">
        <f t="shared" si="2"/>
        <v>0</v>
      </c>
      <c r="I15" s="571">
        <f t="shared" si="2"/>
        <v>0</v>
      </c>
      <c r="J15" s="571">
        <f t="shared" si="2"/>
        <v>0</v>
      </c>
      <c r="K15" s="623">
        <f t="shared" si="3"/>
        <v>0</v>
      </c>
      <c r="L15" s="507">
        <f t="shared" si="3"/>
        <v>0</v>
      </c>
      <c r="M15" s="624">
        <f t="shared" si="3"/>
        <v>0</v>
      </c>
      <c r="N15" s="625">
        <f t="shared" si="3"/>
        <v>0</v>
      </c>
      <c r="O15" s="645">
        <f t="shared" si="3"/>
        <v>0</v>
      </c>
      <c r="P15" s="4"/>
      <c r="Q15" s="4"/>
      <c r="R15" s="722"/>
      <c r="S15" s="723"/>
      <c r="T15" s="724"/>
      <c r="U15" s="724"/>
      <c r="V15" s="724"/>
      <c r="W15" s="724"/>
      <c r="X15" s="724"/>
      <c r="Y15" s="725"/>
      <c r="Z15" s="327"/>
      <c r="AA15" s="328"/>
      <c r="AB15" s="722"/>
      <c r="AC15" s="723"/>
      <c r="AD15" s="731"/>
      <c r="AF15" s="68">
        <f t="shared" si="5"/>
        <v>0</v>
      </c>
      <c r="AG15" s="68">
        <f t="shared" si="4"/>
        <v>0</v>
      </c>
      <c r="AH15" s="68">
        <f t="shared" si="4"/>
        <v>0</v>
      </c>
      <c r="AI15" s="68">
        <f t="shared" si="4"/>
        <v>0</v>
      </c>
      <c r="AJ15" s="68">
        <f t="shared" si="4"/>
        <v>0</v>
      </c>
      <c r="AK15" s="68">
        <f t="shared" si="4"/>
        <v>0</v>
      </c>
      <c r="AL15" s="68">
        <f t="shared" si="4"/>
        <v>0</v>
      </c>
      <c r="AM15" s="68">
        <f t="shared" si="4"/>
        <v>0</v>
      </c>
      <c r="AN15" s="68">
        <f t="shared" si="4"/>
        <v>0</v>
      </c>
      <c r="AO15" s="68">
        <f t="shared" si="4"/>
        <v>0</v>
      </c>
      <c r="AP15" s="68">
        <f t="shared" si="4"/>
        <v>0</v>
      </c>
      <c r="AQ15" s="68">
        <f t="shared" si="4"/>
        <v>0</v>
      </c>
      <c r="AR15" s="68">
        <f t="shared" si="4"/>
        <v>0</v>
      </c>
      <c r="AS15" s="68"/>
    </row>
    <row r="16" spans="1:45" ht="12" customHeight="1">
      <c r="A16" s="57" t="s">
        <v>10</v>
      </c>
      <c r="B16" s="483" t="s">
        <v>46</v>
      </c>
      <c r="C16" s="509">
        <f t="shared" si="2"/>
        <v>0</v>
      </c>
      <c r="D16" s="486">
        <f t="shared" si="2"/>
        <v>0</v>
      </c>
      <c r="E16" s="486">
        <f t="shared" si="2"/>
        <v>0</v>
      </c>
      <c r="F16" s="486">
        <f t="shared" si="2"/>
        <v>0</v>
      </c>
      <c r="G16" s="486">
        <f t="shared" si="2"/>
        <v>0</v>
      </c>
      <c r="H16" s="486">
        <f t="shared" si="2"/>
        <v>0</v>
      </c>
      <c r="I16" s="486">
        <f t="shared" si="2"/>
        <v>0</v>
      </c>
      <c r="J16" s="486">
        <f t="shared" si="2"/>
        <v>0</v>
      </c>
      <c r="K16" s="499"/>
      <c r="L16" s="589"/>
      <c r="M16" s="609">
        <f t="shared" si="3"/>
        <v>0</v>
      </c>
      <c r="N16" s="615">
        <f t="shared" si="3"/>
        <v>0</v>
      </c>
      <c r="O16" s="637"/>
      <c r="P16" s="4"/>
      <c r="Q16" s="4"/>
      <c r="R16" s="726"/>
      <c r="S16" s="727"/>
      <c r="T16" s="727"/>
      <c r="U16" s="727"/>
      <c r="V16" s="727"/>
      <c r="W16" s="727"/>
      <c r="X16" s="721"/>
      <c r="Y16" s="721"/>
      <c r="Z16" s="785"/>
      <c r="AA16" s="728"/>
      <c r="AB16" s="343"/>
      <c r="AC16" s="721"/>
      <c r="AD16" s="789"/>
      <c r="AF16" s="68">
        <f t="shared" si="5"/>
        <v>0</v>
      </c>
      <c r="AG16" s="68">
        <f t="shared" si="4"/>
        <v>0</v>
      </c>
      <c r="AH16" s="68">
        <f t="shared" si="4"/>
        <v>0</v>
      </c>
      <c r="AI16" s="68">
        <f t="shared" si="4"/>
        <v>0</v>
      </c>
      <c r="AJ16" s="68">
        <f t="shared" si="4"/>
        <v>0</v>
      </c>
      <c r="AK16" s="68">
        <f t="shared" si="4"/>
        <v>0</v>
      </c>
      <c r="AL16" s="68">
        <f t="shared" si="4"/>
        <v>0</v>
      </c>
      <c r="AM16" s="68">
        <f t="shared" si="4"/>
        <v>0</v>
      </c>
      <c r="AN16" s="68">
        <f t="shared" si="4"/>
        <v>0</v>
      </c>
      <c r="AO16" s="68">
        <f t="shared" si="4"/>
        <v>0</v>
      </c>
      <c r="AP16" s="68">
        <f t="shared" si="4"/>
        <v>0</v>
      </c>
      <c r="AQ16" s="68">
        <f t="shared" si="4"/>
        <v>0</v>
      </c>
      <c r="AR16" s="68">
        <f t="shared" si="4"/>
        <v>0</v>
      </c>
      <c r="AS16" s="68"/>
    </row>
    <row r="17" spans="1:45" ht="12" customHeight="1">
      <c r="A17" s="57" t="s">
        <v>6</v>
      </c>
      <c r="B17" s="483" t="s">
        <v>108</v>
      </c>
      <c r="C17" s="509">
        <f t="shared" si="2"/>
        <v>0</v>
      </c>
      <c r="D17" s="486">
        <f t="shared" si="2"/>
        <v>0</v>
      </c>
      <c r="E17" s="486">
        <f t="shared" si="2"/>
        <v>0</v>
      </c>
      <c r="F17" s="486">
        <f t="shared" si="2"/>
        <v>0</v>
      </c>
      <c r="G17" s="486">
        <f t="shared" si="2"/>
        <v>0</v>
      </c>
      <c r="H17" s="486">
        <f t="shared" si="2"/>
        <v>0</v>
      </c>
      <c r="I17" s="486">
        <f t="shared" si="2"/>
        <v>0</v>
      </c>
      <c r="J17" s="486">
        <f t="shared" si="2"/>
        <v>0</v>
      </c>
      <c r="K17" s="499"/>
      <c r="L17" s="589"/>
      <c r="M17" s="609">
        <f t="shared" si="3"/>
        <v>0</v>
      </c>
      <c r="N17" s="615">
        <f t="shared" si="3"/>
        <v>0</v>
      </c>
      <c r="O17" s="637"/>
      <c r="P17" s="4"/>
      <c r="Q17" s="4"/>
      <c r="R17" s="343"/>
      <c r="S17" s="721"/>
      <c r="T17" s="721"/>
      <c r="U17" s="721"/>
      <c r="V17" s="721"/>
      <c r="W17" s="721"/>
      <c r="X17" s="721"/>
      <c r="Y17" s="721"/>
      <c r="Z17" s="324"/>
      <c r="AA17" s="325"/>
      <c r="AB17" s="343"/>
      <c r="AC17" s="721"/>
      <c r="AD17" s="795"/>
      <c r="AF17" s="68">
        <f t="shared" ref="AF17:AR17" si="7">C17-R17</f>
        <v>0</v>
      </c>
      <c r="AG17" s="68">
        <f t="shared" si="7"/>
        <v>0</v>
      </c>
      <c r="AH17" s="68">
        <f t="shared" si="7"/>
        <v>0</v>
      </c>
      <c r="AI17" s="68">
        <f t="shared" si="7"/>
        <v>0</v>
      </c>
      <c r="AJ17" s="68">
        <f t="shared" si="7"/>
        <v>0</v>
      </c>
      <c r="AK17" s="68">
        <f t="shared" si="7"/>
        <v>0</v>
      </c>
      <c r="AL17" s="68">
        <f t="shared" si="7"/>
        <v>0</v>
      </c>
      <c r="AM17" s="68">
        <f t="shared" si="7"/>
        <v>0</v>
      </c>
      <c r="AN17" s="68">
        <f t="shared" si="7"/>
        <v>0</v>
      </c>
      <c r="AO17" s="68">
        <f t="shared" si="7"/>
        <v>0</v>
      </c>
      <c r="AP17" s="68">
        <f t="shared" si="7"/>
        <v>0</v>
      </c>
      <c r="AQ17" s="68">
        <f t="shared" si="7"/>
        <v>0</v>
      </c>
      <c r="AR17" s="68">
        <f t="shared" si="7"/>
        <v>0</v>
      </c>
      <c r="AS17" s="68"/>
    </row>
    <row r="18" spans="1:45" ht="12" hidden="1" customHeight="1" outlineLevel="1">
      <c r="A18" s="57" t="s">
        <v>6</v>
      </c>
      <c r="B18" s="483" t="s">
        <v>6</v>
      </c>
      <c r="C18" s="509">
        <f t="shared" si="2"/>
        <v>0</v>
      </c>
      <c r="D18" s="486">
        <f t="shared" si="2"/>
        <v>0</v>
      </c>
      <c r="E18" s="486">
        <f t="shared" si="2"/>
        <v>0</v>
      </c>
      <c r="F18" s="486">
        <f t="shared" si="2"/>
        <v>0</v>
      </c>
      <c r="G18" s="486">
        <f t="shared" si="2"/>
        <v>0</v>
      </c>
      <c r="H18" s="486">
        <f t="shared" si="2"/>
        <v>0</v>
      </c>
      <c r="I18" s="486">
        <f t="shared" si="2"/>
        <v>0</v>
      </c>
      <c r="J18" s="486">
        <f t="shared" si="2"/>
        <v>0</v>
      </c>
      <c r="K18" s="499"/>
      <c r="L18" s="589"/>
      <c r="M18" s="609">
        <f t="shared" si="3"/>
        <v>0</v>
      </c>
      <c r="N18" s="615">
        <f t="shared" si="3"/>
        <v>0</v>
      </c>
      <c r="O18" s="637"/>
      <c r="P18" s="4"/>
      <c r="Q18" s="4"/>
      <c r="R18" s="343"/>
      <c r="S18" s="721"/>
      <c r="T18" s="721"/>
      <c r="U18" s="721"/>
      <c r="V18" s="721"/>
      <c r="W18" s="721"/>
      <c r="X18" s="721"/>
      <c r="Y18" s="721"/>
      <c r="Z18" s="324"/>
      <c r="AA18" s="325"/>
      <c r="AB18" s="343"/>
      <c r="AC18" s="721"/>
      <c r="AD18" s="730"/>
      <c r="AF18" s="68">
        <f t="shared" si="5"/>
        <v>0</v>
      </c>
      <c r="AG18" s="68">
        <f t="shared" si="4"/>
        <v>0</v>
      </c>
      <c r="AH18" s="68">
        <f t="shared" si="4"/>
        <v>0</v>
      </c>
      <c r="AI18" s="68">
        <f t="shared" si="4"/>
        <v>0</v>
      </c>
      <c r="AJ18" s="68">
        <f t="shared" si="4"/>
        <v>0</v>
      </c>
      <c r="AK18" s="68">
        <f t="shared" si="4"/>
        <v>0</v>
      </c>
      <c r="AL18" s="68">
        <f t="shared" si="4"/>
        <v>0</v>
      </c>
      <c r="AM18" s="68">
        <f t="shared" si="4"/>
        <v>0</v>
      </c>
      <c r="AN18" s="68">
        <f t="shared" si="4"/>
        <v>0</v>
      </c>
      <c r="AO18" s="68">
        <f t="shared" si="4"/>
        <v>0</v>
      </c>
      <c r="AP18" s="68">
        <f t="shared" si="4"/>
        <v>0</v>
      </c>
      <c r="AQ18" s="68">
        <f t="shared" si="4"/>
        <v>0</v>
      </c>
      <c r="AR18" s="68">
        <f t="shared" si="4"/>
        <v>0</v>
      </c>
      <c r="AS18" s="68"/>
    </row>
    <row r="19" spans="1:45" ht="12" customHeight="1" collapsed="1">
      <c r="A19" s="57" t="s">
        <v>29</v>
      </c>
      <c r="B19" s="483" t="s">
        <v>168</v>
      </c>
      <c r="C19" s="476">
        <f t="shared" si="2"/>
        <v>0</v>
      </c>
      <c r="D19" s="485">
        <f t="shared" si="2"/>
        <v>0</v>
      </c>
      <c r="E19" s="485">
        <f t="shared" si="2"/>
        <v>0</v>
      </c>
      <c r="F19" s="485">
        <f t="shared" si="2"/>
        <v>0</v>
      </c>
      <c r="G19" s="485">
        <f t="shared" si="2"/>
        <v>0</v>
      </c>
      <c r="H19" s="485">
        <f t="shared" si="2"/>
        <v>0</v>
      </c>
      <c r="I19" s="485">
        <f t="shared" si="2"/>
        <v>0</v>
      </c>
      <c r="J19" s="485">
        <f t="shared" si="2"/>
        <v>0</v>
      </c>
      <c r="K19" s="499">
        <f t="shared" si="3"/>
        <v>0</v>
      </c>
      <c r="L19" s="589">
        <f t="shared" si="3"/>
        <v>0</v>
      </c>
      <c r="M19" s="609">
        <f t="shared" si="3"/>
        <v>0</v>
      </c>
      <c r="N19" s="615">
        <f t="shared" si="3"/>
        <v>0</v>
      </c>
      <c r="O19" s="637">
        <f t="shared" si="3"/>
        <v>0</v>
      </c>
      <c r="P19" s="4"/>
      <c r="Q19" s="4"/>
      <c r="R19" s="345"/>
      <c r="S19" s="371"/>
      <c r="T19" s="371"/>
      <c r="U19" s="371"/>
      <c r="V19" s="371"/>
      <c r="W19" s="371"/>
      <c r="X19" s="371"/>
      <c r="Y19" s="371"/>
      <c r="Z19" s="324"/>
      <c r="AA19" s="325"/>
      <c r="AB19" s="345"/>
      <c r="AC19" s="371"/>
      <c r="AD19" s="730"/>
      <c r="AF19" s="68">
        <f t="shared" si="5"/>
        <v>0</v>
      </c>
      <c r="AG19" s="68">
        <f t="shared" si="4"/>
        <v>0</v>
      </c>
      <c r="AH19" s="68">
        <f t="shared" si="4"/>
        <v>0</v>
      </c>
      <c r="AI19" s="68">
        <f t="shared" si="4"/>
        <v>0</v>
      </c>
      <c r="AJ19" s="68">
        <f t="shared" si="4"/>
        <v>0</v>
      </c>
      <c r="AK19" s="68">
        <f t="shared" si="4"/>
        <v>0</v>
      </c>
      <c r="AL19" s="68">
        <f t="shared" si="4"/>
        <v>0</v>
      </c>
      <c r="AM19" s="68">
        <f t="shared" si="4"/>
        <v>0</v>
      </c>
      <c r="AN19" s="68">
        <f t="shared" si="4"/>
        <v>0</v>
      </c>
      <c r="AO19" s="68">
        <f t="shared" si="4"/>
        <v>0</v>
      </c>
      <c r="AP19" s="68">
        <f t="shared" si="4"/>
        <v>0</v>
      </c>
      <c r="AQ19" s="68">
        <f t="shared" si="4"/>
        <v>0</v>
      </c>
      <c r="AR19" s="68">
        <f t="shared" si="4"/>
        <v>0</v>
      </c>
      <c r="AS19" s="68"/>
    </row>
    <row r="20" spans="1:45" ht="12" customHeight="1">
      <c r="A20" s="57" t="s">
        <v>28</v>
      </c>
      <c r="B20" s="483" t="s">
        <v>93</v>
      </c>
      <c r="C20" s="476">
        <f t="shared" si="2"/>
        <v>0</v>
      </c>
      <c r="D20" s="485">
        <f t="shared" si="2"/>
        <v>0</v>
      </c>
      <c r="E20" s="485">
        <f t="shared" si="2"/>
        <v>0</v>
      </c>
      <c r="F20" s="485">
        <f t="shared" si="2"/>
        <v>0</v>
      </c>
      <c r="G20" s="485">
        <f t="shared" si="2"/>
        <v>0</v>
      </c>
      <c r="H20" s="485">
        <f t="shared" si="2"/>
        <v>0</v>
      </c>
      <c r="I20" s="485">
        <f t="shared" si="2"/>
        <v>0</v>
      </c>
      <c r="J20" s="485">
        <f t="shared" si="2"/>
        <v>0</v>
      </c>
      <c r="K20" s="499">
        <f t="shared" si="3"/>
        <v>0</v>
      </c>
      <c r="L20" s="589">
        <f t="shared" si="3"/>
        <v>0</v>
      </c>
      <c r="M20" s="609">
        <f t="shared" si="3"/>
        <v>0</v>
      </c>
      <c r="N20" s="615">
        <f t="shared" si="3"/>
        <v>0</v>
      </c>
      <c r="O20" s="637">
        <f t="shared" si="3"/>
        <v>0</v>
      </c>
      <c r="P20" s="4"/>
      <c r="Q20" s="4"/>
      <c r="R20" s="345"/>
      <c r="S20" s="371"/>
      <c r="T20" s="371"/>
      <c r="U20" s="371"/>
      <c r="V20" s="371"/>
      <c r="W20" s="371"/>
      <c r="X20" s="371"/>
      <c r="Y20" s="371"/>
      <c r="Z20" s="324"/>
      <c r="AA20" s="325"/>
      <c r="AB20" s="345"/>
      <c r="AC20" s="371"/>
      <c r="AD20" s="730"/>
      <c r="AF20" s="68">
        <f t="shared" si="5"/>
        <v>0</v>
      </c>
      <c r="AG20" s="68">
        <f t="shared" si="4"/>
        <v>0</v>
      </c>
      <c r="AH20" s="68">
        <f t="shared" si="4"/>
        <v>0</v>
      </c>
      <c r="AI20" s="68">
        <f t="shared" si="4"/>
        <v>0</v>
      </c>
      <c r="AJ20" s="68">
        <f t="shared" si="4"/>
        <v>0</v>
      </c>
      <c r="AK20" s="68">
        <f t="shared" si="4"/>
        <v>0</v>
      </c>
      <c r="AL20" s="68">
        <f t="shared" si="4"/>
        <v>0</v>
      </c>
      <c r="AM20" s="68">
        <f t="shared" si="4"/>
        <v>0</v>
      </c>
      <c r="AN20" s="68">
        <f t="shared" si="4"/>
        <v>0</v>
      </c>
      <c r="AO20" s="68">
        <f t="shared" si="4"/>
        <v>0</v>
      </c>
      <c r="AP20" s="68">
        <f t="shared" si="4"/>
        <v>0</v>
      </c>
      <c r="AQ20" s="68">
        <f t="shared" si="4"/>
        <v>0</v>
      </c>
      <c r="AR20" s="68">
        <f t="shared" si="4"/>
        <v>0</v>
      </c>
      <c r="AS20" s="68"/>
    </row>
    <row r="21" spans="1:45" ht="12" customHeight="1">
      <c r="A21" s="57" t="s">
        <v>15</v>
      </c>
      <c r="B21" s="513" t="s">
        <v>39</v>
      </c>
      <c r="C21" s="514">
        <f t="shared" si="2"/>
        <v>0</v>
      </c>
      <c r="D21" s="515">
        <f t="shared" si="2"/>
        <v>0</v>
      </c>
      <c r="E21" s="515">
        <f t="shared" si="2"/>
        <v>0</v>
      </c>
      <c r="F21" s="515">
        <f t="shared" si="2"/>
        <v>0</v>
      </c>
      <c r="G21" s="515">
        <f t="shared" si="2"/>
        <v>0</v>
      </c>
      <c r="H21" s="515">
        <f t="shared" si="2"/>
        <v>0</v>
      </c>
      <c r="I21" s="515">
        <f t="shared" si="2"/>
        <v>0</v>
      </c>
      <c r="J21" s="515">
        <f t="shared" si="2"/>
        <v>0</v>
      </c>
      <c r="K21" s="675">
        <f t="shared" si="3"/>
        <v>0</v>
      </c>
      <c r="L21" s="649">
        <f t="shared" si="3"/>
        <v>0</v>
      </c>
      <c r="M21" s="609">
        <f t="shared" si="3"/>
        <v>0</v>
      </c>
      <c r="N21" s="615">
        <f t="shared" si="3"/>
        <v>0</v>
      </c>
      <c r="O21" s="637">
        <f t="shared" si="3"/>
        <v>0</v>
      </c>
      <c r="P21" s="4"/>
      <c r="Q21" s="4"/>
      <c r="R21" s="348"/>
      <c r="S21" s="735"/>
      <c r="T21" s="735"/>
      <c r="U21" s="735"/>
      <c r="V21" s="735"/>
      <c r="W21" s="735"/>
      <c r="X21" s="372"/>
      <c r="Y21" s="372"/>
      <c r="Z21" s="324"/>
      <c r="AA21" s="325"/>
      <c r="AB21" s="348"/>
      <c r="AC21" s="372"/>
      <c r="AD21" s="730"/>
      <c r="AF21" s="68">
        <f t="shared" si="5"/>
        <v>0</v>
      </c>
      <c r="AG21" s="68">
        <f t="shared" si="4"/>
        <v>0</v>
      </c>
      <c r="AH21" s="68">
        <f t="shared" si="4"/>
        <v>0</v>
      </c>
      <c r="AI21" s="68">
        <f t="shared" si="4"/>
        <v>0</v>
      </c>
      <c r="AJ21" s="68">
        <f t="shared" si="4"/>
        <v>0</v>
      </c>
      <c r="AK21" s="68">
        <f t="shared" si="4"/>
        <v>0</v>
      </c>
      <c r="AL21" s="68">
        <f t="shared" si="4"/>
        <v>0</v>
      </c>
      <c r="AM21" s="68">
        <f t="shared" si="4"/>
        <v>0</v>
      </c>
      <c r="AN21" s="68">
        <f t="shared" si="4"/>
        <v>0</v>
      </c>
      <c r="AO21" s="68">
        <f t="shared" si="4"/>
        <v>0</v>
      </c>
      <c r="AP21" s="68">
        <f t="shared" si="4"/>
        <v>0</v>
      </c>
      <c r="AQ21" s="68">
        <f t="shared" si="4"/>
        <v>0</v>
      </c>
      <c r="AR21" s="68">
        <f t="shared" si="4"/>
        <v>0</v>
      </c>
      <c r="AS21" s="68"/>
    </row>
    <row r="22" spans="1:45" ht="12" customHeight="1">
      <c r="A22" s="63" t="s">
        <v>23</v>
      </c>
      <c r="B22" s="493" t="s">
        <v>53</v>
      </c>
      <c r="C22" s="519"/>
      <c r="D22" s="491"/>
      <c r="E22" s="491"/>
      <c r="F22" s="491"/>
      <c r="G22" s="491"/>
      <c r="H22" s="491"/>
      <c r="I22" s="491"/>
      <c r="J22" s="491"/>
      <c r="K22" s="499"/>
      <c r="L22" s="589"/>
      <c r="M22" s="695"/>
      <c r="N22" s="696"/>
      <c r="O22" s="670"/>
      <c r="P22" s="4"/>
      <c r="Q22" s="4"/>
      <c r="R22" s="352"/>
      <c r="S22" s="378"/>
      <c r="T22" s="378"/>
      <c r="U22" s="378"/>
      <c r="V22" s="378"/>
      <c r="W22" s="378"/>
      <c r="X22" s="378"/>
      <c r="Y22" s="378"/>
      <c r="Z22" s="785"/>
      <c r="AA22" s="728"/>
      <c r="AB22" s="352"/>
      <c r="AC22" s="378"/>
      <c r="AD22" s="789"/>
      <c r="AF22" s="68">
        <f t="shared" si="5"/>
        <v>0</v>
      </c>
      <c r="AG22" s="68">
        <f t="shared" ref="AG22:AR24" si="8">D22-S22</f>
        <v>0</v>
      </c>
      <c r="AH22" s="68">
        <f t="shared" si="8"/>
        <v>0</v>
      </c>
      <c r="AI22" s="68">
        <f t="shared" si="8"/>
        <v>0</v>
      </c>
      <c r="AJ22" s="68">
        <f t="shared" si="8"/>
        <v>0</v>
      </c>
      <c r="AK22" s="68">
        <f t="shared" si="8"/>
        <v>0</v>
      </c>
      <c r="AL22" s="68">
        <f t="shared" si="8"/>
        <v>0</v>
      </c>
      <c r="AM22" s="68">
        <f t="shared" si="8"/>
        <v>0</v>
      </c>
      <c r="AN22" s="68">
        <f t="shared" si="8"/>
        <v>0</v>
      </c>
      <c r="AO22" s="68">
        <f t="shared" si="8"/>
        <v>0</v>
      </c>
      <c r="AP22" s="68">
        <f t="shared" si="8"/>
        <v>0</v>
      </c>
      <c r="AQ22" s="68">
        <f t="shared" si="8"/>
        <v>0</v>
      </c>
      <c r="AR22" s="68">
        <f t="shared" si="8"/>
        <v>0</v>
      </c>
      <c r="AS22" s="68"/>
    </row>
    <row r="23" spans="1:45" ht="12" customHeight="1">
      <c r="A23" s="63" t="s">
        <v>26</v>
      </c>
      <c r="B23" s="483" t="s">
        <v>57</v>
      </c>
      <c r="C23" s="511">
        <f t="shared" ref="C23:J24" si="9">VLOOKUP($A23,Shipping,C$1,FALSE)</f>
        <v>0</v>
      </c>
      <c r="D23" s="512">
        <f t="shared" si="9"/>
        <v>0</v>
      </c>
      <c r="E23" s="512">
        <f t="shared" si="9"/>
        <v>0</v>
      </c>
      <c r="F23" s="512">
        <f t="shared" si="9"/>
        <v>0</v>
      </c>
      <c r="G23" s="512">
        <f t="shared" si="9"/>
        <v>0</v>
      </c>
      <c r="H23" s="512">
        <f t="shared" si="9"/>
        <v>0</v>
      </c>
      <c r="I23" s="512">
        <f t="shared" si="9"/>
        <v>0</v>
      </c>
      <c r="J23" s="512">
        <f t="shared" si="9"/>
        <v>0</v>
      </c>
      <c r="K23" s="499">
        <f>VLOOKUP($A23,Shipping,K$1,FALSE)</f>
        <v>0</v>
      </c>
      <c r="L23" s="589">
        <f>VLOOKUP($A23,Shipping,L$1,FALSE)</f>
        <v>0</v>
      </c>
      <c r="M23" s="511">
        <f t="shared" ref="M23:O24" si="10">VLOOKUP($A23,Shipping,M$1,FALSE)</f>
        <v>0</v>
      </c>
      <c r="N23" s="512">
        <f t="shared" si="10"/>
        <v>0</v>
      </c>
      <c r="O23" s="637">
        <f t="shared" si="10"/>
        <v>0</v>
      </c>
      <c r="P23" s="4"/>
      <c r="Q23" s="4"/>
      <c r="R23" s="353"/>
      <c r="S23" s="373"/>
      <c r="T23" s="373"/>
      <c r="U23" s="373"/>
      <c r="V23" s="373"/>
      <c r="W23" s="373"/>
      <c r="X23" s="373"/>
      <c r="Y23" s="373"/>
      <c r="Z23" s="324"/>
      <c r="AA23" s="325"/>
      <c r="AB23" s="353"/>
      <c r="AC23" s="373"/>
      <c r="AD23" s="730"/>
      <c r="AF23" s="68">
        <f t="shared" si="5"/>
        <v>0</v>
      </c>
      <c r="AG23" s="68">
        <f t="shared" si="8"/>
        <v>0</v>
      </c>
      <c r="AH23" s="68">
        <f t="shared" si="8"/>
        <v>0</v>
      </c>
      <c r="AI23" s="68">
        <f t="shared" si="8"/>
        <v>0</v>
      </c>
      <c r="AJ23" s="68">
        <f t="shared" si="8"/>
        <v>0</v>
      </c>
      <c r="AK23" s="68">
        <f t="shared" si="8"/>
        <v>0</v>
      </c>
      <c r="AL23" s="68">
        <f t="shared" si="8"/>
        <v>0</v>
      </c>
      <c r="AM23" s="68">
        <f t="shared" si="8"/>
        <v>0</v>
      </c>
      <c r="AN23" s="68">
        <f t="shared" si="8"/>
        <v>0</v>
      </c>
      <c r="AO23" s="68">
        <f t="shared" si="8"/>
        <v>0</v>
      </c>
      <c r="AP23" s="68">
        <f t="shared" si="8"/>
        <v>0</v>
      </c>
      <c r="AQ23" s="68">
        <f t="shared" si="8"/>
        <v>0</v>
      </c>
      <c r="AR23" s="68">
        <f t="shared" si="8"/>
        <v>0</v>
      </c>
      <c r="AS23" s="68"/>
    </row>
    <row r="24" spans="1:45" ht="12" customHeight="1">
      <c r="A24" s="63" t="s">
        <v>16</v>
      </c>
      <c r="B24" s="513" t="s">
        <v>60</v>
      </c>
      <c r="C24" s="582">
        <f t="shared" si="9"/>
        <v>0</v>
      </c>
      <c r="D24" s="692">
        <f t="shared" si="9"/>
        <v>0</v>
      </c>
      <c r="E24" s="692">
        <f t="shared" si="9"/>
        <v>0</v>
      </c>
      <c r="F24" s="692">
        <f t="shared" si="9"/>
        <v>0</v>
      </c>
      <c r="G24" s="692">
        <f t="shared" si="9"/>
        <v>0</v>
      </c>
      <c r="H24" s="692">
        <f t="shared" si="9"/>
        <v>0</v>
      </c>
      <c r="I24" s="692">
        <f t="shared" si="9"/>
        <v>0</v>
      </c>
      <c r="J24" s="692">
        <f t="shared" si="9"/>
        <v>0</v>
      </c>
      <c r="K24" s="675">
        <f>VLOOKUP($A24,Shipping,K$1,FALSE)</f>
        <v>0</v>
      </c>
      <c r="L24" s="649">
        <f>VLOOKUP($A24,Shipping,L$1,FALSE)</f>
        <v>0</v>
      </c>
      <c r="M24" s="582">
        <f t="shared" si="10"/>
        <v>0</v>
      </c>
      <c r="N24" s="692">
        <f t="shared" si="10"/>
        <v>0</v>
      </c>
      <c r="O24" s="650">
        <f t="shared" si="10"/>
        <v>0</v>
      </c>
      <c r="P24" s="4"/>
      <c r="Q24" s="4"/>
      <c r="R24" s="732"/>
      <c r="S24" s="733"/>
      <c r="T24" s="733"/>
      <c r="U24" s="733"/>
      <c r="V24" s="733"/>
      <c r="W24" s="733"/>
      <c r="X24" s="733"/>
      <c r="Y24" s="733"/>
      <c r="Z24" s="736"/>
      <c r="AA24" s="737"/>
      <c r="AB24" s="732"/>
      <c r="AC24" s="733"/>
      <c r="AD24" s="734"/>
      <c r="AF24" s="68">
        <f t="shared" si="5"/>
        <v>0</v>
      </c>
      <c r="AG24" s="68">
        <f t="shared" si="8"/>
        <v>0</v>
      </c>
      <c r="AH24" s="68">
        <f t="shared" si="8"/>
        <v>0</v>
      </c>
      <c r="AI24" s="68">
        <f t="shared" si="8"/>
        <v>0</v>
      </c>
      <c r="AJ24" s="68">
        <f t="shared" si="8"/>
        <v>0</v>
      </c>
      <c r="AK24" s="68">
        <f t="shared" si="8"/>
        <v>0</v>
      </c>
      <c r="AL24" s="68">
        <f t="shared" si="8"/>
        <v>0</v>
      </c>
      <c r="AM24" s="68">
        <f t="shared" si="8"/>
        <v>0</v>
      </c>
      <c r="AN24" s="68">
        <f t="shared" si="8"/>
        <v>0</v>
      </c>
      <c r="AO24" s="68">
        <f t="shared" si="8"/>
        <v>0</v>
      </c>
      <c r="AP24" s="68">
        <f t="shared" si="8"/>
        <v>0</v>
      </c>
      <c r="AQ24" s="68">
        <f t="shared" si="8"/>
        <v>0</v>
      </c>
      <c r="AR24" s="68">
        <f t="shared" si="8"/>
        <v>0</v>
      </c>
      <c r="AS24" s="68"/>
    </row>
    <row r="25" spans="1:45" ht="12" customHeight="1">
      <c r="A25" s="78"/>
      <c r="B25" s="393"/>
      <c r="C25" s="398"/>
      <c r="D25" s="398"/>
      <c r="E25" s="398"/>
      <c r="F25" s="398"/>
      <c r="G25" s="398"/>
      <c r="H25" s="398"/>
      <c r="I25" s="398"/>
      <c r="J25" s="398"/>
      <c r="K25" s="398"/>
      <c r="L25" s="398"/>
      <c r="M25" s="1370"/>
      <c r="N25" s="1371"/>
      <c r="O25" s="1371"/>
    </row>
    <row r="26" spans="1:45">
      <c r="A26" s="78"/>
      <c r="C26" s="101"/>
      <c r="D26" s="101"/>
      <c r="E26" s="101"/>
      <c r="F26" s="101"/>
      <c r="G26" s="101"/>
      <c r="K26" s="195"/>
      <c r="L26" s="195"/>
      <c r="M26" s="9"/>
      <c r="N26" s="1"/>
    </row>
    <row r="27" spans="1:45">
      <c r="A27" s="78"/>
      <c r="M27" s="1"/>
      <c r="N27" s="1"/>
    </row>
    <row r="28" spans="1:45">
      <c r="A28" s="78"/>
      <c r="C28" s="80"/>
      <c r="D28" s="80"/>
      <c r="E28" s="1"/>
      <c r="F28" s="59"/>
      <c r="G28" s="59"/>
      <c r="H28" s="94"/>
      <c r="I28" s="94"/>
      <c r="J28" s="94"/>
      <c r="K28" s="196"/>
      <c r="L28" s="196"/>
      <c r="M28" s="90"/>
      <c r="N28" s="90"/>
      <c r="O28" s="79"/>
      <c r="P28" s="79"/>
      <c r="Q28" s="79"/>
    </row>
    <row r="29" spans="1:45">
      <c r="C29" s="80"/>
      <c r="D29" s="80"/>
      <c r="E29" s="80"/>
      <c r="F29" s="59"/>
      <c r="G29" s="59"/>
      <c r="H29" s="90"/>
      <c r="I29" s="90"/>
      <c r="J29" s="90"/>
      <c r="K29" s="196"/>
      <c r="L29" s="196"/>
      <c r="M29" s="90"/>
      <c r="N29" s="90"/>
      <c r="O29" s="79"/>
      <c r="P29" s="79"/>
      <c r="Q29" s="79"/>
    </row>
    <row r="30" spans="1:45">
      <c r="C30" s="80"/>
      <c r="D30" s="80"/>
      <c r="E30" s="80"/>
      <c r="F30" s="59"/>
      <c r="G30" s="59"/>
      <c r="H30" s="90"/>
      <c r="I30" s="90"/>
      <c r="J30" s="90"/>
      <c r="K30" s="196"/>
      <c r="L30" s="196"/>
      <c r="M30" s="90"/>
      <c r="N30" s="90"/>
      <c r="O30" s="79"/>
      <c r="P30" s="79"/>
      <c r="Q30" s="79"/>
    </row>
    <row r="31" spans="1:45">
      <c r="C31" s="80"/>
      <c r="D31" s="80"/>
      <c r="E31" s="80"/>
      <c r="F31" s="107"/>
      <c r="G31" s="59"/>
      <c r="H31" s="90"/>
      <c r="I31" s="90"/>
      <c r="J31" s="90"/>
      <c r="K31" s="196"/>
      <c r="L31" s="196"/>
      <c r="M31" s="90"/>
      <c r="N31" s="90"/>
      <c r="O31" s="79"/>
      <c r="P31" s="79"/>
      <c r="Q31" s="79"/>
      <c r="T31" s="95"/>
    </row>
    <row r="32" spans="1:45">
      <c r="C32" s="103"/>
      <c r="D32" s="103"/>
      <c r="E32" s="103"/>
      <c r="F32" s="108"/>
      <c r="G32" s="108"/>
      <c r="H32" s="109"/>
      <c r="I32" s="109"/>
      <c r="J32" s="109"/>
      <c r="K32" s="196"/>
      <c r="L32" s="196"/>
      <c r="M32" s="90"/>
      <c r="N32" s="90"/>
      <c r="O32" s="79"/>
      <c r="P32" s="79"/>
      <c r="Q32" s="79"/>
      <c r="T32" s="95"/>
    </row>
    <row r="33" spans="3:20">
      <c r="C33" s="80"/>
      <c r="D33" s="80"/>
      <c r="E33" s="1"/>
      <c r="F33" s="59"/>
      <c r="G33" s="59"/>
      <c r="H33" s="90"/>
      <c r="I33" s="90"/>
      <c r="J33" s="90"/>
      <c r="K33" s="196"/>
      <c r="L33" s="196"/>
      <c r="M33" s="90"/>
      <c r="N33" s="90"/>
      <c r="O33" s="79"/>
      <c r="P33" s="79"/>
      <c r="Q33" s="79"/>
      <c r="T33" s="95"/>
    </row>
    <row r="34" spans="3:20">
      <c r="C34" s="103"/>
      <c r="D34" s="103"/>
      <c r="E34" s="54"/>
      <c r="F34" s="108"/>
      <c r="G34" s="108"/>
      <c r="H34" s="109"/>
      <c r="I34" s="109"/>
      <c r="J34" s="109"/>
      <c r="K34" s="196"/>
      <c r="L34" s="196"/>
      <c r="M34" s="90"/>
      <c r="N34" s="90"/>
      <c r="O34" s="79"/>
      <c r="P34" s="79"/>
      <c r="Q34" s="79"/>
      <c r="T34" s="95"/>
    </row>
    <row r="35" spans="3:20">
      <c r="C35" s="103"/>
      <c r="D35" s="103"/>
      <c r="E35" s="54"/>
      <c r="F35" s="54"/>
      <c r="G35" s="54"/>
      <c r="H35" s="109"/>
      <c r="I35" s="109"/>
      <c r="J35" s="109"/>
      <c r="K35" s="196"/>
      <c r="L35" s="196"/>
      <c r="M35" s="79"/>
      <c r="N35" s="79"/>
      <c r="O35" s="79"/>
      <c r="P35" s="79"/>
      <c r="Q35" s="79"/>
      <c r="T35" s="95"/>
    </row>
    <row r="36" spans="3:20">
      <c r="C36" s="80"/>
      <c r="D36" s="80"/>
      <c r="E36" s="1"/>
      <c r="F36" s="110"/>
      <c r="G36" s="110"/>
      <c r="H36" s="90"/>
      <c r="I36" s="90"/>
      <c r="J36" s="90"/>
      <c r="K36" s="196"/>
      <c r="L36" s="196"/>
      <c r="M36" s="79"/>
      <c r="N36" s="79"/>
      <c r="O36" s="79"/>
      <c r="P36" s="79"/>
      <c r="Q36" s="79"/>
      <c r="T36" s="95"/>
    </row>
    <row r="37" spans="3:20">
      <c r="C37" s="103"/>
      <c r="D37" s="103"/>
      <c r="E37" s="54"/>
      <c r="F37" s="108"/>
      <c r="G37" s="108"/>
      <c r="H37" s="109"/>
      <c r="I37" s="109"/>
      <c r="J37" s="109"/>
      <c r="K37" s="196"/>
      <c r="L37" s="196"/>
      <c r="M37" s="79"/>
      <c r="N37" s="79"/>
      <c r="O37" s="79"/>
      <c r="P37" s="79"/>
      <c r="Q37" s="79"/>
      <c r="T37" s="95"/>
    </row>
    <row r="38" spans="3:20">
      <c r="C38" s="59"/>
      <c r="D38" s="59"/>
      <c r="E38" s="59"/>
      <c r="F38" s="59"/>
      <c r="G38" s="59"/>
      <c r="H38" s="94"/>
      <c r="I38" s="94"/>
      <c r="J38" s="94"/>
      <c r="K38" s="196"/>
      <c r="L38" s="196"/>
      <c r="M38" s="79"/>
      <c r="N38" s="79"/>
      <c r="O38" s="79"/>
      <c r="P38" s="79"/>
      <c r="Q38" s="79"/>
      <c r="T38" s="95"/>
    </row>
    <row r="39" spans="3:20">
      <c r="C39" s="59"/>
      <c r="D39" s="59"/>
      <c r="E39" s="59"/>
      <c r="F39" s="59"/>
      <c r="G39" s="59"/>
      <c r="H39" s="94"/>
      <c r="I39" s="94"/>
      <c r="J39" s="94"/>
      <c r="K39" s="196"/>
      <c r="L39" s="196"/>
      <c r="M39" s="79"/>
      <c r="N39" s="79"/>
      <c r="O39" s="79"/>
      <c r="P39" s="79"/>
      <c r="Q39" s="79"/>
      <c r="T39" s="95"/>
    </row>
    <row r="40" spans="3:20">
      <c r="C40" s="110"/>
      <c r="D40" s="110"/>
      <c r="E40" s="110"/>
      <c r="F40" s="110"/>
      <c r="G40" s="110"/>
      <c r="H40" s="111"/>
      <c r="I40" s="111"/>
      <c r="J40" s="111"/>
      <c r="K40" s="196"/>
      <c r="L40" s="196"/>
      <c r="M40" s="79"/>
      <c r="N40" s="79"/>
      <c r="O40" s="79"/>
      <c r="P40" s="79"/>
      <c r="Q40" s="79"/>
      <c r="T40" s="95"/>
    </row>
    <row r="41" spans="3:20">
      <c r="C41" s="1"/>
      <c r="D41" s="1"/>
      <c r="E41" s="1"/>
      <c r="F41" s="1"/>
      <c r="G41" s="1"/>
      <c r="H41" s="90"/>
      <c r="I41" s="90"/>
      <c r="J41" s="90"/>
      <c r="K41" s="196"/>
      <c r="L41" s="196"/>
      <c r="M41" s="79"/>
      <c r="N41" s="79"/>
      <c r="O41" s="79"/>
      <c r="P41" s="79"/>
      <c r="Q41" s="79"/>
      <c r="T41" s="95"/>
    </row>
    <row r="42" spans="3:20">
      <c r="C42" s="2"/>
      <c r="D42" s="2"/>
      <c r="E42" s="2"/>
      <c r="F42" s="2"/>
      <c r="G42" s="2"/>
      <c r="H42" s="96"/>
      <c r="I42" s="96"/>
      <c r="J42" s="96"/>
      <c r="K42" s="196"/>
      <c r="L42" s="196"/>
      <c r="M42" s="79"/>
      <c r="N42" s="79"/>
      <c r="O42" s="79"/>
      <c r="P42" s="79"/>
      <c r="Q42" s="79"/>
      <c r="T42" s="95"/>
    </row>
  </sheetData>
  <mergeCells count="1">
    <mergeCell ref="M25:O25"/>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18:G24 C4:G8 C15:G16 C10:G13" unlockedFormula="1"/>
  </ignoredError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64">
    <tabColor rgb="FF92D050"/>
    <pageSetUpPr fitToPage="1"/>
  </sheetPr>
  <dimension ref="A1:AY38"/>
  <sheetViews>
    <sheetView zoomScale="85" zoomScaleNormal="85" workbookViewId="0">
      <selection activeCell="B20" sqref="B20"/>
    </sheetView>
  </sheetViews>
  <sheetFormatPr defaultColWidth="9.33203125" defaultRowHeight="12" outlineLevelRow="1"/>
  <cols>
    <col min="1" max="1" width="23.33203125" style="52" customWidth="1"/>
    <col min="2" max="2" width="40" style="53" customWidth="1"/>
    <col min="3" max="7" width="7.44140625" style="53" customWidth="1"/>
    <col min="8" max="10" width="6.6640625" style="53" customWidth="1"/>
    <col min="11" max="12" width="7.44140625" style="194" customWidth="1"/>
    <col min="13" max="14" width="8.44140625" style="194" customWidth="1"/>
    <col min="15" max="16" width="8.44140625" style="53" customWidth="1"/>
    <col min="17" max="17" width="8.33203125" style="53" customWidth="1"/>
    <col min="18" max="18" width="7.44140625" style="53" hidden="1" customWidth="1"/>
    <col min="19" max="22" width="9.33203125" style="53"/>
    <col min="23" max="23" width="12.33203125" style="53" customWidth="1"/>
    <col min="24" max="25" width="7" style="194" customWidth="1"/>
    <col min="26" max="16384" width="9.33203125" style="53"/>
  </cols>
  <sheetData>
    <row r="1" spans="1:51">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c r="P1" s="151">
        <f>1+O1</f>
        <v>16</v>
      </c>
      <c r="Q1" s="151">
        <f>1+P1</f>
        <v>17</v>
      </c>
      <c r="R1" s="52">
        <v>18</v>
      </c>
      <c r="S1" s="52">
        <v>18</v>
      </c>
      <c r="T1" s="52">
        <v>19</v>
      </c>
      <c r="U1" s="52">
        <v>20</v>
      </c>
      <c r="V1" s="52">
        <v>21</v>
      </c>
      <c r="W1" s="52">
        <v>22</v>
      </c>
      <c r="X1" s="193">
        <v>23</v>
      </c>
    </row>
    <row r="2" spans="1:51">
      <c r="B2" s="400" t="s">
        <v>83</v>
      </c>
      <c r="C2" s="386"/>
      <c r="D2" s="386"/>
      <c r="E2" s="386"/>
      <c r="F2" s="386"/>
      <c r="G2" s="386"/>
      <c r="H2" s="386"/>
      <c r="I2" s="386"/>
      <c r="J2" s="386"/>
      <c r="K2" s="322"/>
      <c r="L2" s="322"/>
      <c r="M2" s="322"/>
      <c r="N2" s="322"/>
      <c r="O2" s="367"/>
      <c r="P2" s="367"/>
      <c r="Q2" s="367"/>
      <c r="R2" s="367"/>
      <c r="U2" s="285" t="s">
        <v>97</v>
      </c>
    </row>
    <row r="3" spans="1:51" ht="10.5" customHeight="1">
      <c r="B3" s="810"/>
      <c r="C3" s="1373" t="e">
        <f>+VLOOKUP($A4,#REF!,C$1+1,FALSE)</f>
        <v>#REF!</v>
      </c>
      <c r="D3" s="1375" t="e">
        <f>+VLOOKUP($A4,#REF!,D$1+1,FALSE)</f>
        <v>#REF!</v>
      </c>
      <c r="E3" s="1375" t="e">
        <f>+VLOOKUP($A4,#REF!,E$1+1,FALSE)</f>
        <v>#REF!</v>
      </c>
      <c r="F3" s="1375" t="e">
        <f>+VLOOKUP($A4,#REF!,F$1+1,FALSE)</f>
        <v>#REF!</v>
      </c>
      <c r="G3" s="1375" t="e">
        <f>+VLOOKUP($A4,#REF!,G$1+1,FALSE)</f>
        <v>#REF!</v>
      </c>
      <c r="H3" s="1375" t="e">
        <f>+VLOOKUP($A4,#REF!,H$1+1,FALSE)</f>
        <v>#REF!</v>
      </c>
      <c r="I3" s="1375" t="e">
        <f>+VLOOKUP($A4,#REF!,I$1+1,FALSE)</f>
        <v>#REF!</v>
      </c>
      <c r="J3" s="1375" t="e">
        <f>+VLOOKUP($A4,#REF!,J$1+1,FALSE)</f>
        <v>#REF!</v>
      </c>
      <c r="K3" s="1373" t="e">
        <f>+VLOOKUP($A4,#REF!,K$1+1,FALSE)</f>
        <v>#REF!</v>
      </c>
      <c r="L3" s="1379" t="e">
        <f>+VLOOKUP($A4,#REF!,L$1+1,FALSE)</f>
        <v>#REF!</v>
      </c>
      <c r="M3" s="1372" t="s">
        <v>111</v>
      </c>
      <c r="N3" s="1334"/>
      <c r="O3" s="878"/>
      <c r="P3" s="878"/>
      <c r="Q3" s="1377" t="e">
        <f>'Shipping Swe'!O3</f>
        <v>#REF!</v>
      </c>
      <c r="R3" s="826" t="s">
        <v>102</v>
      </c>
      <c r="S3" s="58"/>
      <c r="U3" s="285"/>
    </row>
    <row r="4" spans="1:51" ht="13.5" customHeight="1">
      <c r="A4" s="182" t="str">
        <f>+"topheading"&amp;$A$1</f>
        <v>topheadingSWE</v>
      </c>
      <c r="B4" s="453" t="e">
        <f>+VLOOKUP($A4,#REF!,B$1+1,FALSE)</f>
        <v>#REF!</v>
      </c>
      <c r="C4" s="1374"/>
      <c r="D4" s="1376"/>
      <c r="E4" s="1376"/>
      <c r="F4" s="1376"/>
      <c r="G4" s="1376"/>
      <c r="H4" s="1376"/>
      <c r="I4" s="1376"/>
      <c r="J4" s="1376"/>
      <c r="K4" s="1374"/>
      <c r="L4" s="1380"/>
      <c r="M4" s="463" t="e">
        <f>+K3</f>
        <v>#REF!</v>
      </c>
      <c r="N4" s="463" t="e">
        <f>+L3</f>
        <v>#REF!</v>
      </c>
      <c r="O4" s="988" t="e">
        <f>'Shipping Swe'!M3</f>
        <v>#REF!</v>
      </c>
      <c r="P4" s="989" t="e">
        <f>'Shipping Swe'!N3</f>
        <v>#REF!</v>
      </c>
      <c r="Q4" s="1378"/>
      <c r="R4" s="826" t="s">
        <v>102</v>
      </c>
      <c r="S4" s="824"/>
      <c r="T4" s="3"/>
      <c r="U4" s="310" t="e">
        <f>C3</f>
        <v>#REF!</v>
      </c>
      <c r="V4" s="311" t="e">
        <f t="shared" ref="V4:AG4" si="1">D3</f>
        <v>#REF!</v>
      </c>
      <c r="W4" s="311" t="e">
        <f t="shared" si="1"/>
        <v>#REF!</v>
      </c>
      <c r="X4" s="311" t="e">
        <f t="shared" si="1"/>
        <v>#REF!</v>
      </c>
      <c r="Y4" s="311" t="e">
        <f t="shared" si="1"/>
        <v>#REF!</v>
      </c>
      <c r="Z4" s="311" t="e">
        <f t="shared" si="1"/>
        <v>#REF!</v>
      </c>
      <c r="AA4" s="311" t="e">
        <f t="shared" si="1"/>
        <v>#REF!</v>
      </c>
      <c r="AB4" s="311" t="e">
        <f t="shared" si="1"/>
        <v>#REF!</v>
      </c>
      <c r="AC4" s="312" t="e">
        <f t="shared" si="1"/>
        <v>#REF!</v>
      </c>
      <c r="AD4" s="313" t="e">
        <f t="shared" si="1"/>
        <v>#REF!</v>
      </c>
      <c r="AE4" s="312" t="str">
        <f t="shared" si="1"/>
        <v>Lokal val.</v>
      </c>
      <c r="AF4" s="313">
        <f t="shared" si="1"/>
        <v>0</v>
      </c>
      <c r="AG4" s="452">
        <f t="shared" si="1"/>
        <v>0</v>
      </c>
    </row>
    <row r="5" spans="1:51" ht="12" customHeight="1">
      <c r="A5" s="57" t="s">
        <v>8</v>
      </c>
      <c r="B5" s="483" t="s">
        <v>65</v>
      </c>
      <c r="C5" s="532">
        <f t="shared" ref="C5:J22" si="2">VLOOKUP($A5,bankingRussia,C$1,FALSE)</f>
        <v>0</v>
      </c>
      <c r="D5" s="486">
        <f t="shared" si="2"/>
        <v>0</v>
      </c>
      <c r="E5" s="486">
        <f t="shared" si="2"/>
        <v>0</v>
      </c>
      <c r="F5" s="486">
        <f t="shared" si="2"/>
        <v>0</v>
      </c>
      <c r="G5" s="486">
        <f t="shared" si="2"/>
        <v>0</v>
      </c>
      <c r="H5" s="486">
        <f t="shared" si="2"/>
        <v>0</v>
      </c>
      <c r="I5" s="486">
        <f t="shared" si="2"/>
        <v>0</v>
      </c>
      <c r="J5" s="486">
        <f t="shared" si="2"/>
        <v>0</v>
      </c>
      <c r="K5" s="612">
        <f t="shared" ref="K5:R22" si="3">VLOOKUP($A5,bankingRussia,K$1,FALSE)</f>
        <v>0</v>
      </c>
      <c r="L5" s="589">
        <f t="shared" si="3"/>
        <v>0</v>
      </c>
      <c r="M5" s="612">
        <f t="shared" si="3"/>
        <v>0</v>
      </c>
      <c r="N5" s="589">
        <f t="shared" si="3"/>
        <v>0</v>
      </c>
      <c r="O5" s="697">
        <f t="shared" si="3"/>
        <v>0</v>
      </c>
      <c r="P5" s="657">
        <f t="shared" si="3"/>
        <v>0</v>
      </c>
      <c r="Q5" s="827">
        <f t="shared" si="3"/>
        <v>0</v>
      </c>
      <c r="R5" s="588" t="e">
        <f>VLOOKUP($A5,bankingRussia,R$1,FALSE)</f>
        <v>#REF!</v>
      </c>
      <c r="S5" s="825"/>
      <c r="T5" s="4"/>
      <c r="U5" s="370"/>
      <c r="V5" s="710"/>
      <c r="W5" s="711"/>
      <c r="X5" s="711"/>
      <c r="Y5" s="711"/>
      <c r="Z5" s="395"/>
      <c r="AA5" s="395"/>
      <c r="AB5" s="395"/>
      <c r="AC5" s="324"/>
      <c r="AD5" s="325"/>
      <c r="AE5" s="370"/>
      <c r="AF5" s="710"/>
      <c r="AG5" s="730"/>
      <c r="AI5" s="68">
        <f t="shared" ref="AI5:AI29" si="4">C5-U5</f>
        <v>0</v>
      </c>
      <c r="AJ5" s="68">
        <f t="shared" ref="AJ5:AJ29" si="5">D5-V5</f>
        <v>0</v>
      </c>
      <c r="AK5" s="68">
        <f t="shared" ref="AK5:AK29" si="6">E5-W5</f>
        <v>0</v>
      </c>
      <c r="AL5" s="68">
        <f t="shared" ref="AL5:AL29" si="7">F5-X5</f>
        <v>0</v>
      </c>
      <c r="AM5" s="68">
        <f t="shared" ref="AM5:AM29" si="8">G5-Y5</f>
        <v>0</v>
      </c>
      <c r="AN5" s="68">
        <f t="shared" ref="AN5:AN29" si="9">H5-Z5</f>
        <v>0</v>
      </c>
      <c r="AO5" s="68">
        <f t="shared" ref="AO5:AO29" si="10">I5-AA5</f>
        <v>0</v>
      </c>
      <c r="AP5" s="68">
        <f t="shared" ref="AP5:AP29" si="11">J5-AB5</f>
        <v>0</v>
      </c>
      <c r="AQ5" s="68">
        <f t="shared" ref="AQ5:AQ29" si="12">K5-AC5</f>
        <v>0</v>
      </c>
      <c r="AR5" s="68">
        <f t="shared" ref="AR5:AR29" si="13">L5-AD5</f>
        <v>0</v>
      </c>
      <c r="AS5" s="68">
        <f t="shared" ref="AS5:AS29" si="14">O5-AE5</f>
        <v>0</v>
      </c>
      <c r="AT5" s="68">
        <f t="shared" ref="AT5:AT29" si="15">P5-AF5</f>
        <v>0</v>
      </c>
      <c r="AU5" s="68">
        <f t="shared" ref="AU5:AU22" si="16">Q5-AG5</f>
        <v>0</v>
      </c>
      <c r="AV5" s="68"/>
      <c r="AW5" s="68"/>
      <c r="AX5" s="68"/>
      <c r="AY5" s="68"/>
    </row>
    <row r="6" spans="1:51" ht="12" customHeight="1">
      <c r="A6" s="57" t="s">
        <v>3</v>
      </c>
      <c r="B6" s="483" t="s">
        <v>50</v>
      </c>
      <c r="C6" s="532">
        <f t="shared" si="2"/>
        <v>0</v>
      </c>
      <c r="D6" s="566">
        <f t="shared" si="2"/>
        <v>0</v>
      </c>
      <c r="E6" s="486">
        <f t="shared" si="2"/>
        <v>0</v>
      </c>
      <c r="F6" s="486">
        <f t="shared" si="2"/>
        <v>0</v>
      </c>
      <c r="G6" s="486">
        <f t="shared" si="2"/>
        <v>0</v>
      </c>
      <c r="H6" s="486">
        <f t="shared" si="2"/>
        <v>0</v>
      </c>
      <c r="I6" s="486">
        <f t="shared" si="2"/>
        <v>0</v>
      </c>
      <c r="J6" s="486">
        <f t="shared" si="2"/>
        <v>0</v>
      </c>
      <c r="K6" s="499">
        <f t="shared" si="3"/>
        <v>0</v>
      </c>
      <c r="L6" s="589">
        <f t="shared" si="3"/>
        <v>0</v>
      </c>
      <c r="M6" s="612">
        <f t="shared" si="3"/>
        <v>0</v>
      </c>
      <c r="N6" s="589">
        <f t="shared" si="3"/>
        <v>0</v>
      </c>
      <c r="O6" s="608">
        <f t="shared" si="3"/>
        <v>0</v>
      </c>
      <c r="P6" s="648">
        <f t="shared" si="3"/>
        <v>0</v>
      </c>
      <c r="Q6" s="637">
        <f t="shared" si="3"/>
        <v>0</v>
      </c>
      <c r="R6" s="590" t="e">
        <f t="shared" si="3"/>
        <v>#REF!</v>
      </c>
      <c r="S6" s="825"/>
      <c r="T6" s="4"/>
      <c r="U6" s="370"/>
      <c r="V6" s="710"/>
      <c r="W6" s="711"/>
      <c r="X6" s="711"/>
      <c r="Y6" s="711"/>
      <c r="Z6" s="395"/>
      <c r="AA6" s="395"/>
      <c r="AB6" s="395"/>
      <c r="AC6" s="324"/>
      <c r="AD6" s="325"/>
      <c r="AE6" s="370"/>
      <c r="AF6" s="710"/>
      <c r="AG6" s="730"/>
      <c r="AI6" s="68">
        <f t="shared" si="4"/>
        <v>0</v>
      </c>
      <c r="AJ6" s="68">
        <f t="shared" si="5"/>
        <v>0</v>
      </c>
      <c r="AK6" s="68">
        <f t="shared" si="6"/>
        <v>0</v>
      </c>
      <c r="AL6" s="68">
        <f t="shared" si="7"/>
        <v>0</v>
      </c>
      <c r="AM6" s="68">
        <f t="shared" si="8"/>
        <v>0</v>
      </c>
      <c r="AN6" s="68">
        <f t="shared" si="9"/>
        <v>0</v>
      </c>
      <c r="AO6" s="68">
        <f t="shared" si="10"/>
        <v>0</v>
      </c>
      <c r="AP6" s="68">
        <f t="shared" si="11"/>
        <v>0</v>
      </c>
      <c r="AQ6" s="68">
        <f t="shared" si="12"/>
        <v>0</v>
      </c>
      <c r="AR6" s="68">
        <f t="shared" si="13"/>
        <v>0</v>
      </c>
      <c r="AS6" s="68">
        <f t="shared" si="14"/>
        <v>0</v>
      </c>
      <c r="AT6" s="68">
        <f t="shared" si="15"/>
        <v>0</v>
      </c>
      <c r="AU6" s="68">
        <f t="shared" si="16"/>
        <v>0</v>
      </c>
      <c r="AV6" s="68"/>
      <c r="AW6" s="68"/>
      <c r="AX6" s="68"/>
      <c r="AY6" s="68"/>
    </row>
    <row r="7" spans="1:51" ht="12" customHeight="1">
      <c r="A7" s="57" t="s">
        <v>0</v>
      </c>
      <c r="B7" s="483" t="s">
        <v>51</v>
      </c>
      <c r="C7" s="532">
        <f t="shared" si="2"/>
        <v>0</v>
      </c>
      <c r="D7" s="566">
        <f t="shared" si="2"/>
        <v>0</v>
      </c>
      <c r="E7" s="486">
        <f t="shared" si="2"/>
        <v>0</v>
      </c>
      <c r="F7" s="486">
        <f t="shared" si="2"/>
        <v>0</v>
      </c>
      <c r="G7" s="486">
        <f t="shared" si="2"/>
        <v>0</v>
      </c>
      <c r="H7" s="486">
        <f t="shared" si="2"/>
        <v>0</v>
      </c>
      <c r="I7" s="486">
        <f t="shared" si="2"/>
        <v>0</v>
      </c>
      <c r="J7" s="486">
        <f t="shared" si="2"/>
        <v>0</v>
      </c>
      <c r="K7" s="499">
        <f t="shared" si="3"/>
        <v>0</v>
      </c>
      <c r="L7" s="589">
        <f t="shared" si="3"/>
        <v>0</v>
      </c>
      <c r="M7" s="612">
        <f t="shared" si="3"/>
        <v>0</v>
      </c>
      <c r="N7" s="589">
        <f t="shared" si="3"/>
        <v>0</v>
      </c>
      <c r="O7" s="608">
        <f t="shared" si="3"/>
        <v>0</v>
      </c>
      <c r="P7" s="648">
        <f t="shared" si="3"/>
        <v>0</v>
      </c>
      <c r="Q7" s="639">
        <f t="shared" si="3"/>
        <v>0</v>
      </c>
      <c r="R7" s="686" t="e">
        <f t="shared" si="3"/>
        <v>#REF!</v>
      </c>
      <c r="S7" s="825"/>
      <c r="T7" s="4"/>
      <c r="U7" s="370"/>
      <c r="V7" s="710"/>
      <c r="W7" s="317"/>
      <c r="X7" s="317"/>
      <c r="Y7" s="317"/>
      <c r="Z7" s="721"/>
      <c r="AA7" s="721"/>
      <c r="AB7" s="721"/>
      <c r="AC7" s="324"/>
      <c r="AD7" s="325"/>
      <c r="AE7" s="370"/>
      <c r="AF7" s="710"/>
      <c r="AG7" s="730"/>
      <c r="AI7" s="68">
        <f t="shared" si="4"/>
        <v>0</v>
      </c>
      <c r="AJ7" s="68">
        <f t="shared" si="5"/>
        <v>0</v>
      </c>
      <c r="AK7" s="68">
        <f t="shared" si="6"/>
        <v>0</v>
      </c>
      <c r="AL7" s="68">
        <f t="shared" si="7"/>
        <v>0</v>
      </c>
      <c r="AM7" s="68">
        <f t="shared" si="8"/>
        <v>0</v>
      </c>
      <c r="AN7" s="68">
        <f t="shared" si="9"/>
        <v>0</v>
      </c>
      <c r="AO7" s="68">
        <f t="shared" si="10"/>
        <v>0</v>
      </c>
      <c r="AP7" s="68">
        <f t="shared" si="11"/>
        <v>0</v>
      </c>
      <c r="AQ7" s="68">
        <f t="shared" si="12"/>
        <v>0</v>
      </c>
      <c r="AR7" s="68">
        <f t="shared" si="13"/>
        <v>0</v>
      </c>
      <c r="AS7" s="68">
        <f t="shared" si="14"/>
        <v>0</v>
      </c>
      <c r="AT7" s="68">
        <f t="shared" si="15"/>
        <v>0</v>
      </c>
      <c r="AU7" s="68">
        <f t="shared" si="16"/>
        <v>0</v>
      </c>
      <c r="AV7" s="68"/>
      <c r="AW7" s="68"/>
      <c r="AX7" s="68"/>
      <c r="AY7" s="68"/>
    </row>
    <row r="8" spans="1:51" ht="12" customHeight="1">
      <c r="A8" s="57" t="s">
        <v>19</v>
      </c>
      <c r="B8" s="483" t="s">
        <v>80</v>
      </c>
      <c r="C8" s="532">
        <f t="shared" si="2"/>
        <v>0</v>
      </c>
      <c r="D8" s="566">
        <f t="shared" si="2"/>
        <v>0</v>
      </c>
      <c r="E8" s="486">
        <f t="shared" si="2"/>
        <v>0</v>
      </c>
      <c r="F8" s="486">
        <f t="shared" si="2"/>
        <v>0</v>
      </c>
      <c r="G8" s="486">
        <f t="shared" si="2"/>
        <v>0</v>
      </c>
      <c r="H8" s="486">
        <f t="shared" si="2"/>
        <v>0</v>
      </c>
      <c r="I8" s="486">
        <f t="shared" si="2"/>
        <v>0</v>
      </c>
      <c r="J8" s="486">
        <f t="shared" si="2"/>
        <v>0</v>
      </c>
      <c r="K8" s="499">
        <f t="shared" si="3"/>
        <v>0</v>
      </c>
      <c r="L8" s="589">
        <f t="shared" si="3"/>
        <v>0</v>
      </c>
      <c r="M8" s="612">
        <f t="shared" si="3"/>
        <v>0</v>
      </c>
      <c r="N8" s="589">
        <f t="shared" si="3"/>
        <v>0</v>
      </c>
      <c r="O8" s="608">
        <f t="shared" si="3"/>
        <v>0</v>
      </c>
      <c r="P8" s="648">
        <f t="shared" si="3"/>
        <v>0</v>
      </c>
      <c r="Q8" s="637">
        <f t="shared" si="3"/>
        <v>0</v>
      </c>
      <c r="R8" s="590" t="e">
        <f t="shared" si="3"/>
        <v>#REF!</v>
      </c>
      <c r="S8" s="825"/>
      <c r="T8" s="4"/>
      <c r="U8" s="370"/>
      <c r="V8" s="710"/>
      <c r="W8" s="317"/>
      <c r="X8" s="317"/>
      <c r="Y8" s="317"/>
      <c r="Z8" s="721"/>
      <c r="AA8" s="721"/>
      <c r="AB8" s="721"/>
      <c r="AC8" s="324"/>
      <c r="AD8" s="325"/>
      <c r="AE8" s="370"/>
      <c r="AF8" s="710"/>
      <c r="AG8" s="730"/>
      <c r="AI8" s="68">
        <f t="shared" si="4"/>
        <v>0</v>
      </c>
      <c r="AJ8" s="68">
        <f t="shared" si="5"/>
        <v>0</v>
      </c>
      <c r="AK8" s="68">
        <f t="shared" si="6"/>
        <v>0</v>
      </c>
      <c r="AL8" s="68">
        <f t="shared" si="7"/>
        <v>0</v>
      </c>
      <c r="AM8" s="68">
        <f t="shared" si="8"/>
        <v>0</v>
      </c>
      <c r="AN8" s="68">
        <f t="shared" si="9"/>
        <v>0</v>
      </c>
      <c r="AO8" s="68">
        <f t="shared" si="10"/>
        <v>0</v>
      </c>
      <c r="AP8" s="68">
        <f t="shared" si="11"/>
        <v>0</v>
      </c>
      <c r="AQ8" s="68">
        <f t="shared" si="12"/>
        <v>0</v>
      </c>
      <c r="AR8" s="68">
        <f t="shared" si="13"/>
        <v>0</v>
      </c>
      <c r="AS8" s="68">
        <f t="shared" si="14"/>
        <v>0</v>
      </c>
      <c r="AT8" s="68">
        <f t="shared" si="15"/>
        <v>0</v>
      </c>
      <c r="AU8" s="68">
        <f t="shared" si="16"/>
        <v>0</v>
      </c>
      <c r="AV8" s="68"/>
      <c r="AW8" s="68"/>
      <c r="AX8" s="68"/>
      <c r="AY8" s="68"/>
    </row>
    <row r="9" spans="1:51" ht="12" customHeight="1">
      <c r="A9" s="63" t="s">
        <v>9</v>
      </c>
      <c r="B9" s="493" t="s">
        <v>66</v>
      </c>
      <c r="C9" s="534">
        <f t="shared" si="2"/>
        <v>0</v>
      </c>
      <c r="D9" s="567">
        <f t="shared" si="2"/>
        <v>0</v>
      </c>
      <c r="E9" s="568">
        <f t="shared" si="2"/>
        <v>0</v>
      </c>
      <c r="F9" s="568">
        <f t="shared" si="2"/>
        <v>0</v>
      </c>
      <c r="G9" s="568">
        <f t="shared" si="2"/>
        <v>0</v>
      </c>
      <c r="H9" s="568">
        <f t="shared" si="2"/>
        <v>0</v>
      </c>
      <c r="I9" s="568">
        <f t="shared" si="2"/>
        <v>0</v>
      </c>
      <c r="J9" s="568">
        <f t="shared" si="2"/>
        <v>0</v>
      </c>
      <c r="K9" s="616">
        <f t="shared" si="3"/>
        <v>0</v>
      </c>
      <c r="L9" s="617">
        <f t="shared" si="3"/>
        <v>0</v>
      </c>
      <c r="M9" s="687">
        <f t="shared" si="3"/>
        <v>0</v>
      </c>
      <c r="N9" s="617">
        <f t="shared" si="3"/>
        <v>0</v>
      </c>
      <c r="O9" s="698">
        <f t="shared" si="3"/>
        <v>0</v>
      </c>
      <c r="P9" s="699">
        <f t="shared" si="3"/>
        <v>0</v>
      </c>
      <c r="Q9" s="641">
        <f t="shared" si="3"/>
        <v>0</v>
      </c>
      <c r="R9" s="590" t="e">
        <f t="shared" si="3"/>
        <v>#REF!</v>
      </c>
      <c r="S9" s="825"/>
      <c r="T9" s="4"/>
      <c r="U9" s="715"/>
      <c r="V9" s="716"/>
      <c r="W9" s="717"/>
      <c r="X9" s="717"/>
      <c r="Y9" s="717"/>
      <c r="Z9" s="720"/>
      <c r="AA9" s="720"/>
      <c r="AB9" s="720"/>
      <c r="AC9" s="327"/>
      <c r="AD9" s="328"/>
      <c r="AE9" s="715"/>
      <c r="AF9" s="716"/>
      <c r="AG9" s="731"/>
      <c r="AI9" s="68">
        <f t="shared" si="4"/>
        <v>0</v>
      </c>
      <c r="AJ9" s="68">
        <f t="shared" si="5"/>
        <v>0</v>
      </c>
      <c r="AK9" s="68">
        <f t="shared" si="6"/>
        <v>0</v>
      </c>
      <c r="AL9" s="68">
        <f t="shared" si="7"/>
        <v>0</v>
      </c>
      <c r="AM9" s="68">
        <f t="shared" si="8"/>
        <v>0</v>
      </c>
      <c r="AN9" s="68">
        <f t="shared" si="9"/>
        <v>0</v>
      </c>
      <c r="AO9" s="68">
        <f t="shared" si="10"/>
        <v>0</v>
      </c>
      <c r="AP9" s="68">
        <f t="shared" si="11"/>
        <v>0</v>
      </c>
      <c r="AQ9" s="68">
        <f t="shared" si="12"/>
        <v>0</v>
      </c>
      <c r="AR9" s="68">
        <f t="shared" si="13"/>
        <v>0</v>
      </c>
      <c r="AS9" s="68">
        <f t="shared" si="14"/>
        <v>0</v>
      </c>
      <c r="AT9" s="68">
        <f t="shared" si="15"/>
        <v>0</v>
      </c>
      <c r="AU9" s="68">
        <f t="shared" si="16"/>
        <v>0</v>
      </c>
      <c r="AV9" s="68"/>
      <c r="AW9" s="68"/>
      <c r="AX9" s="68"/>
      <c r="AY9" s="68"/>
    </row>
    <row r="10" spans="1:51" ht="12" customHeight="1">
      <c r="A10" s="57" t="s">
        <v>4</v>
      </c>
      <c r="B10" s="483" t="s">
        <v>36</v>
      </c>
      <c r="C10" s="532">
        <f t="shared" si="2"/>
        <v>0</v>
      </c>
      <c r="D10" s="566">
        <f t="shared" si="2"/>
        <v>0</v>
      </c>
      <c r="E10" s="486">
        <f t="shared" si="2"/>
        <v>0</v>
      </c>
      <c r="F10" s="486">
        <f t="shared" si="2"/>
        <v>0</v>
      </c>
      <c r="G10" s="486">
        <f t="shared" si="2"/>
        <v>0</v>
      </c>
      <c r="H10" s="486">
        <f t="shared" si="2"/>
        <v>0</v>
      </c>
      <c r="I10" s="486">
        <f t="shared" si="2"/>
        <v>0</v>
      </c>
      <c r="J10" s="486">
        <f t="shared" si="2"/>
        <v>0</v>
      </c>
      <c r="K10" s="499">
        <f t="shared" si="3"/>
        <v>0</v>
      </c>
      <c r="L10" s="589">
        <f t="shared" si="3"/>
        <v>0</v>
      </c>
      <c r="M10" s="612">
        <f t="shared" si="3"/>
        <v>0</v>
      </c>
      <c r="N10" s="589">
        <f t="shared" si="3"/>
        <v>0</v>
      </c>
      <c r="O10" s="608">
        <f t="shared" si="3"/>
        <v>0</v>
      </c>
      <c r="P10" s="648">
        <f t="shared" si="3"/>
        <v>0</v>
      </c>
      <c r="Q10" s="637">
        <f t="shared" si="3"/>
        <v>0</v>
      </c>
      <c r="R10" s="590" t="e">
        <f t="shared" si="3"/>
        <v>#REF!</v>
      </c>
      <c r="S10" s="825"/>
      <c r="T10" s="4"/>
      <c r="U10" s="370"/>
      <c r="V10" s="710"/>
      <c r="W10" s="317"/>
      <c r="X10" s="317"/>
      <c r="Y10" s="317"/>
      <c r="Z10" s="721"/>
      <c r="AA10" s="721"/>
      <c r="AB10" s="721"/>
      <c r="AC10" s="324"/>
      <c r="AD10" s="325"/>
      <c r="AE10" s="370"/>
      <c r="AF10" s="710"/>
      <c r="AG10" s="730"/>
      <c r="AI10" s="68">
        <f t="shared" si="4"/>
        <v>0</v>
      </c>
      <c r="AJ10" s="68">
        <f t="shared" si="5"/>
        <v>0</v>
      </c>
      <c r="AK10" s="68">
        <f t="shared" si="6"/>
        <v>0</v>
      </c>
      <c r="AL10" s="68">
        <f t="shared" si="7"/>
        <v>0</v>
      </c>
      <c r="AM10" s="68">
        <f t="shared" si="8"/>
        <v>0</v>
      </c>
      <c r="AN10" s="68">
        <f t="shared" si="9"/>
        <v>0</v>
      </c>
      <c r="AO10" s="68">
        <f t="shared" si="10"/>
        <v>0</v>
      </c>
      <c r="AP10" s="68">
        <f t="shared" si="11"/>
        <v>0</v>
      </c>
      <c r="AQ10" s="68">
        <f t="shared" si="12"/>
        <v>0</v>
      </c>
      <c r="AR10" s="68">
        <f t="shared" si="13"/>
        <v>0</v>
      </c>
      <c r="AS10" s="68">
        <f t="shared" si="14"/>
        <v>0</v>
      </c>
      <c r="AT10" s="68">
        <f t="shared" si="15"/>
        <v>0</v>
      </c>
      <c r="AU10" s="68">
        <f t="shared" si="16"/>
        <v>0</v>
      </c>
      <c r="AV10" s="68"/>
      <c r="AW10" s="68"/>
      <c r="AX10" s="68"/>
      <c r="AY10" s="68"/>
    </row>
    <row r="11" spans="1:51" ht="12" customHeight="1">
      <c r="A11" s="191" t="s">
        <v>86</v>
      </c>
      <c r="B11" s="620" t="s">
        <v>87</v>
      </c>
      <c r="C11" s="532">
        <f t="shared" si="2"/>
        <v>0</v>
      </c>
      <c r="D11" s="566">
        <f t="shared" si="2"/>
        <v>0</v>
      </c>
      <c r="E11" s="486">
        <f t="shared" si="2"/>
        <v>0</v>
      </c>
      <c r="F11" s="486">
        <f t="shared" si="2"/>
        <v>0</v>
      </c>
      <c r="G11" s="486">
        <f t="shared" si="2"/>
        <v>0</v>
      </c>
      <c r="H11" s="486">
        <f t="shared" si="2"/>
        <v>0</v>
      </c>
      <c r="I11" s="486">
        <f t="shared" si="2"/>
        <v>0</v>
      </c>
      <c r="J11" s="486">
        <f t="shared" si="2"/>
        <v>0</v>
      </c>
      <c r="K11" s="499">
        <f t="shared" si="3"/>
        <v>0</v>
      </c>
      <c r="L11" s="589">
        <f t="shared" si="3"/>
        <v>0</v>
      </c>
      <c r="M11" s="612">
        <f t="shared" si="3"/>
        <v>0</v>
      </c>
      <c r="N11" s="589">
        <f t="shared" si="3"/>
        <v>0</v>
      </c>
      <c r="O11" s="608">
        <f t="shared" si="3"/>
        <v>0</v>
      </c>
      <c r="P11" s="648">
        <f t="shared" si="3"/>
        <v>0</v>
      </c>
      <c r="Q11" s="637">
        <f t="shared" si="3"/>
        <v>0</v>
      </c>
      <c r="R11" s="590" t="e">
        <f t="shared" si="3"/>
        <v>#REF!</v>
      </c>
      <c r="S11" s="825"/>
      <c r="T11" s="4"/>
      <c r="U11" s="370"/>
      <c r="V11" s="710"/>
      <c r="W11" s="317"/>
      <c r="X11" s="317"/>
      <c r="Y11" s="317"/>
      <c r="Z11" s="721"/>
      <c r="AA11" s="721"/>
      <c r="AB11" s="721"/>
      <c r="AC11" s="324"/>
      <c r="AD11" s="325"/>
      <c r="AE11" s="370"/>
      <c r="AF11" s="710"/>
      <c r="AG11" s="730"/>
      <c r="AI11" s="68">
        <f t="shared" si="4"/>
        <v>0</v>
      </c>
      <c r="AJ11" s="68">
        <f t="shared" si="5"/>
        <v>0</v>
      </c>
      <c r="AK11" s="68">
        <f t="shared" si="6"/>
        <v>0</v>
      </c>
      <c r="AL11" s="68">
        <f t="shared" si="7"/>
        <v>0</v>
      </c>
      <c r="AM11" s="68">
        <f t="shared" si="8"/>
        <v>0</v>
      </c>
      <c r="AN11" s="68">
        <f t="shared" si="9"/>
        <v>0</v>
      </c>
      <c r="AO11" s="68">
        <f t="shared" si="10"/>
        <v>0</v>
      </c>
      <c r="AP11" s="68">
        <f t="shared" si="11"/>
        <v>0</v>
      </c>
      <c r="AQ11" s="68">
        <f t="shared" si="12"/>
        <v>0</v>
      </c>
      <c r="AR11" s="68">
        <f t="shared" si="13"/>
        <v>0</v>
      </c>
      <c r="AS11" s="68">
        <f t="shared" si="14"/>
        <v>0</v>
      </c>
      <c r="AT11" s="68">
        <f t="shared" si="15"/>
        <v>0</v>
      </c>
      <c r="AU11" s="68">
        <f t="shared" si="16"/>
        <v>0</v>
      </c>
      <c r="AV11" s="68"/>
      <c r="AW11" s="68"/>
      <c r="AX11" s="68"/>
      <c r="AY11" s="68"/>
    </row>
    <row r="12" spans="1:51" ht="12" customHeight="1">
      <c r="A12" s="63" t="s">
        <v>25</v>
      </c>
      <c r="B12" s="493" t="s">
        <v>67</v>
      </c>
      <c r="C12" s="534">
        <f t="shared" si="2"/>
        <v>0</v>
      </c>
      <c r="D12" s="567">
        <f t="shared" si="2"/>
        <v>0</v>
      </c>
      <c r="E12" s="568">
        <f t="shared" si="2"/>
        <v>0</v>
      </c>
      <c r="F12" s="568">
        <f t="shared" si="2"/>
        <v>0</v>
      </c>
      <c r="G12" s="568">
        <f t="shared" si="2"/>
        <v>0</v>
      </c>
      <c r="H12" s="568">
        <f t="shared" si="2"/>
        <v>0</v>
      </c>
      <c r="I12" s="568">
        <f t="shared" si="2"/>
        <v>0</v>
      </c>
      <c r="J12" s="568">
        <f t="shared" si="2"/>
        <v>0</v>
      </c>
      <c r="K12" s="616">
        <f t="shared" si="3"/>
        <v>0</v>
      </c>
      <c r="L12" s="617">
        <f t="shared" si="3"/>
        <v>0</v>
      </c>
      <c r="M12" s="687">
        <f t="shared" si="3"/>
        <v>0</v>
      </c>
      <c r="N12" s="617">
        <f t="shared" si="3"/>
        <v>0</v>
      </c>
      <c r="O12" s="698">
        <f t="shared" si="3"/>
        <v>0</v>
      </c>
      <c r="P12" s="699">
        <f t="shared" si="3"/>
        <v>0</v>
      </c>
      <c r="Q12" s="641">
        <f t="shared" si="3"/>
        <v>0</v>
      </c>
      <c r="R12" s="573" t="e">
        <f t="shared" si="3"/>
        <v>#REF!</v>
      </c>
      <c r="S12" s="825"/>
      <c r="T12" s="4"/>
      <c r="U12" s="715"/>
      <c r="V12" s="716"/>
      <c r="W12" s="717"/>
      <c r="X12" s="717"/>
      <c r="Y12" s="717"/>
      <c r="Z12" s="720"/>
      <c r="AA12" s="720"/>
      <c r="AB12" s="720"/>
      <c r="AC12" s="327"/>
      <c r="AD12" s="328"/>
      <c r="AE12" s="715"/>
      <c r="AF12" s="716"/>
      <c r="AG12" s="731"/>
      <c r="AI12" s="68">
        <f t="shared" si="4"/>
        <v>0</v>
      </c>
      <c r="AJ12" s="68">
        <f t="shared" si="5"/>
        <v>0</v>
      </c>
      <c r="AK12" s="68">
        <f t="shared" si="6"/>
        <v>0</v>
      </c>
      <c r="AL12" s="68">
        <f t="shared" si="7"/>
        <v>0</v>
      </c>
      <c r="AM12" s="68">
        <f t="shared" si="8"/>
        <v>0</v>
      </c>
      <c r="AN12" s="68">
        <f t="shared" si="9"/>
        <v>0</v>
      </c>
      <c r="AO12" s="68">
        <f t="shared" si="10"/>
        <v>0</v>
      </c>
      <c r="AP12" s="68">
        <f t="shared" si="11"/>
        <v>0</v>
      </c>
      <c r="AQ12" s="68">
        <f t="shared" si="12"/>
        <v>0</v>
      </c>
      <c r="AR12" s="68">
        <f t="shared" si="13"/>
        <v>0</v>
      </c>
      <c r="AS12" s="68">
        <f t="shared" si="14"/>
        <v>0</v>
      </c>
      <c r="AT12" s="68">
        <f t="shared" si="15"/>
        <v>0</v>
      </c>
      <c r="AU12" s="68">
        <f t="shared" si="16"/>
        <v>0</v>
      </c>
      <c r="AV12" s="68"/>
      <c r="AW12" s="68"/>
      <c r="AX12" s="68"/>
      <c r="AY12" s="68"/>
    </row>
    <row r="13" spans="1:51" ht="12" customHeight="1">
      <c r="A13" s="63" t="s">
        <v>14</v>
      </c>
      <c r="B13" s="493" t="s">
        <v>68</v>
      </c>
      <c r="C13" s="534">
        <f t="shared" si="2"/>
        <v>0</v>
      </c>
      <c r="D13" s="567">
        <f t="shared" si="2"/>
        <v>0</v>
      </c>
      <c r="E13" s="568">
        <f t="shared" si="2"/>
        <v>0</v>
      </c>
      <c r="F13" s="568">
        <f t="shared" si="2"/>
        <v>0</v>
      </c>
      <c r="G13" s="568">
        <f t="shared" si="2"/>
        <v>0</v>
      </c>
      <c r="H13" s="568">
        <f t="shared" si="2"/>
        <v>0</v>
      </c>
      <c r="I13" s="568">
        <f t="shared" si="2"/>
        <v>0</v>
      </c>
      <c r="J13" s="568">
        <f t="shared" si="2"/>
        <v>0</v>
      </c>
      <c r="K13" s="616">
        <f t="shared" si="3"/>
        <v>0</v>
      </c>
      <c r="L13" s="617">
        <f t="shared" si="3"/>
        <v>0</v>
      </c>
      <c r="M13" s="687">
        <f t="shared" si="3"/>
        <v>0</v>
      </c>
      <c r="N13" s="617">
        <f t="shared" si="3"/>
        <v>0</v>
      </c>
      <c r="O13" s="698">
        <f t="shared" si="3"/>
        <v>0</v>
      </c>
      <c r="P13" s="699">
        <f t="shared" si="3"/>
        <v>0</v>
      </c>
      <c r="Q13" s="641">
        <f t="shared" si="3"/>
        <v>0</v>
      </c>
      <c r="R13" s="573" t="e">
        <f t="shared" si="3"/>
        <v>#REF!</v>
      </c>
      <c r="S13" s="825"/>
      <c r="T13" s="4"/>
      <c r="U13" s="715"/>
      <c r="V13" s="719"/>
      <c r="W13" s="720"/>
      <c r="X13" s="720"/>
      <c r="Y13" s="720"/>
      <c r="Z13" s="720"/>
      <c r="AA13" s="720"/>
      <c r="AB13" s="720"/>
      <c r="AC13" s="327"/>
      <c r="AD13" s="328"/>
      <c r="AE13" s="715"/>
      <c r="AF13" s="719"/>
      <c r="AG13" s="731"/>
      <c r="AI13" s="68">
        <f t="shared" si="4"/>
        <v>0</v>
      </c>
      <c r="AJ13" s="68">
        <f t="shared" si="5"/>
        <v>0</v>
      </c>
      <c r="AK13" s="68">
        <f t="shared" si="6"/>
        <v>0</v>
      </c>
      <c r="AL13" s="68">
        <f t="shared" si="7"/>
        <v>0</v>
      </c>
      <c r="AM13" s="68">
        <f t="shared" si="8"/>
        <v>0</v>
      </c>
      <c r="AN13" s="68">
        <f t="shared" si="9"/>
        <v>0</v>
      </c>
      <c r="AO13" s="68">
        <f t="shared" si="10"/>
        <v>0</v>
      </c>
      <c r="AP13" s="68">
        <f t="shared" si="11"/>
        <v>0</v>
      </c>
      <c r="AQ13" s="68">
        <f t="shared" si="12"/>
        <v>0</v>
      </c>
      <c r="AR13" s="68">
        <f t="shared" si="13"/>
        <v>0</v>
      </c>
      <c r="AS13" s="68">
        <f t="shared" si="14"/>
        <v>0</v>
      </c>
      <c r="AT13" s="68">
        <f t="shared" si="15"/>
        <v>0</v>
      </c>
      <c r="AU13" s="68">
        <f t="shared" si="16"/>
        <v>0</v>
      </c>
      <c r="AV13" s="68"/>
      <c r="AW13" s="68"/>
      <c r="AX13" s="68"/>
      <c r="AY13" s="68"/>
    </row>
    <row r="14" spans="1:51" ht="12" customHeight="1">
      <c r="A14" s="57" t="s">
        <v>24</v>
      </c>
      <c r="B14" s="483" t="s">
        <v>52</v>
      </c>
      <c r="C14" s="690">
        <f t="shared" si="2"/>
        <v>0</v>
      </c>
      <c r="D14" s="566">
        <f t="shared" si="2"/>
        <v>0</v>
      </c>
      <c r="E14" s="486">
        <f t="shared" si="2"/>
        <v>0</v>
      </c>
      <c r="F14" s="486">
        <f t="shared" si="2"/>
        <v>0</v>
      </c>
      <c r="G14" s="486">
        <f t="shared" si="2"/>
        <v>0</v>
      </c>
      <c r="H14" s="486">
        <f t="shared" si="2"/>
        <v>0</v>
      </c>
      <c r="I14" s="486">
        <f t="shared" si="2"/>
        <v>0</v>
      </c>
      <c r="J14" s="486">
        <f t="shared" si="2"/>
        <v>0</v>
      </c>
      <c r="K14" s="499">
        <f t="shared" si="3"/>
        <v>0</v>
      </c>
      <c r="L14" s="589">
        <f t="shared" si="3"/>
        <v>0</v>
      </c>
      <c r="M14" s="612">
        <f t="shared" si="3"/>
        <v>0</v>
      </c>
      <c r="N14" s="589"/>
      <c r="O14" s="608">
        <f t="shared" si="3"/>
        <v>0</v>
      </c>
      <c r="P14" s="648">
        <f t="shared" si="3"/>
        <v>0</v>
      </c>
      <c r="Q14" s="641">
        <f t="shared" si="3"/>
        <v>0</v>
      </c>
      <c r="R14" s="573" t="e">
        <f t="shared" si="3"/>
        <v>#REF!</v>
      </c>
      <c r="S14" s="825"/>
      <c r="T14" s="4"/>
      <c r="U14" s="370"/>
      <c r="V14" s="369"/>
      <c r="W14" s="721"/>
      <c r="X14" s="721"/>
      <c r="Y14" s="721"/>
      <c r="Z14" s="721"/>
      <c r="AA14" s="721"/>
      <c r="AB14" s="721"/>
      <c r="AC14" s="324"/>
      <c r="AD14" s="325"/>
      <c r="AE14" s="370"/>
      <c r="AF14" s="369"/>
      <c r="AG14" s="730"/>
      <c r="AI14" s="68">
        <f t="shared" si="4"/>
        <v>0</v>
      </c>
      <c r="AJ14" s="68">
        <f t="shared" si="5"/>
        <v>0</v>
      </c>
      <c r="AK14" s="68">
        <f t="shared" si="6"/>
        <v>0</v>
      </c>
      <c r="AL14" s="68">
        <f t="shared" si="7"/>
        <v>0</v>
      </c>
      <c r="AM14" s="68">
        <f t="shared" si="8"/>
        <v>0</v>
      </c>
      <c r="AN14" s="68">
        <f t="shared" si="9"/>
        <v>0</v>
      </c>
      <c r="AO14" s="68">
        <f t="shared" si="10"/>
        <v>0</v>
      </c>
      <c r="AP14" s="68">
        <f t="shared" si="11"/>
        <v>0</v>
      </c>
      <c r="AQ14" s="68">
        <f t="shared" si="12"/>
        <v>0</v>
      </c>
      <c r="AR14" s="68">
        <f t="shared" si="13"/>
        <v>0</v>
      </c>
      <c r="AS14" s="68">
        <f t="shared" si="14"/>
        <v>0</v>
      </c>
      <c r="AT14" s="68">
        <f t="shared" si="15"/>
        <v>0</v>
      </c>
      <c r="AU14" s="68">
        <f t="shared" si="16"/>
        <v>0</v>
      </c>
      <c r="AV14" s="68"/>
      <c r="AW14" s="68"/>
      <c r="AX14" s="68"/>
      <c r="AY14" s="68"/>
    </row>
    <row r="15" spans="1:51" ht="12" hidden="1" customHeight="1" outlineLevel="1">
      <c r="A15" s="57" t="s">
        <v>128</v>
      </c>
      <c r="B15" s="483" t="s">
        <v>129</v>
      </c>
      <c r="C15" s="690">
        <f t="shared" si="2"/>
        <v>0</v>
      </c>
      <c r="D15" s="566">
        <f t="shared" si="2"/>
        <v>0</v>
      </c>
      <c r="E15" s="486">
        <f t="shared" si="2"/>
        <v>0</v>
      </c>
      <c r="F15" s="486">
        <f t="shared" si="2"/>
        <v>0</v>
      </c>
      <c r="G15" s="486">
        <f t="shared" si="2"/>
        <v>0</v>
      </c>
      <c r="H15" s="486">
        <f t="shared" si="2"/>
        <v>0</v>
      </c>
      <c r="I15" s="486">
        <f t="shared" si="2"/>
        <v>0</v>
      </c>
      <c r="J15" s="486">
        <f t="shared" si="2"/>
        <v>0</v>
      </c>
      <c r="K15" s="499">
        <f t="shared" si="3"/>
        <v>0</v>
      </c>
      <c r="L15" s="589">
        <f t="shared" si="3"/>
        <v>0</v>
      </c>
      <c r="M15" s="612">
        <f t="shared" si="3"/>
        <v>0</v>
      </c>
      <c r="N15" s="589"/>
      <c r="O15" s="608">
        <f t="shared" si="3"/>
        <v>0</v>
      </c>
      <c r="P15" s="648">
        <f t="shared" si="3"/>
        <v>0</v>
      </c>
      <c r="Q15" s="641">
        <f t="shared" si="3"/>
        <v>0</v>
      </c>
      <c r="R15" s="573" t="e">
        <f t="shared" si="3"/>
        <v>#REF!</v>
      </c>
      <c r="S15" s="825"/>
      <c r="T15" s="4"/>
      <c r="U15" s="370"/>
      <c r="V15" s="369"/>
      <c r="W15" s="721"/>
      <c r="X15" s="721"/>
      <c r="Y15" s="721"/>
      <c r="Z15" s="721"/>
      <c r="AA15" s="721"/>
      <c r="AB15" s="721"/>
      <c r="AC15" s="324"/>
      <c r="AD15" s="325"/>
      <c r="AE15" s="370"/>
      <c r="AF15" s="369"/>
      <c r="AG15" s="795"/>
      <c r="AI15" s="68">
        <f t="shared" ref="AI15:AR15" si="17">C15-U15</f>
        <v>0</v>
      </c>
      <c r="AJ15" s="68">
        <f t="shared" si="17"/>
        <v>0</v>
      </c>
      <c r="AK15" s="68">
        <f t="shared" si="17"/>
        <v>0</v>
      </c>
      <c r="AL15" s="68">
        <f t="shared" si="17"/>
        <v>0</v>
      </c>
      <c r="AM15" s="68">
        <f t="shared" si="17"/>
        <v>0</v>
      </c>
      <c r="AN15" s="68">
        <f t="shared" si="17"/>
        <v>0</v>
      </c>
      <c r="AO15" s="68">
        <f t="shared" si="17"/>
        <v>0</v>
      </c>
      <c r="AP15" s="68">
        <f t="shared" si="17"/>
        <v>0</v>
      </c>
      <c r="AQ15" s="68">
        <f t="shared" si="17"/>
        <v>0</v>
      </c>
      <c r="AR15" s="68">
        <f t="shared" si="17"/>
        <v>0</v>
      </c>
      <c r="AS15" s="68">
        <f>O15-AE15</f>
        <v>0</v>
      </c>
      <c r="AT15" s="68">
        <f>P15-AF15</f>
        <v>0</v>
      </c>
      <c r="AU15" s="68">
        <f>Q15-AG15</f>
        <v>0</v>
      </c>
      <c r="AV15" s="68"/>
      <c r="AW15" s="68"/>
      <c r="AX15" s="68"/>
      <c r="AY15" s="68"/>
    </row>
    <row r="16" spans="1:51" ht="12" customHeight="1" collapsed="1">
      <c r="A16" s="63" t="s">
        <v>5</v>
      </c>
      <c r="B16" s="500" t="s">
        <v>48</v>
      </c>
      <c r="C16" s="536">
        <f t="shared" si="2"/>
        <v>0</v>
      </c>
      <c r="D16" s="691">
        <f t="shared" si="2"/>
        <v>0</v>
      </c>
      <c r="E16" s="571">
        <f t="shared" si="2"/>
        <v>0</v>
      </c>
      <c r="F16" s="571">
        <f t="shared" si="2"/>
        <v>0</v>
      </c>
      <c r="G16" s="571">
        <f t="shared" si="2"/>
        <v>0</v>
      </c>
      <c r="H16" s="571">
        <f t="shared" si="2"/>
        <v>0</v>
      </c>
      <c r="I16" s="571">
        <f t="shared" si="2"/>
        <v>0</v>
      </c>
      <c r="J16" s="571">
        <f t="shared" si="2"/>
        <v>0</v>
      </c>
      <c r="K16" s="623">
        <f t="shared" si="3"/>
        <v>0</v>
      </c>
      <c r="L16" s="507">
        <f t="shared" si="3"/>
        <v>0</v>
      </c>
      <c r="M16" s="626">
        <f t="shared" si="3"/>
        <v>0</v>
      </c>
      <c r="N16" s="649">
        <f t="shared" si="3"/>
        <v>0</v>
      </c>
      <c r="O16" s="700">
        <f t="shared" si="3"/>
        <v>0</v>
      </c>
      <c r="P16" s="701">
        <f t="shared" si="3"/>
        <v>0</v>
      </c>
      <c r="Q16" s="641">
        <f t="shared" si="3"/>
        <v>0</v>
      </c>
      <c r="R16" s="573" t="e">
        <f t="shared" si="3"/>
        <v>#REF!</v>
      </c>
      <c r="S16" s="825"/>
      <c r="T16" s="4"/>
      <c r="U16" s="722"/>
      <c r="V16" s="723"/>
      <c r="W16" s="724"/>
      <c r="X16" s="724"/>
      <c r="Y16" s="724"/>
      <c r="Z16" s="724"/>
      <c r="AA16" s="724"/>
      <c r="AB16" s="724"/>
      <c r="AC16" s="327"/>
      <c r="AD16" s="328"/>
      <c r="AE16" s="722"/>
      <c r="AF16" s="723"/>
      <c r="AG16" s="731"/>
      <c r="AI16" s="68">
        <f t="shared" si="4"/>
        <v>0</v>
      </c>
      <c r="AJ16" s="68">
        <f t="shared" si="5"/>
        <v>0</v>
      </c>
      <c r="AK16" s="68">
        <f t="shared" si="6"/>
        <v>0</v>
      </c>
      <c r="AL16" s="68">
        <f t="shared" si="7"/>
        <v>0</v>
      </c>
      <c r="AM16" s="68">
        <f t="shared" si="8"/>
        <v>0</v>
      </c>
      <c r="AN16" s="68">
        <f t="shared" si="9"/>
        <v>0</v>
      </c>
      <c r="AO16" s="68">
        <f t="shared" si="10"/>
        <v>0</v>
      </c>
      <c r="AP16" s="68">
        <f t="shared" si="11"/>
        <v>0</v>
      </c>
      <c r="AQ16" s="68">
        <f t="shared" si="12"/>
        <v>0</v>
      </c>
      <c r="AR16" s="68">
        <f t="shared" si="13"/>
        <v>0</v>
      </c>
      <c r="AS16" s="68">
        <f t="shared" si="14"/>
        <v>0</v>
      </c>
      <c r="AT16" s="68">
        <f t="shared" si="15"/>
        <v>0</v>
      </c>
      <c r="AU16" s="68">
        <f t="shared" si="16"/>
        <v>0</v>
      </c>
      <c r="AV16" s="68"/>
      <c r="AW16" s="68"/>
      <c r="AX16" s="68"/>
      <c r="AY16" s="68"/>
    </row>
    <row r="17" spans="1:51" ht="12" customHeight="1">
      <c r="A17" s="57" t="s">
        <v>10</v>
      </c>
      <c r="B17" s="483" t="s">
        <v>46</v>
      </c>
      <c r="C17" s="509">
        <f t="shared" si="2"/>
        <v>0</v>
      </c>
      <c r="D17" s="486">
        <f t="shared" si="2"/>
        <v>0</v>
      </c>
      <c r="E17" s="486">
        <f t="shared" si="2"/>
        <v>0</v>
      </c>
      <c r="F17" s="486">
        <f t="shared" si="2"/>
        <v>0</v>
      </c>
      <c r="G17" s="486">
        <f t="shared" si="2"/>
        <v>0</v>
      </c>
      <c r="H17" s="486">
        <f t="shared" si="2"/>
        <v>0</v>
      </c>
      <c r="I17" s="486">
        <f t="shared" si="2"/>
        <v>0</v>
      </c>
      <c r="J17" s="486">
        <f t="shared" si="2"/>
        <v>0</v>
      </c>
      <c r="K17" s="499"/>
      <c r="L17" s="589"/>
      <c r="M17" s="499"/>
      <c r="N17" s="589"/>
      <c r="O17" s="485">
        <f t="shared" si="3"/>
        <v>0</v>
      </c>
      <c r="P17" s="614">
        <f t="shared" si="3"/>
        <v>0</v>
      </c>
      <c r="Q17" s="670"/>
      <c r="R17" s="588"/>
      <c r="S17" s="825"/>
      <c r="T17" s="4"/>
      <c r="U17" s="343"/>
      <c r="V17" s="721"/>
      <c r="W17" s="721"/>
      <c r="X17" s="721"/>
      <c r="Y17" s="721"/>
      <c r="Z17" s="721"/>
      <c r="AA17" s="721"/>
      <c r="AB17" s="721"/>
      <c r="AC17" s="785"/>
      <c r="AD17" s="728"/>
      <c r="AE17" s="343"/>
      <c r="AF17" s="721"/>
      <c r="AG17" s="789"/>
      <c r="AI17" s="68">
        <f t="shared" si="4"/>
        <v>0</v>
      </c>
      <c r="AJ17" s="68">
        <f t="shared" si="5"/>
        <v>0</v>
      </c>
      <c r="AK17" s="68">
        <f t="shared" si="6"/>
        <v>0</v>
      </c>
      <c r="AL17" s="68">
        <f t="shared" si="7"/>
        <v>0</v>
      </c>
      <c r="AM17" s="68">
        <f t="shared" si="8"/>
        <v>0</v>
      </c>
      <c r="AN17" s="68">
        <f t="shared" si="9"/>
        <v>0</v>
      </c>
      <c r="AO17" s="68">
        <f t="shared" si="10"/>
        <v>0</v>
      </c>
      <c r="AP17" s="68">
        <f t="shared" si="11"/>
        <v>0</v>
      </c>
      <c r="AQ17" s="68">
        <f t="shared" si="12"/>
        <v>0</v>
      </c>
      <c r="AR17" s="68">
        <f t="shared" si="13"/>
        <v>0</v>
      </c>
      <c r="AS17" s="68">
        <f t="shared" si="14"/>
        <v>0</v>
      </c>
      <c r="AT17" s="68">
        <f t="shared" si="15"/>
        <v>0</v>
      </c>
      <c r="AU17" s="68">
        <f t="shared" si="16"/>
        <v>0</v>
      </c>
      <c r="AV17" s="68"/>
      <c r="AW17" s="68"/>
      <c r="AX17" s="68"/>
      <c r="AY17" s="68"/>
    </row>
    <row r="18" spans="1:51" ht="12" customHeight="1">
      <c r="A18" s="57" t="s">
        <v>6</v>
      </c>
      <c r="B18" s="483" t="s">
        <v>108</v>
      </c>
      <c r="C18" s="509">
        <f t="shared" si="2"/>
        <v>0</v>
      </c>
      <c r="D18" s="486">
        <f t="shared" si="2"/>
        <v>0</v>
      </c>
      <c r="E18" s="486">
        <f t="shared" si="2"/>
        <v>0</v>
      </c>
      <c r="F18" s="486">
        <f t="shared" si="2"/>
        <v>0</v>
      </c>
      <c r="G18" s="486">
        <f t="shared" si="2"/>
        <v>0</v>
      </c>
      <c r="H18" s="486">
        <f t="shared" si="2"/>
        <v>0</v>
      </c>
      <c r="I18" s="486">
        <f t="shared" si="2"/>
        <v>0</v>
      </c>
      <c r="J18" s="486">
        <f t="shared" si="2"/>
        <v>0</v>
      </c>
      <c r="K18" s="499"/>
      <c r="L18" s="589"/>
      <c r="M18" s="499"/>
      <c r="N18" s="589"/>
      <c r="O18" s="485">
        <f t="shared" si="3"/>
        <v>0</v>
      </c>
      <c r="P18" s="615">
        <f t="shared" si="3"/>
        <v>0</v>
      </c>
      <c r="Q18" s="637"/>
      <c r="R18" s="590"/>
      <c r="S18" s="825"/>
      <c r="T18" s="4"/>
      <c r="U18" s="343"/>
      <c r="V18" s="721"/>
      <c r="W18" s="721"/>
      <c r="X18" s="721"/>
      <c r="Y18" s="721"/>
      <c r="Z18" s="721"/>
      <c r="AA18" s="721"/>
      <c r="AB18" s="721"/>
      <c r="AC18" s="324"/>
      <c r="AD18" s="325"/>
      <c r="AE18" s="343"/>
      <c r="AF18" s="721"/>
      <c r="AG18" s="795"/>
      <c r="AI18" s="68">
        <f t="shared" ref="AI18:AR18" si="18">C18-U18</f>
        <v>0</v>
      </c>
      <c r="AJ18" s="68">
        <f t="shared" si="18"/>
        <v>0</v>
      </c>
      <c r="AK18" s="68">
        <f t="shared" si="18"/>
        <v>0</v>
      </c>
      <c r="AL18" s="68">
        <f t="shared" si="18"/>
        <v>0</v>
      </c>
      <c r="AM18" s="68">
        <f t="shared" si="18"/>
        <v>0</v>
      </c>
      <c r="AN18" s="68">
        <f t="shared" si="18"/>
        <v>0</v>
      </c>
      <c r="AO18" s="68">
        <f t="shared" si="18"/>
        <v>0</v>
      </c>
      <c r="AP18" s="68">
        <f t="shared" si="18"/>
        <v>0</v>
      </c>
      <c r="AQ18" s="68">
        <f t="shared" si="18"/>
        <v>0</v>
      </c>
      <c r="AR18" s="68">
        <f t="shared" si="18"/>
        <v>0</v>
      </c>
      <c r="AS18" s="68">
        <f>O18-AE18</f>
        <v>0</v>
      </c>
      <c r="AT18" s="68">
        <f>P18-AF18</f>
        <v>0</v>
      </c>
      <c r="AU18" s="68">
        <f>Q18-AG18</f>
        <v>0</v>
      </c>
      <c r="AV18" s="68"/>
      <c r="AW18" s="68"/>
      <c r="AX18" s="68"/>
      <c r="AY18" s="68"/>
    </row>
    <row r="19" spans="1:51" ht="12" hidden="1" customHeight="1" outlineLevel="1">
      <c r="A19" s="57" t="s">
        <v>6</v>
      </c>
      <c r="B19" s="483" t="s">
        <v>6</v>
      </c>
      <c r="C19" s="509">
        <f t="shared" si="2"/>
        <v>0</v>
      </c>
      <c r="D19" s="486">
        <f t="shared" si="2"/>
        <v>0</v>
      </c>
      <c r="E19" s="486">
        <f t="shared" si="2"/>
        <v>0</v>
      </c>
      <c r="F19" s="486">
        <f t="shared" si="2"/>
        <v>0</v>
      </c>
      <c r="G19" s="486">
        <f t="shared" si="2"/>
        <v>0</v>
      </c>
      <c r="H19" s="486">
        <f t="shared" si="2"/>
        <v>0</v>
      </c>
      <c r="I19" s="486">
        <f t="shared" si="2"/>
        <v>0</v>
      </c>
      <c r="J19" s="486">
        <f t="shared" si="2"/>
        <v>0</v>
      </c>
      <c r="K19" s="499"/>
      <c r="L19" s="589"/>
      <c r="M19" s="499"/>
      <c r="N19" s="589"/>
      <c r="O19" s="485">
        <f t="shared" si="3"/>
        <v>0</v>
      </c>
      <c r="P19" s="615">
        <f t="shared" si="3"/>
        <v>0</v>
      </c>
      <c r="Q19" s="637"/>
      <c r="R19" s="590"/>
      <c r="S19" s="825"/>
      <c r="T19" s="4"/>
      <c r="U19" s="343"/>
      <c r="V19" s="721"/>
      <c r="W19" s="721"/>
      <c r="X19" s="721"/>
      <c r="Y19" s="721"/>
      <c r="Z19" s="721"/>
      <c r="AA19" s="721"/>
      <c r="AB19" s="721"/>
      <c r="AC19" s="324"/>
      <c r="AD19" s="325"/>
      <c r="AE19" s="343"/>
      <c r="AF19" s="721"/>
      <c r="AG19" s="730"/>
      <c r="AI19" s="68">
        <f t="shared" si="4"/>
        <v>0</v>
      </c>
      <c r="AJ19" s="68">
        <f t="shared" si="5"/>
        <v>0</v>
      </c>
      <c r="AK19" s="68">
        <f t="shared" si="6"/>
        <v>0</v>
      </c>
      <c r="AL19" s="68">
        <f t="shared" si="7"/>
        <v>0</v>
      </c>
      <c r="AM19" s="68">
        <f t="shared" si="8"/>
        <v>0</v>
      </c>
      <c r="AN19" s="68">
        <f t="shared" si="9"/>
        <v>0</v>
      </c>
      <c r="AO19" s="68">
        <f t="shared" si="10"/>
        <v>0</v>
      </c>
      <c r="AP19" s="68">
        <f t="shared" si="11"/>
        <v>0</v>
      </c>
      <c r="AQ19" s="68">
        <f t="shared" si="12"/>
        <v>0</v>
      </c>
      <c r="AR19" s="68">
        <f t="shared" si="13"/>
        <v>0</v>
      </c>
      <c r="AS19" s="68">
        <f t="shared" si="14"/>
        <v>0</v>
      </c>
      <c r="AT19" s="68">
        <f t="shared" si="15"/>
        <v>0</v>
      </c>
      <c r="AU19" s="68">
        <f t="shared" si="16"/>
        <v>0</v>
      </c>
      <c r="AV19" s="68"/>
      <c r="AW19" s="68"/>
      <c r="AX19" s="68"/>
      <c r="AY19" s="68"/>
    </row>
    <row r="20" spans="1:51" ht="12" customHeight="1" collapsed="1">
      <c r="A20" s="57" t="s">
        <v>29</v>
      </c>
      <c r="B20" s="483" t="s">
        <v>168</v>
      </c>
      <c r="C20" s="509">
        <f t="shared" si="2"/>
        <v>0</v>
      </c>
      <c r="D20" s="486">
        <f t="shared" si="2"/>
        <v>0</v>
      </c>
      <c r="E20" s="486">
        <f t="shared" si="2"/>
        <v>0</v>
      </c>
      <c r="F20" s="486">
        <f t="shared" si="2"/>
        <v>0</v>
      </c>
      <c r="G20" s="486">
        <f t="shared" si="2"/>
        <v>0</v>
      </c>
      <c r="H20" s="486">
        <f t="shared" si="2"/>
        <v>0</v>
      </c>
      <c r="I20" s="486">
        <f t="shared" si="2"/>
        <v>0</v>
      </c>
      <c r="J20" s="486">
        <f t="shared" si="2"/>
        <v>0</v>
      </c>
      <c r="K20" s="499">
        <f t="shared" si="3"/>
        <v>0</v>
      </c>
      <c r="L20" s="589">
        <f t="shared" si="3"/>
        <v>0</v>
      </c>
      <c r="M20" s="499"/>
      <c r="N20" s="589"/>
      <c r="O20" s="485">
        <f t="shared" si="3"/>
        <v>0</v>
      </c>
      <c r="P20" s="615">
        <f t="shared" si="3"/>
        <v>0</v>
      </c>
      <c r="Q20" s="637">
        <f t="shared" si="3"/>
        <v>0</v>
      </c>
      <c r="R20" s="590" t="e">
        <f t="shared" si="3"/>
        <v>#REF!</v>
      </c>
      <c r="S20" s="825"/>
      <c r="T20" s="4"/>
      <c r="U20" s="343"/>
      <c r="V20" s="721"/>
      <c r="W20" s="721"/>
      <c r="X20" s="721"/>
      <c r="Y20" s="721"/>
      <c r="Z20" s="721"/>
      <c r="AA20" s="721"/>
      <c r="AB20" s="721"/>
      <c r="AC20" s="324"/>
      <c r="AD20" s="325"/>
      <c r="AE20" s="343"/>
      <c r="AF20" s="721"/>
      <c r="AG20" s="730"/>
      <c r="AI20" s="68">
        <f t="shared" si="4"/>
        <v>0</v>
      </c>
      <c r="AJ20" s="68">
        <f t="shared" si="5"/>
        <v>0</v>
      </c>
      <c r="AK20" s="68">
        <f t="shared" si="6"/>
        <v>0</v>
      </c>
      <c r="AL20" s="68">
        <f t="shared" si="7"/>
        <v>0</v>
      </c>
      <c r="AM20" s="68">
        <f t="shared" si="8"/>
        <v>0</v>
      </c>
      <c r="AN20" s="68">
        <f t="shared" si="9"/>
        <v>0</v>
      </c>
      <c r="AO20" s="68">
        <f t="shared" si="10"/>
        <v>0</v>
      </c>
      <c r="AP20" s="68">
        <f t="shared" si="11"/>
        <v>0</v>
      </c>
      <c r="AQ20" s="68">
        <f t="shared" si="12"/>
        <v>0</v>
      </c>
      <c r="AR20" s="68">
        <f t="shared" si="13"/>
        <v>0</v>
      </c>
      <c r="AS20" s="68">
        <f t="shared" si="14"/>
        <v>0</v>
      </c>
      <c r="AT20" s="68">
        <f t="shared" si="15"/>
        <v>0</v>
      </c>
      <c r="AU20" s="68">
        <f t="shared" si="16"/>
        <v>0</v>
      </c>
      <c r="AV20" s="68"/>
      <c r="AW20" s="68"/>
      <c r="AX20" s="68"/>
      <c r="AY20" s="68"/>
    </row>
    <row r="21" spans="1:51" ht="12" customHeight="1">
      <c r="A21" s="57" t="s">
        <v>28</v>
      </c>
      <c r="B21" s="483" t="s">
        <v>93</v>
      </c>
      <c r="C21" s="476">
        <f t="shared" si="2"/>
        <v>0</v>
      </c>
      <c r="D21" s="485">
        <f t="shared" si="2"/>
        <v>0</v>
      </c>
      <c r="E21" s="485">
        <f t="shared" si="2"/>
        <v>0</v>
      </c>
      <c r="F21" s="485">
        <f t="shared" si="2"/>
        <v>0</v>
      </c>
      <c r="G21" s="485">
        <f t="shared" si="2"/>
        <v>0</v>
      </c>
      <c r="H21" s="486">
        <f t="shared" si="2"/>
        <v>0</v>
      </c>
      <c r="I21" s="486">
        <f t="shared" si="2"/>
        <v>0</v>
      </c>
      <c r="J21" s="486">
        <f t="shared" si="2"/>
        <v>0</v>
      </c>
      <c r="K21" s="499">
        <f t="shared" si="3"/>
        <v>0</v>
      </c>
      <c r="L21" s="589">
        <f t="shared" si="3"/>
        <v>0</v>
      </c>
      <c r="M21" s="499"/>
      <c r="N21" s="589"/>
      <c r="O21" s="485">
        <f t="shared" si="3"/>
        <v>0</v>
      </c>
      <c r="P21" s="615">
        <f t="shared" si="3"/>
        <v>0</v>
      </c>
      <c r="Q21" s="637">
        <f t="shared" si="3"/>
        <v>0</v>
      </c>
      <c r="R21" s="590" t="e">
        <f t="shared" si="3"/>
        <v>#REF!</v>
      </c>
      <c r="S21" s="825"/>
      <c r="T21" s="4"/>
      <c r="U21" s="738"/>
      <c r="V21" s="388"/>
      <c r="W21" s="388"/>
      <c r="X21" s="388"/>
      <c r="Y21" s="388"/>
      <c r="Z21" s="721"/>
      <c r="AA21" s="721"/>
      <c r="AB21" s="721"/>
      <c r="AC21" s="324"/>
      <c r="AD21" s="325"/>
      <c r="AE21" s="738"/>
      <c r="AF21" s="388"/>
      <c r="AG21" s="730"/>
      <c r="AI21" s="68">
        <f t="shared" si="4"/>
        <v>0</v>
      </c>
      <c r="AJ21" s="68">
        <f t="shared" si="5"/>
        <v>0</v>
      </c>
      <c r="AK21" s="68">
        <f t="shared" si="6"/>
        <v>0</v>
      </c>
      <c r="AL21" s="68">
        <f t="shared" si="7"/>
        <v>0</v>
      </c>
      <c r="AM21" s="68">
        <f t="shared" si="8"/>
        <v>0</v>
      </c>
      <c r="AN21" s="68">
        <f t="shared" si="9"/>
        <v>0</v>
      </c>
      <c r="AO21" s="68">
        <f t="shared" si="10"/>
        <v>0</v>
      </c>
      <c r="AP21" s="68">
        <f t="shared" si="11"/>
        <v>0</v>
      </c>
      <c r="AQ21" s="68">
        <f t="shared" si="12"/>
        <v>0</v>
      </c>
      <c r="AR21" s="68">
        <f t="shared" si="13"/>
        <v>0</v>
      </c>
      <c r="AS21" s="68">
        <f t="shared" si="14"/>
        <v>0</v>
      </c>
      <c r="AT21" s="68">
        <f t="shared" si="15"/>
        <v>0</v>
      </c>
      <c r="AU21" s="68">
        <f t="shared" si="16"/>
        <v>0</v>
      </c>
      <c r="AV21" s="68"/>
      <c r="AW21" s="68"/>
      <c r="AX21" s="68"/>
      <c r="AY21" s="68"/>
    </row>
    <row r="22" spans="1:51" ht="12" customHeight="1">
      <c r="A22" s="57" t="s">
        <v>15</v>
      </c>
      <c r="B22" s="513" t="s">
        <v>39</v>
      </c>
      <c r="C22" s="514">
        <f t="shared" si="2"/>
        <v>0</v>
      </c>
      <c r="D22" s="515">
        <f t="shared" si="2"/>
        <v>0</v>
      </c>
      <c r="E22" s="515">
        <f t="shared" si="2"/>
        <v>0</v>
      </c>
      <c r="F22" s="515">
        <f t="shared" si="2"/>
        <v>0</v>
      </c>
      <c r="G22" s="515">
        <f t="shared" si="2"/>
        <v>0</v>
      </c>
      <c r="H22" s="515">
        <f t="shared" si="2"/>
        <v>0</v>
      </c>
      <c r="I22" s="515">
        <f t="shared" si="2"/>
        <v>0</v>
      </c>
      <c r="J22" s="515">
        <f t="shared" si="2"/>
        <v>0</v>
      </c>
      <c r="K22" s="675">
        <f t="shared" si="3"/>
        <v>0</v>
      </c>
      <c r="L22" s="649">
        <f t="shared" si="3"/>
        <v>0</v>
      </c>
      <c r="M22" s="675"/>
      <c r="N22" s="649"/>
      <c r="O22" s="485">
        <f t="shared" si="3"/>
        <v>0</v>
      </c>
      <c r="P22" s="615">
        <f t="shared" si="3"/>
        <v>0</v>
      </c>
      <c r="Q22" s="637">
        <f t="shared" si="3"/>
        <v>0</v>
      </c>
      <c r="R22" s="590" t="e">
        <f t="shared" si="3"/>
        <v>#REF!</v>
      </c>
      <c r="S22" s="825"/>
      <c r="T22" s="4"/>
      <c r="U22" s="348"/>
      <c r="V22" s="372"/>
      <c r="W22" s="372"/>
      <c r="X22" s="372"/>
      <c r="Y22" s="372"/>
      <c r="Z22" s="372"/>
      <c r="AA22" s="372"/>
      <c r="AB22" s="372"/>
      <c r="AC22" s="324"/>
      <c r="AD22" s="325"/>
      <c r="AE22" s="348"/>
      <c r="AF22" s="372"/>
      <c r="AG22" s="730"/>
      <c r="AI22" s="68">
        <f t="shared" si="4"/>
        <v>0</v>
      </c>
      <c r="AJ22" s="68">
        <f t="shared" si="5"/>
        <v>0</v>
      </c>
      <c r="AK22" s="68">
        <f t="shared" si="6"/>
        <v>0</v>
      </c>
      <c r="AL22" s="68">
        <f t="shared" si="7"/>
        <v>0</v>
      </c>
      <c r="AM22" s="68">
        <f t="shared" si="8"/>
        <v>0</v>
      </c>
      <c r="AN22" s="68">
        <f t="shared" si="9"/>
        <v>0</v>
      </c>
      <c r="AO22" s="68">
        <f t="shared" si="10"/>
        <v>0</v>
      </c>
      <c r="AP22" s="68">
        <f t="shared" si="11"/>
        <v>0</v>
      </c>
      <c r="AQ22" s="68">
        <f t="shared" si="12"/>
        <v>0</v>
      </c>
      <c r="AR22" s="68">
        <f t="shared" si="13"/>
        <v>0</v>
      </c>
      <c r="AS22" s="68">
        <f t="shared" si="14"/>
        <v>0</v>
      </c>
      <c r="AT22" s="68">
        <f t="shared" si="15"/>
        <v>0</v>
      </c>
      <c r="AU22" s="68">
        <f t="shared" si="16"/>
        <v>0</v>
      </c>
      <c r="AV22" s="68"/>
      <c r="AW22" s="68"/>
      <c r="AX22" s="68"/>
      <c r="AY22" s="68"/>
    </row>
    <row r="23" spans="1:51" ht="12" customHeight="1">
      <c r="A23" s="63" t="s">
        <v>23</v>
      </c>
      <c r="B23" s="493" t="s">
        <v>53</v>
      </c>
      <c r="C23" s="543"/>
      <c r="D23" s="512"/>
      <c r="E23" s="512"/>
      <c r="F23" s="512"/>
      <c r="G23" s="512"/>
      <c r="H23" s="512"/>
      <c r="I23" s="512"/>
      <c r="J23" s="512"/>
      <c r="K23" s="499"/>
      <c r="L23" s="589"/>
      <c r="M23" s="499"/>
      <c r="N23" s="589"/>
      <c r="O23" s="668"/>
      <c r="P23" s="669"/>
      <c r="Q23" s="670"/>
      <c r="R23" s="588"/>
      <c r="S23" s="825"/>
      <c r="T23" s="4"/>
      <c r="U23" s="787"/>
      <c r="V23" s="373"/>
      <c r="W23" s="373"/>
      <c r="X23" s="373"/>
      <c r="Y23" s="373"/>
      <c r="Z23" s="373"/>
      <c r="AA23" s="373"/>
      <c r="AB23" s="373"/>
      <c r="AC23" s="785"/>
      <c r="AD23" s="728"/>
      <c r="AE23" s="787"/>
      <c r="AF23" s="373"/>
      <c r="AG23" s="789"/>
      <c r="AI23" s="68">
        <f t="shared" si="4"/>
        <v>0</v>
      </c>
      <c r="AJ23" s="68">
        <f t="shared" si="5"/>
        <v>0</v>
      </c>
      <c r="AK23" s="68">
        <f t="shared" si="6"/>
        <v>0</v>
      </c>
      <c r="AL23" s="68">
        <f t="shared" si="7"/>
        <v>0</v>
      </c>
      <c r="AM23" s="68">
        <f t="shared" si="8"/>
        <v>0</v>
      </c>
      <c r="AN23" s="68">
        <f t="shared" si="9"/>
        <v>0</v>
      </c>
      <c r="AO23" s="68">
        <f t="shared" si="10"/>
        <v>0</v>
      </c>
      <c r="AP23" s="68">
        <f t="shared" si="11"/>
        <v>0</v>
      </c>
      <c r="AQ23" s="68">
        <f t="shared" si="12"/>
        <v>0</v>
      </c>
      <c r="AR23" s="68">
        <f t="shared" si="13"/>
        <v>0</v>
      </c>
      <c r="AS23" s="68">
        <f t="shared" si="14"/>
        <v>0</v>
      </c>
      <c r="AT23" s="68">
        <f t="shared" si="15"/>
        <v>0</v>
      </c>
      <c r="AU23" s="68">
        <f t="shared" ref="AU23:AU29" si="19">Q23-AG23</f>
        <v>0</v>
      </c>
      <c r="AV23" s="68"/>
      <c r="AW23" s="68"/>
      <c r="AX23" s="68"/>
      <c r="AY23" s="68"/>
    </row>
    <row r="24" spans="1:51" ht="12" customHeight="1">
      <c r="A24" s="57" t="s">
        <v>20</v>
      </c>
      <c r="B24" s="483" t="s">
        <v>54</v>
      </c>
      <c r="C24" s="511">
        <f t="shared" ref="C24:J29" si="20">VLOOKUP($A24,bankingRussia,C$1,FALSE)</f>
        <v>0</v>
      </c>
      <c r="D24" s="512">
        <f t="shared" si="20"/>
        <v>0</v>
      </c>
      <c r="E24" s="512">
        <f t="shared" si="20"/>
        <v>0</v>
      </c>
      <c r="F24" s="512">
        <f t="shared" si="20"/>
        <v>0</v>
      </c>
      <c r="G24" s="512">
        <f t="shared" si="20"/>
        <v>0</v>
      </c>
      <c r="H24" s="512">
        <f t="shared" si="20"/>
        <v>0</v>
      </c>
      <c r="I24" s="512">
        <f t="shared" si="20"/>
        <v>0</v>
      </c>
      <c r="J24" s="512">
        <f t="shared" si="20"/>
        <v>0</v>
      </c>
      <c r="K24" s="499">
        <f t="shared" ref="K24:N29" si="21">VLOOKUP($A24,bankingRussia,K$1,FALSE)</f>
        <v>0</v>
      </c>
      <c r="L24" s="589">
        <f t="shared" si="21"/>
        <v>0</v>
      </c>
      <c r="M24" s="499">
        <f t="shared" si="21"/>
        <v>0</v>
      </c>
      <c r="N24" s="589">
        <f t="shared" si="21"/>
        <v>0</v>
      </c>
      <c r="O24" s="511">
        <f t="shared" ref="O24:R29" si="22">VLOOKUP($A24,bankingRussia,O$1,FALSE)</f>
        <v>0</v>
      </c>
      <c r="P24" s="512">
        <f t="shared" si="22"/>
        <v>0</v>
      </c>
      <c r="Q24" s="637">
        <f t="shared" si="22"/>
        <v>0</v>
      </c>
      <c r="R24" s="590" t="e">
        <f t="shared" si="22"/>
        <v>#REF!</v>
      </c>
      <c r="S24" s="825"/>
      <c r="T24" s="4"/>
      <c r="U24" s="353"/>
      <c r="V24" s="373"/>
      <c r="W24" s="373"/>
      <c r="X24" s="373"/>
      <c r="Y24" s="373"/>
      <c r="Z24" s="373"/>
      <c r="AA24" s="373"/>
      <c r="AB24" s="373"/>
      <c r="AC24" s="324"/>
      <c r="AD24" s="325"/>
      <c r="AE24" s="353"/>
      <c r="AF24" s="373"/>
      <c r="AG24" s="730"/>
      <c r="AI24" s="68">
        <f t="shared" si="4"/>
        <v>0</v>
      </c>
      <c r="AJ24" s="68">
        <f t="shared" si="5"/>
        <v>0</v>
      </c>
      <c r="AK24" s="68">
        <f t="shared" si="6"/>
        <v>0</v>
      </c>
      <c r="AL24" s="68">
        <f t="shared" si="7"/>
        <v>0</v>
      </c>
      <c r="AM24" s="68">
        <f t="shared" si="8"/>
        <v>0</v>
      </c>
      <c r="AN24" s="68">
        <f t="shared" si="9"/>
        <v>0</v>
      </c>
      <c r="AO24" s="68">
        <f t="shared" si="10"/>
        <v>0</v>
      </c>
      <c r="AP24" s="68">
        <f t="shared" si="11"/>
        <v>0</v>
      </c>
      <c r="AQ24" s="68">
        <f t="shared" si="12"/>
        <v>0</v>
      </c>
      <c r="AR24" s="68">
        <f t="shared" si="13"/>
        <v>0</v>
      </c>
      <c r="AS24" s="68">
        <f t="shared" si="14"/>
        <v>0</v>
      </c>
      <c r="AT24" s="68">
        <f t="shared" si="15"/>
        <v>0</v>
      </c>
      <c r="AU24" s="68">
        <f t="shared" si="19"/>
        <v>0</v>
      </c>
      <c r="AV24" s="68"/>
      <c r="AW24" s="68"/>
      <c r="AX24" s="68"/>
      <c r="AY24" s="68"/>
    </row>
    <row r="25" spans="1:51" ht="12" customHeight="1">
      <c r="A25" s="57" t="s">
        <v>73</v>
      </c>
      <c r="B25" s="553" t="s">
        <v>69</v>
      </c>
      <c r="C25" s="511">
        <f t="shared" si="20"/>
        <v>0</v>
      </c>
      <c r="D25" s="512">
        <f t="shared" si="20"/>
        <v>0</v>
      </c>
      <c r="E25" s="512">
        <f t="shared" si="20"/>
        <v>0</v>
      </c>
      <c r="F25" s="512">
        <f t="shared" si="20"/>
        <v>0</v>
      </c>
      <c r="G25" s="512">
        <f t="shared" si="20"/>
        <v>0</v>
      </c>
      <c r="H25" s="512">
        <f t="shared" si="20"/>
        <v>0</v>
      </c>
      <c r="I25" s="512">
        <f t="shared" si="20"/>
        <v>0</v>
      </c>
      <c r="J25" s="512">
        <f t="shared" si="20"/>
        <v>0</v>
      </c>
      <c r="K25" s="499">
        <f t="shared" si="21"/>
        <v>0</v>
      </c>
      <c r="L25" s="589">
        <f t="shared" si="21"/>
        <v>0</v>
      </c>
      <c r="M25" s="499">
        <f t="shared" si="21"/>
        <v>0</v>
      </c>
      <c r="N25" s="589">
        <f t="shared" si="21"/>
        <v>0</v>
      </c>
      <c r="O25" s="511">
        <f t="shared" si="22"/>
        <v>0</v>
      </c>
      <c r="P25" s="512">
        <f t="shared" si="22"/>
        <v>0</v>
      </c>
      <c r="Q25" s="637">
        <f t="shared" si="22"/>
        <v>0</v>
      </c>
      <c r="R25" s="590" t="e">
        <f t="shared" si="22"/>
        <v>#REF!</v>
      </c>
      <c r="S25" s="825"/>
      <c r="T25" s="4"/>
      <c r="U25" s="353"/>
      <c r="V25" s="373"/>
      <c r="W25" s="373"/>
      <c r="X25" s="373"/>
      <c r="Y25" s="373"/>
      <c r="Z25" s="373"/>
      <c r="AA25" s="373"/>
      <c r="AB25" s="373"/>
      <c r="AC25" s="324"/>
      <c r="AD25" s="325"/>
      <c r="AE25" s="353"/>
      <c r="AF25" s="373"/>
      <c r="AG25" s="730"/>
      <c r="AI25" s="68">
        <f t="shared" si="4"/>
        <v>0</v>
      </c>
      <c r="AJ25" s="68">
        <f t="shared" si="5"/>
        <v>0</v>
      </c>
      <c r="AK25" s="68">
        <f t="shared" si="6"/>
        <v>0</v>
      </c>
      <c r="AL25" s="68">
        <f t="shared" si="7"/>
        <v>0</v>
      </c>
      <c r="AM25" s="68">
        <f t="shared" si="8"/>
        <v>0</v>
      </c>
      <c r="AN25" s="68">
        <f t="shared" si="9"/>
        <v>0</v>
      </c>
      <c r="AO25" s="68">
        <f t="shared" si="10"/>
        <v>0</v>
      </c>
      <c r="AP25" s="68">
        <f t="shared" si="11"/>
        <v>0</v>
      </c>
      <c r="AQ25" s="68">
        <f t="shared" si="12"/>
        <v>0</v>
      </c>
      <c r="AR25" s="68">
        <f t="shared" si="13"/>
        <v>0</v>
      </c>
      <c r="AS25" s="68">
        <f t="shared" si="14"/>
        <v>0</v>
      </c>
      <c r="AT25" s="68">
        <f t="shared" si="15"/>
        <v>0</v>
      </c>
      <c r="AU25" s="68">
        <f t="shared" si="19"/>
        <v>0</v>
      </c>
      <c r="AV25" s="68"/>
      <c r="AW25" s="68"/>
      <c r="AX25" s="68"/>
      <c r="AY25" s="68"/>
    </row>
    <row r="26" spans="1:51" ht="12" customHeight="1">
      <c r="A26" s="63" t="s">
        <v>26</v>
      </c>
      <c r="B26" s="493" t="s">
        <v>57</v>
      </c>
      <c r="C26" s="520">
        <f t="shared" si="20"/>
        <v>0</v>
      </c>
      <c r="D26" s="521">
        <f t="shared" si="20"/>
        <v>0</v>
      </c>
      <c r="E26" s="521">
        <f t="shared" si="20"/>
        <v>0</v>
      </c>
      <c r="F26" s="521">
        <f t="shared" si="20"/>
        <v>0</v>
      </c>
      <c r="G26" s="521">
        <f t="shared" si="20"/>
        <v>0</v>
      </c>
      <c r="H26" s="521">
        <f t="shared" si="20"/>
        <v>0</v>
      </c>
      <c r="I26" s="521">
        <f t="shared" si="20"/>
        <v>0</v>
      </c>
      <c r="J26" s="521">
        <f t="shared" si="20"/>
        <v>0</v>
      </c>
      <c r="K26" s="616">
        <f t="shared" si="21"/>
        <v>0</v>
      </c>
      <c r="L26" s="617">
        <f t="shared" si="21"/>
        <v>0</v>
      </c>
      <c r="M26" s="616">
        <f t="shared" si="21"/>
        <v>0</v>
      </c>
      <c r="N26" s="617">
        <f t="shared" si="21"/>
        <v>0</v>
      </c>
      <c r="O26" s="520">
        <f t="shared" si="22"/>
        <v>0</v>
      </c>
      <c r="P26" s="521">
        <f t="shared" si="22"/>
        <v>0</v>
      </c>
      <c r="Q26" s="641">
        <f t="shared" si="22"/>
        <v>0</v>
      </c>
      <c r="R26" s="573" t="e">
        <f t="shared" si="22"/>
        <v>#REF!</v>
      </c>
      <c r="S26" s="825"/>
      <c r="T26" s="4"/>
      <c r="U26" s="355"/>
      <c r="V26" s="374"/>
      <c r="W26" s="374"/>
      <c r="X26" s="374"/>
      <c r="Y26" s="374"/>
      <c r="Z26" s="374"/>
      <c r="AA26" s="374"/>
      <c r="AB26" s="374"/>
      <c r="AC26" s="327"/>
      <c r="AD26" s="328"/>
      <c r="AE26" s="355"/>
      <c r="AF26" s="374"/>
      <c r="AG26" s="731"/>
      <c r="AI26" s="68">
        <f t="shared" si="4"/>
        <v>0</v>
      </c>
      <c r="AJ26" s="68">
        <f t="shared" si="5"/>
        <v>0</v>
      </c>
      <c r="AK26" s="68">
        <f t="shared" si="6"/>
        <v>0</v>
      </c>
      <c r="AL26" s="68">
        <f t="shared" si="7"/>
        <v>0</v>
      </c>
      <c r="AM26" s="68">
        <f t="shared" si="8"/>
        <v>0</v>
      </c>
      <c r="AN26" s="68">
        <f t="shared" si="9"/>
        <v>0</v>
      </c>
      <c r="AO26" s="68">
        <f t="shared" si="10"/>
        <v>0</v>
      </c>
      <c r="AP26" s="68">
        <f t="shared" si="11"/>
        <v>0</v>
      </c>
      <c r="AQ26" s="68">
        <f t="shared" si="12"/>
        <v>0</v>
      </c>
      <c r="AR26" s="68">
        <f t="shared" si="13"/>
        <v>0</v>
      </c>
      <c r="AS26" s="68">
        <f t="shared" si="14"/>
        <v>0</v>
      </c>
      <c r="AT26" s="68">
        <f t="shared" si="15"/>
        <v>0</v>
      </c>
      <c r="AU26" s="68">
        <f t="shared" si="19"/>
        <v>0</v>
      </c>
      <c r="AV26" s="68"/>
      <c r="AW26" s="68"/>
      <c r="AX26" s="68"/>
      <c r="AY26" s="68"/>
    </row>
    <row r="27" spans="1:51" ht="12" customHeight="1">
      <c r="A27" s="57" t="s">
        <v>18</v>
      </c>
      <c r="B27" s="483" t="s">
        <v>58</v>
      </c>
      <c r="C27" s="545">
        <f t="shared" si="20"/>
        <v>0</v>
      </c>
      <c r="D27" s="512">
        <f t="shared" si="20"/>
        <v>0</v>
      </c>
      <c r="E27" s="512">
        <f t="shared" si="20"/>
        <v>0</v>
      </c>
      <c r="F27" s="512">
        <f t="shared" si="20"/>
        <v>0</v>
      </c>
      <c r="G27" s="512">
        <f t="shared" si="20"/>
        <v>0</v>
      </c>
      <c r="H27" s="512">
        <f t="shared" si="20"/>
        <v>0</v>
      </c>
      <c r="I27" s="512">
        <f t="shared" si="20"/>
        <v>0</v>
      </c>
      <c r="J27" s="512">
        <f t="shared" si="20"/>
        <v>0</v>
      </c>
      <c r="K27" s="499">
        <f t="shared" si="21"/>
        <v>0</v>
      </c>
      <c r="L27" s="589">
        <f t="shared" si="21"/>
        <v>0</v>
      </c>
      <c r="M27" s="499">
        <f t="shared" si="21"/>
        <v>0</v>
      </c>
      <c r="N27" s="589">
        <f t="shared" si="21"/>
        <v>0</v>
      </c>
      <c r="O27" s="545">
        <f t="shared" si="22"/>
        <v>0</v>
      </c>
      <c r="P27" s="512">
        <f t="shared" si="22"/>
        <v>0</v>
      </c>
      <c r="Q27" s="637">
        <f t="shared" si="22"/>
        <v>0</v>
      </c>
      <c r="R27" s="590" t="e">
        <f t="shared" si="22"/>
        <v>#REF!</v>
      </c>
      <c r="S27" s="825"/>
      <c r="T27" s="4"/>
      <c r="U27" s="353"/>
      <c r="V27" s="373"/>
      <c r="W27" s="373"/>
      <c r="X27" s="373"/>
      <c r="Y27" s="373"/>
      <c r="Z27" s="373"/>
      <c r="AA27" s="373"/>
      <c r="AB27" s="373"/>
      <c r="AC27" s="324"/>
      <c r="AD27" s="325"/>
      <c r="AE27" s="353"/>
      <c r="AF27" s="373"/>
      <c r="AG27" s="730"/>
      <c r="AI27" s="68">
        <f t="shared" si="4"/>
        <v>0</v>
      </c>
      <c r="AJ27" s="68">
        <f t="shared" si="5"/>
        <v>0</v>
      </c>
      <c r="AK27" s="68">
        <f t="shared" si="6"/>
        <v>0</v>
      </c>
      <c r="AL27" s="68">
        <f t="shared" si="7"/>
        <v>0</v>
      </c>
      <c r="AM27" s="68">
        <f t="shared" si="8"/>
        <v>0</v>
      </c>
      <c r="AN27" s="68">
        <f t="shared" si="9"/>
        <v>0</v>
      </c>
      <c r="AO27" s="68">
        <f t="shared" si="10"/>
        <v>0</v>
      </c>
      <c r="AP27" s="68">
        <f t="shared" si="11"/>
        <v>0</v>
      </c>
      <c r="AQ27" s="68">
        <f t="shared" si="12"/>
        <v>0</v>
      </c>
      <c r="AR27" s="68">
        <f t="shared" si="13"/>
        <v>0</v>
      </c>
      <c r="AS27" s="68">
        <f t="shared" si="14"/>
        <v>0</v>
      </c>
      <c r="AT27" s="68">
        <f t="shared" si="15"/>
        <v>0</v>
      </c>
      <c r="AU27" s="68">
        <f t="shared" si="19"/>
        <v>0</v>
      </c>
      <c r="AV27" s="68"/>
      <c r="AW27" s="68"/>
      <c r="AX27" s="68"/>
      <c r="AY27" s="68"/>
    </row>
    <row r="28" spans="1:51" ht="12" customHeight="1">
      <c r="A28" s="57" t="s">
        <v>17</v>
      </c>
      <c r="B28" s="483" t="s">
        <v>59</v>
      </c>
      <c r="C28" s="511">
        <f t="shared" si="20"/>
        <v>0</v>
      </c>
      <c r="D28" s="512">
        <f t="shared" si="20"/>
        <v>0</v>
      </c>
      <c r="E28" s="512">
        <f t="shared" si="20"/>
        <v>0</v>
      </c>
      <c r="F28" s="512">
        <f t="shared" si="20"/>
        <v>0</v>
      </c>
      <c r="G28" s="512">
        <f t="shared" si="20"/>
        <v>0</v>
      </c>
      <c r="H28" s="512">
        <f t="shared" si="20"/>
        <v>0</v>
      </c>
      <c r="I28" s="512">
        <f t="shared" si="20"/>
        <v>0</v>
      </c>
      <c r="J28" s="512">
        <f t="shared" si="20"/>
        <v>0</v>
      </c>
      <c r="K28" s="499">
        <f t="shared" si="21"/>
        <v>0</v>
      </c>
      <c r="L28" s="589">
        <f t="shared" si="21"/>
        <v>0</v>
      </c>
      <c r="M28" s="499">
        <f t="shared" si="21"/>
        <v>0</v>
      </c>
      <c r="N28" s="589">
        <f t="shared" si="21"/>
        <v>0</v>
      </c>
      <c r="O28" s="511">
        <f t="shared" si="22"/>
        <v>0</v>
      </c>
      <c r="P28" s="512">
        <f t="shared" si="22"/>
        <v>0</v>
      </c>
      <c r="Q28" s="637">
        <f t="shared" si="22"/>
        <v>0</v>
      </c>
      <c r="R28" s="590" t="e">
        <f t="shared" si="22"/>
        <v>#REF!</v>
      </c>
      <c r="S28" s="825"/>
      <c r="T28" s="4"/>
      <c r="U28" s="353"/>
      <c r="V28" s="373"/>
      <c r="W28" s="373"/>
      <c r="X28" s="373"/>
      <c r="Y28" s="373"/>
      <c r="Z28" s="373"/>
      <c r="AA28" s="373"/>
      <c r="AB28" s="373"/>
      <c r="AC28" s="324"/>
      <c r="AD28" s="325"/>
      <c r="AE28" s="353"/>
      <c r="AF28" s="373"/>
      <c r="AG28" s="730"/>
      <c r="AI28" s="68">
        <f t="shared" si="4"/>
        <v>0</v>
      </c>
      <c r="AJ28" s="68">
        <f t="shared" si="5"/>
        <v>0</v>
      </c>
      <c r="AK28" s="68">
        <f t="shared" si="6"/>
        <v>0</v>
      </c>
      <c r="AL28" s="68">
        <f t="shared" si="7"/>
        <v>0</v>
      </c>
      <c r="AM28" s="68">
        <f t="shared" si="8"/>
        <v>0</v>
      </c>
      <c r="AN28" s="68">
        <f t="shared" si="9"/>
        <v>0</v>
      </c>
      <c r="AO28" s="68">
        <f t="shared" si="10"/>
        <v>0</v>
      </c>
      <c r="AP28" s="68">
        <f t="shared" si="11"/>
        <v>0</v>
      </c>
      <c r="AQ28" s="68">
        <f t="shared" si="12"/>
        <v>0</v>
      </c>
      <c r="AR28" s="68">
        <f t="shared" si="13"/>
        <v>0</v>
      </c>
      <c r="AS28" s="68">
        <f t="shared" si="14"/>
        <v>0</v>
      </c>
      <c r="AT28" s="68">
        <f t="shared" si="15"/>
        <v>0</v>
      </c>
      <c r="AU28" s="68">
        <f t="shared" si="19"/>
        <v>0</v>
      </c>
      <c r="AV28" s="68"/>
      <c r="AW28" s="68"/>
      <c r="AX28" s="68"/>
      <c r="AY28" s="68"/>
    </row>
    <row r="29" spans="1:51" ht="12" customHeight="1">
      <c r="A29" s="63" t="s">
        <v>16</v>
      </c>
      <c r="B29" s="500" t="s">
        <v>60</v>
      </c>
      <c r="C29" s="522">
        <f t="shared" si="20"/>
        <v>0</v>
      </c>
      <c r="D29" s="523">
        <f t="shared" si="20"/>
        <v>0</v>
      </c>
      <c r="E29" s="523">
        <f t="shared" si="20"/>
        <v>0</v>
      </c>
      <c r="F29" s="523">
        <f t="shared" si="20"/>
        <v>0</v>
      </c>
      <c r="G29" s="523">
        <f t="shared" si="20"/>
        <v>0</v>
      </c>
      <c r="H29" s="523">
        <f t="shared" si="20"/>
        <v>0</v>
      </c>
      <c r="I29" s="523">
        <f t="shared" si="20"/>
        <v>0</v>
      </c>
      <c r="J29" s="523">
        <f t="shared" si="20"/>
        <v>0</v>
      </c>
      <c r="K29" s="623">
        <f t="shared" si="21"/>
        <v>0</v>
      </c>
      <c r="L29" s="507">
        <f t="shared" si="21"/>
        <v>0</v>
      </c>
      <c r="M29" s="623">
        <f t="shared" si="21"/>
        <v>0</v>
      </c>
      <c r="N29" s="507">
        <f t="shared" si="21"/>
        <v>0</v>
      </c>
      <c r="O29" s="522">
        <f t="shared" si="22"/>
        <v>0</v>
      </c>
      <c r="P29" s="523">
        <f t="shared" si="22"/>
        <v>0</v>
      </c>
      <c r="Q29" s="645">
        <f t="shared" si="22"/>
        <v>0</v>
      </c>
      <c r="R29" s="688" t="e">
        <f t="shared" si="22"/>
        <v>#REF!</v>
      </c>
      <c r="S29" s="825"/>
      <c r="T29" s="4"/>
      <c r="U29" s="357"/>
      <c r="V29" s="375"/>
      <c r="W29" s="375"/>
      <c r="X29" s="375"/>
      <c r="Y29" s="375"/>
      <c r="Z29" s="375"/>
      <c r="AA29" s="375"/>
      <c r="AB29" s="375"/>
      <c r="AC29" s="339"/>
      <c r="AD29" s="740"/>
      <c r="AE29" s="357"/>
      <c r="AF29" s="375"/>
      <c r="AG29" s="741"/>
      <c r="AI29" s="68">
        <f t="shared" si="4"/>
        <v>0</v>
      </c>
      <c r="AJ29" s="68">
        <f t="shared" si="5"/>
        <v>0</v>
      </c>
      <c r="AK29" s="68">
        <f t="shared" si="6"/>
        <v>0</v>
      </c>
      <c r="AL29" s="68">
        <f t="shared" si="7"/>
        <v>0</v>
      </c>
      <c r="AM29" s="68">
        <f t="shared" si="8"/>
        <v>0</v>
      </c>
      <c r="AN29" s="68">
        <f t="shared" si="9"/>
        <v>0</v>
      </c>
      <c r="AO29" s="68">
        <f t="shared" si="10"/>
        <v>0</v>
      </c>
      <c r="AP29" s="68">
        <f t="shared" si="11"/>
        <v>0</v>
      </c>
      <c r="AQ29" s="68">
        <f t="shared" si="12"/>
        <v>0</v>
      </c>
      <c r="AR29" s="68">
        <f t="shared" si="13"/>
        <v>0</v>
      </c>
      <c r="AS29" s="68">
        <f t="shared" si="14"/>
        <v>0</v>
      </c>
      <c r="AT29" s="68">
        <f t="shared" si="15"/>
        <v>0</v>
      </c>
      <c r="AU29" s="68">
        <f t="shared" si="19"/>
        <v>0</v>
      </c>
      <c r="AV29" s="68"/>
      <c r="AW29" s="68"/>
      <c r="AX29" s="68"/>
      <c r="AY29" s="68"/>
    </row>
    <row r="30" spans="1:51" ht="12" customHeight="1">
      <c r="B30" s="393"/>
      <c r="C30" s="398"/>
      <c r="D30" s="398"/>
      <c r="E30" s="398"/>
      <c r="F30" s="398"/>
      <c r="G30" s="398"/>
      <c r="H30" s="398"/>
      <c r="I30" s="398"/>
      <c r="J30" s="398"/>
      <c r="K30" s="398"/>
      <c r="L30" s="398"/>
      <c r="M30" s="398"/>
      <c r="N30" s="398"/>
      <c r="O30" s="1370"/>
      <c r="P30" s="1371"/>
      <c r="Q30" s="1371"/>
      <c r="R30" s="805"/>
      <c r="S30" s="79"/>
      <c r="T30" s="79"/>
    </row>
    <row r="31" spans="1:51">
      <c r="C31" s="80"/>
      <c r="D31" s="80"/>
      <c r="E31" s="80"/>
      <c r="F31" s="107"/>
      <c r="G31" s="59"/>
      <c r="H31" s="90"/>
      <c r="I31" s="90"/>
      <c r="J31" s="90"/>
      <c r="K31" s="195"/>
      <c r="L31" s="195"/>
      <c r="M31" s="195"/>
      <c r="N31" s="195"/>
      <c r="O31" s="13"/>
      <c r="P31" s="79"/>
      <c r="Q31" s="79"/>
      <c r="R31" s="79"/>
      <c r="S31" s="79"/>
      <c r="T31" s="79"/>
      <c r="W31" s="95"/>
    </row>
    <row r="32" spans="1:51">
      <c r="B32" s="1"/>
      <c r="C32" s="103"/>
      <c r="D32" s="103"/>
      <c r="E32" s="103"/>
      <c r="F32" s="108"/>
      <c r="G32" s="108"/>
      <c r="H32" s="109"/>
      <c r="I32" s="109"/>
      <c r="J32" s="109"/>
      <c r="K32" s="195"/>
      <c r="L32" s="195"/>
      <c r="M32" s="195"/>
      <c r="N32" s="195"/>
      <c r="O32" s="13"/>
      <c r="P32" s="79"/>
      <c r="Q32" s="79"/>
      <c r="R32" s="79"/>
      <c r="S32" s="79"/>
      <c r="T32" s="79"/>
      <c r="W32" s="95"/>
    </row>
    <row r="33" spans="2:23">
      <c r="B33" s="1"/>
      <c r="C33" s="80"/>
      <c r="D33" s="80"/>
      <c r="E33" s="1"/>
      <c r="F33" s="59"/>
      <c r="G33" s="59"/>
      <c r="H33" s="90"/>
      <c r="I33" s="90"/>
      <c r="J33" s="90"/>
      <c r="K33" s="196"/>
      <c r="L33" s="196"/>
      <c r="M33" s="196"/>
      <c r="N33" s="196"/>
      <c r="O33" s="79"/>
      <c r="P33" s="79"/>
      <c r="Q33" s="79"/>
      <c r="R33" s="79"/>
      <c r="S33" s="79"/>
      <c r="T33" s="79"/>
      <c r="W33" s="95"/>
    </row>
    <row r="34" spans="2:23">
      <c r="B34" s="1"/>
      <c r="C34" s="139"/>
      <c r="D34" s="105"/>
      <c r="E34" s="105"/>
      <c r="F34" s="105"/>
      <c r="G34" s="105"/>
      <c r="H34" s="109"/>
      <c r="I34" s="109"/>
      <c r="J34" s="109"/>
      <c r="K34" s="196"/>
      <c r="L34" s="196"/>
      <c r="M34" s="196"/>
      <c r="N34" s="196"/>
      <c r="O34" s="79"/>
      <c r="P34" s="79"/>
      <c r="Q34" s="79"/>
      <c r="R34" s="79"/>
      <c r="S34" s="79"/>
      <c r="T34" s="79"/>
      <c r="W34" s="95"/>
    </row>
    <row r="35" spans="2:23">
      <c r="B35" s="1"/>
      <c r="C35" s="139"/>
      <c r="D35" s="105"/>
      <c r="E35" s="105"/>
      <c r="F35" s="105"/>
      <c r="G35" s="105"/>
      <c r="H35" s="109"/>
      <c r="I35" s="109"/>
      <c r="J35" s="109"/>
      <c r="K35" s="196"/>
      <c r="L35" s="196"/>
      <c r="M35" s="196"/>
      <c r="N35" s="196"/>
      <c r="O35" s="79"/>
      <c r="P35" s="79"/>
      <c r="Q35" s="79"/>
      <c r="R35" s="79"/>
      <c r="S35" s="79"/>
      <c r="T35" s="79"/>
      <c r="W35" s="95"/>
    </row>
    <row r="36" spans="2:23">
      <c r="B36" s="1"/>
      <c r="C36" s="140"/>
      <c r="D36" s="113"/>
      <c r="E36" s="113"/>
      <c r="F36" s="113"/>
      <c r="G36" s="113"/>
      <c r="H36" s="90"/>
      <c r="I36" s="90"/>
      <c r="J36" s="90"/>
      <c r="K36" s="196"/>
      <c r="L36" s="196"/>
      <c r="M36" s="196"/>
      <c r="N36" s="196"/>
      <c r="O36" s="79"/>
      <c r="P36" s="79"/>
      <c r="Q36" s="79"/>
      <c r="R36" s="79"/>
      <c r="S36" s="79"/>
      <c r="T36" s="79"/>
      <c r="W36" s="95"/>
    </row>
    <row r="37" spans="2:23">
      <c r="B37" s="1"/>
      <c r="C37" s="141"/>
      <c r="D37" s="114"/>
      <c r="E37" s="114"/>
      <c r="F37" s="114"/>
      <c r="G37" s="114"/>
      <c r="H37" s="109"/>
      <c r="I37" s="109"/>
      <c r="J37" s="109"/>
      <c r="K37" s="196"/>
      <c r="L37" s="196"/>
      <c r="M37" s="196"/>
      <c r="N37" s="196"/>
      <c r="O37" s="79"/>
      <c r="P37" s="79"/>
      <c r="Q37" s="79"/>
      <c r="R37" s="79"/>
      <c r="S37" s="79"/>
      <c r="T37" s="79"/>
      <c r="W37" s="95"/>
    </row>
    <row r="38" spans="2:23">
      <c r="B38" s="1"/>
      <c r="C38" s="127"/>
      <c r="D38" s="4"/>
      <c r="E38" s="4"/>
      <c r="F38" s="4"/>
      <c r="G38" s="4"/>
      <c r="H38" s="94"/>
      <c r="I38" s="94"/>
      <c r="J38" s="94"/>
      <c r="K38" s="196"/>
      <c r="L38" s="196"/>
      <c r="M38" s="196"/>
      <c r="N38" s="196"/>
      <c r="O38" s="79"/>
      <c r="P38" s="79"/>
      <c r="Q38" s="79"/>
      <c r="R38" s="79"/>
      <c r="S38" s="79"/>
      <c r="T38" s="79"/>
      <c r="W38" s="95"/>
    </row>
  </sheetData>
  <mergeCells count="13">
    <mergeCell ref="O30:Q30"/>
    <mergeCell ref="M3:N3"/>
    <mergeCell ref="C3:C4"/>
    <mergeCell ref="D3:D4"/>
    <mergeCell ref="E3:E4"/>
    <mergeCell ref="F3:F4"/>
    <mergeCell ref="G3:G4"/>
    <mergeCell ref="Q3:Q4"/>
    <mergeCell ref="K3:K4"/>
    <mergeCell ref="L3:L4"/>
    <mergeCell ref="H3:H4"/>
    <mergeCell ref="I3:I4"/>
    <mergeCell ref="J3:J4"/>
  </mergeCells>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H19:H25 C7:G9 C19:G29 C16:G17 H17 C11:G14" unlockedFormula="1"/>
  </ignoredError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63">
    <tabColor rgb="FF92D050"/>
    <pageSetUpPr fitToPage="1"/>
  </sheetPr>
  <dimension ref="A1:AR28"/>
  <sheetViews>
    <sheetView zoomScaleNormal="100" workbookViewId="0">
      <selection activeCell="B16" sqref="B16"/>
    </sheetView>
  </sheetViews>
  <sheetFormatPr defaultColWidth="9.33203125" defaultRowHeight="12" outlineLevelRow="1"/>
  <cols>
    <col min="1" max="1" width="23.33203125" style="52" customWidth="1"/>
    <col min="2" max="2" width="40" style="53" customWidth="1"/>
    <col min="3" max="7" width="7.44140625" style="53" bestFit="1" customWidth="1"/>
    <col min="8" max="10" width="6.6640625" style="53" hidden="1" customWidth="1"/>
    <col min="11" max="12" width="7.44140625" style="194" customWidth="1"/>
    <col min="13" max="15" width="8.44140625" style="53" customWidth="1"/>
    <col min="16" max="19" width="9.33203125" style="53"/>
    <col min="20" max="20" width="22" style="53" bestFit="1" customWidth="1"/>
    <col min="21" max="22" width="7" style="194" customWidth="1"/>
    <col min="23" max="16384" width="9.33203125" style="53"/>
  </cols>
  <sheetData>
    <row r="1" spans="1:44">
      <c r="A1" s="181" t="s">
        <v>85</v>
      </c>
      <c r="B1" s="50">
        <v>2</v>
      </c>
      <c r="C1" s="50">
        <f t="shared" ref="C1:N1" si="0">1+B1</f>
        <v>3</v>
      </c>
      <c r="D1" s="50">
        <f t="shared" si="0"/>
        <v>4</v>
      </c>
      <c r="E1" s="50">
        <f t="shared" si="0"/>
        <v>5</v>
      </c>
      <c r="F1" s="50">
        <f t="shared" si="0"/>
        <v>6</v>
      </c>
      <c r="G1" s="50">
        <f t="shared" si="0"/>
        <v>7</v>
      </c>
      <c r="H1" s="50">
        <f t="shared" si="0"/>
        <v>8</v>
      </c>
      <c r="I1" s="50">
        <f t="shared" si="0"/>
        <v>9</v>
      </c>
      <c r="J1" s="50">
        <f t="shared" si="0"/>
        <v>10</v>
      </c>
      <c r="K1" s="192">
        <f t="shared" si="0"/>
        <v>11</v>
      </c>
      <c r="L1" s="192">
        <f t="shared" si="0"/>
        <v>12</v>
      </c>
      <c r="M1" s="50">
        <f t="shared" si="0"/>
        <v>13</v>
      </c>
      <c r="N1" s="50">
        <f t="shared" si="0"/>
        <v>14</v>
      </c>
      <c r="O1" s="200">
        <f>+N1+1</f>
        <v>15</v>
      </c>
    </row>
    <row r="2" spans="1:44">
      <c r="B2" s="383" t="s">
        <v>78</v>
      </c>
      <c r="C2" s="385"/>
      <c r="D2" s="385"/>
      <c r="E2" s="385"/>
      <c r="F2" s="385"/>
      <c r="G2" s="385"/>
      <c r="H2" s="385"/>
      <c r="I2" s="385"/>
      <c r="J2" s="385"/>
      <c r="K2" s="423"/>
      <c r="L2" s="423"/>
      <c r="M2" s="367"/>
      <c r="N2" s="367"/>
      <c r="O2" s="367"/>
      <c r="R2" s="285" t="s">
        <v>97</v>
      </c>
    </row>
    <row r="3" spans="1:44" ht="24.75" customHeight="1">
      <c r="A3" s="182" t="str">
        <f>+"topheading"&amp;$A$1</f>
        <v>topheadingSWE</v>
      </c>
      <c r="B3" s="412" t="e">
        <f>+VLOOKUP($A3,#REF!,B$1+1,FALSE)</f>
        <v>#REF!</v>
      </c>
      <c r="C3" s="456" t="e">
        <f>+VLOOKUP($A3,#REF!,C$1+1,FALSE)</f>
        <v>#REF!</v>
      </c>
      <c r="D3" s="457" t="e">
        <f>+VLOOKUP($A3,#REF!,D$1+1,FALSE)</f>
        <v>#REF!</v>
      </c>
      <c r="E3" s="457" t="e">
        <f>+VLOOKUP($A3,#REF!,E$1+1,FALSE)</f>
        <v>#REF!</v>
      </c>
      <c r="F3" s="457" t="e">
        <f>+VLOOKUP($A3,#REF!,F$1+1,FALSE)</f>
        <v>#REF!</v>
      </c>
      <c r="G3" s="457" t="e">
        <f>+VLOOKUP($A3,#REF!,G$1+1,FALSE)</f>
        <v>#REF!</v>
      </c>
      <c r="H3" s="457" t="e">
        <f>+VLOOKUP($A3,#REF!,H$1+1,FALSE)</f>
        <v>#REF!</v>
      </c>
      <c r="I3" s="457" t="e">
        <f>+VLOOKUP($A3,#REF!,I$1+1,FALSE)</f>
        <v>#REF!</v>
      </c>
      <c r="J3" s="457" t="e">
        <f>+VLOOKUP($A3,#REF!,J$1+1,FALSE)</f>
        <v>#REF!</v>
      </c>
      <c r="K3" s="458" t="e">
        <f>+VLOOKUP($A3,#REF!,K$1+1,FALSE)</f>
        <v>#REF!</v>
      </c>
      <c r="L3" s="459" t="e">
        <f>+VLOOKUP($A3,#REF!,L$1+1,FALSE)</f>
        <v>#REF!</v>
      </c>
      <c r="M3" s="456" t="e">
        <f>'Shipping Swe'!M3</f>
        <v>#REF!</v>
      </c>
      <c r="N3" s="839" t="e">
        <f>'Shipping Swe'!N3</f>
        <v>#REF!</v>
      </c>
      <c r="O3" s="781" t="e">
        <f>'Shipping Swe'!O3</f>
        <v>#REF!</v>
      </c>
      <c r="P3" s="3"/>
      <c r="Q3" s="3"/>
      <c r="R3" s="310" t="e">
        <f>C3</f>
        <v>#REF!</v>
      </c>
      <c r="S3" s="311" t="e">
        <f t="shared" ref="S3:AD3" si="1">D3</f>
        <v>#REF!</v>
      </c>
      <c r="T3" s="311" t="e">
        <f t="shared" si="1"/>
        <v>#REF!</v>
      </c>
      <c r="U3" s="311" t="e">
        <f t="shared" si="1"/>
        <v>#REF!</v>
      </c>
      <c r="V3" s="311" t="e">
        <f t="shared" si="1"/>
        <v>#REF!</v>
      </c>
      <c r="W3" s="311" t="e">
        <f t="shared" si="1"/>
        <v>#REF!</v>
      </c>
      <c r="X3" s="311" t="e">
        <f t="shared" si="1"/>
        <v>#REF!</v>
      </c>
      <c r="Y3" s="311" t="e">
        <f t="shared" si="1"/>
        <v>#REF!</v>
      </c>
      <c r="Z3" s="312" t="e">
        <f t="shared" si="1"/>
        <v>#REF!</v>
      </c>
      <c r="AA3" s="313" t="e">
        <f t="shared" si="1"/>
        <v>#REF!</v>
      </c>
      <c r="AB3" s="311" t="e">
        <f t="shared" si="1"/>
        <v>#REF!</v>
      </c>
      <c r="AC3" s="396" t="e">
        <f t="shared" si="1"/>
        <v>#REF!</v>
      </c>
      <c r="AD3" s="452" t="e">
        <f t="shared" si="1"/>
        <v>#REF!</v>
      </c>
    </row>
    <row r="4" spans="1:44" ht="12" customHeight="1">
      <c r="A4" s="57" t="s">
        <v>8</v>
      </c>
      <c r="B4" s="483" t="s">
        <v>65</v>
      </c>
      <c r="C4" s="532">
        <f t="shared" ref="C4:J18" si="2">VLOOKUP($A4,Markets,C$1,FALSE)</f>
        <v>0</v>
      </c>
      <c r="D4" s="491">
        <f t="shared" si="2"/>
        <v>0</v>
      </c>
      <c r="E4" s="491">
        <f t="shared" si="2"/>
        <v>0</v>
      </c>
      <c r="F4" s="486">
        <f t="shared" si="2"/>
        <v>0</v>
      </c>
      <c r="G4" s="486">
        <f t="shared" si="2"/>
        <v>0</v>
      </c>
      <c r="H4" s="486">
        <f t="shared" si="2"/>
        <v>0</v>
      </c>
      <c r="I4" s="486">
        <f t="shared" si="2"/>
        <v>0</v>
      </c>
      <c r="J4" s="486">
        <f t="shared" si="2"/>
        <v>0</v>
      </c>
      <c r="K4" s="499">
        <f t="shared" ref="K4:O20" si="3">VLOOKUP($A4,Markets,K$1,FALSE)</f>
        <v>0</v>
      </c>
      <c r="L4" s="589">
        <f t="shared" si="3"/>
        <v>0</v>
      </c>
      <c r="M4" s="486">
        <f t="shared" si="3"/>
        <v>0</v>
      </c>
      <c r="N4" s="657">
        <f t="shared" si="3"/>
        <v>0</v>
      </c>
      <c r="O4" s="636">
        <f t="shared" si="3"/>
        <v>0</v>
      </c>
      <c r="P4" s="4"/>
      <c r="Q4" s="4"/>
      <c r="R4" s="754"/>
      <c r="S4" s="971"/>
      <c r="T4" s="972"/>
      <c r="U4" s="972"/>
      <c r="V4" s="972"/>
      <c r="W4" s="972"/>
      <c r="X4" s="777"/>
      <c r="Y4" s="777"/>
      <c r="Z4" s="712"/>
      <c r="AA4" s="728"/>
      <c r="AB4" s="754"/>
      <c r="AC4" s="971"/>
      <c r="AD4" s="789"/>
      <c r="AF4" s="68">
        <f>C4-R4</f>
        <v>0</v>
      </c>
      <c r="AG4" s="68">
        <f t="shared" ref="AG4:AR20" si="4">D4-S4</f>
        <v>0</v>
      </c>
      <c r="AH4" s="68">
        <f t="shared" si="4"/>
        <v>0</v>
      </c>
      <c r="AI4" s="68">
        <f t="shared" si="4"/>
        <v>0</v>
      </c>
      <c r="AJ4" s="68">
        <f t="shared" si="4"/>
        <v>0</v>
      </c>
      <c r="AK4" s="68">
        <f t="shared" si="4"/>
        <v>0</v>
      </c>
      <c r="AL4" s="68">
        <f t="shared" si="4"/>
        <v>0</v>
      </c>
      <c r="AM4" s="68">
        <f t="shared" si="4"/>
        <v>0</v>
      </c>
      <c r="AN4" s="68">
        <f t="shared" si="4"/>
        <v>0</v>
      </c>
      <c r="AO4" s="68">
        <f t="shared" si="4"/>
        <v>0</v>
      </c>
      <c r="AP4" s="68">
        <f t="shared" si="4"/>
        <v>0</v>
      </c>
      <c r="AQ4" s="68">
        <f t="shared" si="4"/>
        <v>0</v>
      </c>
      <c r="AR4" s="68">
        <f t="shared" si="4"/>
        <v>0</v>
      </c>
    </row>
    <row r="5" spans="1:44" ht="12" customHeight="1">
      <c r="A5" s="57" t="s">
        <v>3</v>
      </c>
      <c r="B5" s="483" t="s">
        <v>50</v>
      </c>
      <c r="C5" s="604">
        <f t="shared" si="2"/>
        <v>0</v>
      </c>
      <c r="D5" s="490">
        <f t="shared" si="2"/>
        <v>0</v>
      </c>
      <c r="E5" s="491">
        <f t="shared" si="2"/>
        <v>0</v>
      </c>
      <c r="F5" s="486">
        <f t="shared" si="2"/>
        <v>0</v>
      </c>
      <c r="G5" s="486">
        <f t="shared" si="2"/>
        <v>0</v>
      </c>
      <c r="H5" s="491">
        <f t="shared" si="2"/>
        <v>0</v>
      </c>
      <c r="I5" s="491">
        <f t="shared" si="2"/>
        <v>0</v>
      </c>
      <c r="J5" s="491">
        <f t="shared" si="2"/>
        <v>0</v>
      </c>
      <c r="K5" s="499">
        <f t="shared" si="3"/>
        <v>0</v>
      </c>
      <c r="L5" s="589">
        <f t="shared" si="3"/>
        <v>0</v>
      </c>
      <c r="M5" s="491">
        <f t="shared" si="3"/>
        <v>0</v>
      </c>
      <c r="N5" s="510">
        <f t="shared" si="3"/>
        <v>0</v>
      </c>
      <c r="O5" s="637">
        <f t="shared" si="3"/>
        <v>0</v>
      </c>
      <c r="P5" s="4"/>
      <c r="Q5" s="4"/>
      <c r="R5" s="370"/>
      <c r="S5" s="369"/>
      <c r="T5" s="395"/>
      <c r="U5" s="395"/>
      <c r="V5" s="395"/>
      <c r="W5" s="395"/>
      <c r="X5" s="395"/>
      <c r="Y5" s="395"/>
      <c r="Z5" s="324"/>
      <c r="AA5" s="325"/>
      <c r="AB5" s="370"/>
      <c r="AC5" s="369"/>
      <c r="AD5" s="795"/>
      <c r="AF5" s="68">
        <f t="shared" ref="AF5:AF21" si="5">C5-R5</f>
        <v>0</v>
      </c>
      <c r="AG5" s="68">
        <f t="shared" si="4"/>
        <v>0</v>
      </c>
      <c r="AH5" s="68">
        <f t="shared" si="4"/>
        <v>0</v>
      </c>
      <c r="AI5" s="68">
        <f t="shared" si="4"/>
        <v>0</v>
      </c>
      <c r="AJ5" s="68">
        <f t="shared" si="4"/>
        <v>0</v>
      </c>
      <c r="AK5" s="68">
        <f t="shared" si="4"/>
        <v>0</v>
      </c>
      <c r="AL5" s="68">
        <f t="shared" si="4"/>
        <v>0</v>
      </c>
      <c r="AM5" s="68">
        <f t="shared" si="4"/>
        <v>0</v>
      </c>
      <c r="AN5" s="68">
        <f t="shared" si="4"/>
        <v>0</v>
      </c>
      <c r="AO5" s="68">
        <f t="shared" si="4"/>
        <v>0</v>
      </c>
      <c r="AP5" s="68">
        <f t="shared" si="4"/>
        <v>0</v>
      </c>
      <c r="AQ5" s="68">
        <f t="shared" si="4"/>
        <v>0</v>
      </c>
      <c r="AR5" s="68">
        <f t="shared" si="4"/>
        <v>0</v>
      </c>
    </row>
    <row r="6" spans="1:44" ht="12" customHeight="1">
      <c r="A6" s="57" t="s">
        <v>0</v>
      </c>
      <c r="B6" s="483" t="s">
        <v>51</v>
      </c>
      <c r="C6" s="604">
        <f t="shared" si="2"/>
        <v>0</v>
      </c>
      <c r="D6" s="490">
        <f t="shared" si="2"/>
        <v>0</v>
      </c>
      <c r="E6" s="491">
        <f t="shared" si="2"/>
        <v>0</v>
      </c>
      <c r="F6" s="486">
        <f t="shared" si="2"/>
        <v>0</v>
      </c>
      <c r="G6" s="486">
        <f t="shared" si="2"/>
        <v>0</v>
      </c>
      <c r="H6" s="491">
        <f t="shared" si="2"/>
        <v>0</v>
      </c>
      <c r="I6" s="491">
        <f t="shared" si="2"/>
        <v>0</v>
      </c>
      <c r="J6" s="491">
        <f t="shared" si="2"/>
        <v>0</v>
      </c>
      <c r="K6" s="499">
        <f t="shared" si="3"/>
        <v>0</v>
      </c>
      <c r="L6" s="589">
        <f t="shared" si="3"/>
        <v>0</v>
      </c>
      <c r="M6" s="491">
        <f t="shared" si="3"/>
        <v>0</v>
      </c>
      <c r="N6" s="510">
        <f t="shared" si="3"/>
        <v>0</v>
      </c>
      <c r="O6" s="639">
        <f t="shared" si="3"/>
        <v>0</v>
      </c>
      <c r="P6" s="4"/>
      <c r="Q6" s="4"/>
      <c r="R6" s="370"/>
      <c r="S6" s="369"/>
      <c r="T6" s="721"/>
      <c r="U6" s="721"/>
      <c r="V6" s="721"/>
      <c r="W6" s="721"/>
      <c r="X6" s="721"/>
      <c r="Y6" s="721"/>
      <c r="Z6" s="324"/>
      <c r="AA6" s="325"/>
      <c r="AB6" s="370"/>
      <c r="AC6" s="369"/>
      <c r="AD6" s="795"/>
      <c r="AF6" s="68">
        <f t="shared" si="5"/>
        <v>0</v>
      </c>
      <c r="AG6" s="68">
        <f t="shared" si="4"/>
        <v>0</v>
      </c>
      <c r="AH6" s="68">
        <f t="shared" si="4"/>
        <v>0</v>
      </c>
      <c r="AI6" s="68">
        <f t="shared" si="4"/>
        <v>0</v>
      </c>
      <c r="AJ6" s="68">
        <f t="shared" si="4"/>
        <v>0</v>
      </c>
      <c r="AK6" s="68">
        <f t="shared" si="4"/>
        <v>0</v>
      </c>
      <c r="AL6" s="68">
        <f t="shared" si="4"/>
        <v>0</v>
      </c>
      <c r="AM6" s="68">
        <f t="shared" si="4"/>
        <v>0</v>
      </c>
      <c r="AN6" s="68">
        <f t="shared" si="4"/>
        <v>0</v>
      </c>
      <c r="AO6" s="68">
        <f t="shared" si="4"/>
        <v>0</v>
      </c>
      <c r="AP6" s="68">
        <f t="shared" si="4"/>
        <v>0</v>
      </c>
      <c r="AQ6" s="68">
        <f t="shared" si="4"/>
        <v>0</v>
      </c>
      <c r="AR6" s="68">
        <f t="shared" si="4"/>
        <v>0</v>
      </c>
    </row>
    <row r="7" spans="1:44" ht="12" customHeight="1">
      <c r="A7" s="57" t="s">
        <v>19</v>
      </c>
      <c r="B7" s="483" t="s">
        <v>80</v>
      </c>
      <c r="C7" s="604">
        <f t="shared" si="2"/>
        <v>0</v>
      </c>
      <c r="D7" s="490">
        <f t="shared" si="2"/>
        <v>0</v>
      </c>
      <c r="E7" s="491">
        <f t="shared" si="2"/>
        <v>0</v>
      </c>
      <c r="F7" s="486">
        <f t="shared" si="2"/>
        <v>0</v>
      </c>
      <c r="G7" s="486">
        <f t="shared" si="2"/>
        <v>0</v>
      </c>
      <c r="H7" s="491">
        <f t="shared" si="2"/>
        <v>0</v>
      </c>
      <c r="I7" s="491">
        <f t="shared" si="2"/>
        <v>0</v>
      </c>
      <c r="J7" s="491">
        <f t="shared" si="2"/>
        <v>0</v>
      </c>
      <c r="K7" s="499">
        <f t="shared" si="3"/>
        <v>0</v>
      </c>
      <c r="L7" s="589">
        <f t="shared" si="3"/>
        <v>0</v>
      </c>
      <c r="M7" s="491">
        <f t="shared" si="3"/>
        <v>0</v>
      </c>
      <c r="N7" s="510">
        <f t="shared" si="3"/>
        <v>0</v>
      </c>
      <c r="O7" s="637">
        <f t="shared" si="3"/>
        <v>0</v>
      </c>
      <c r="P7" s="4"/>
      <c r="Q7" s="4"/>
      <c r="R7" s="370"/>
      <c r="S7" s="369"/>
      <c r="T7" s="721"/>
      <c r="U7" s="721"/>
      <c r="V7" s="721"/>
      <c r="W7" s="721"/>
      <c r="X7" s="721"/>
      <c r="Y7" s="721"/>
      <c r="Z7" s="324"/>
      <c r="AA7" s="325"/>
      <c r="AB7" s="370"/>
      <c r="AC7" s="369"/>
      <c r="AD7" s="795"/>
      <c r="AF7" s="68">
        <f t="shared" si="5"/>
        <v>0</v>
      </c>
      <c r="AG7" s="68">
        <f t="shared" si="4"/>
        <v>0</v>
      </c>
      <c r="AH7" s="68">
        <f t="shared" si="4"/>
        <v>0</v>
      </c>
      <c r="AI7" s="68">
        <f t="shared" si="4"/>
        <v>0</v>
      </c>
      <c r="AJ7" s="68">
        <f t="shared" si="4"/>
        <v>0</v>
      </c>
      <c r="AK7" s="68">
        <f t="shared" si="4"/>
        <v>0</v>
      </c>
      <c r="AL7" s="68">
        <f t="shared" si="4"/>
        <v>0</v>
      </c>
      <c r="AM7" s="68">
        <f t="shared" si="4"/>
        <v>0</v>
      </c>
      <c r="AN7" s="68">
        <f t="shared" si="4"/>
        <v>0</v>
      </c>
      <c r="AO7" s="68">
        <f t="shared" si="4"/>
        <v>0</v>
      </c>
      <c r="AP7" s="68">
        <f t="shared" si="4"/>
        <v>0</v>
      </c>
      <c r="AQ7" s="68">
        <f t="shared" si="4"/>
        <v>0</v>
      </c>
      <c r="AR7" s="68">
        <f t="shared" si="4"/>
        <v>0</v>
      </c>
    </row>
    <row r="8" spans="1:44" ht="12" customHeight="1">
      <c r="A8" s="63" t="s">
        <v>9</v>
      </c>
      <c r="B8" s="493" t="s">
        <v>66</v>
      </c>
      <c r="C8" s="605">
        <f t="shared" si="2"/>
        <v>0</v>
      </c>
      <c r="D8" s="497">
        <f t="shared" si="2"/>
        <v>0</v>
      </c>
      <c r="E8" s="498">
        <f t="shared" si="2"/>
        <v>0</v>
      </c>
      <c r="F8" s="482">
        <f t="shared" si="2"/>
        <v>0</v>
      </c>
      <c r="G8" s="482">
        <f t="shared" si="2"/>
        <v>0</v>
      </c>
      <c r="H8" s="498">
        <f t="shared" si="2"/>
        <v>0</v>
      </c>
      <c r="I8" s="498">
        <f t="shared" si="2"/>
        <v>0</v>
      </c>
      <c r="J8" s="498">
        <f t="shared" si="2"/>
        <v>0</v>
      </c>
      <c r="K8" s="616">
        <f t="shared" si="3"/>
        <v>0</v>
      </c>
      <c r="L8" s="617">
        <f t="shared" si="3"/>
        <v>0</v>
      </c>
      <c r="M8" s="498">
        <f t="shared" si="3"/>
        <v>0</v>
      </c>
      <c r="N8" s="662">
        <f t="shared" si="3"/>
        <v>0</v>
      </c>
      <c r="O8" s="641">
        <f t="shared" si="3"/>
        <v>0</v>
      </c>
      <c r="P8" s="4"/>
      <c r="Q8" s="4"/>
      <c r="R8" s="715"/>
      <c r="S8" s="719"/>
      <c r="T8" s="720"/>
      <c r="U8" s="720"/>
      <c r="V8" s="720"/>
      <c r="W8" s="720"/>
      <c r="X8" s="720"/>
      <c r="Y8" s="720"/>
      <c r="Z8" s="327"/>
      <c r="AA8" s="328"/>
      <c r="AB8" s="715"/>
      <c r="AC8" s="719"/>
      <c r="AD8" s="731"/>
      <c r="AF8" s="68">
        <f t="shared" si="5"/>
        <v>0</v>
      </c>
      <c r="AG8" s="68">
        <f t="shared" si="4"/>
        <v>0</v>
      </c>
      <c r="AH8" s="68">
        <f t="shared" si="4"/>
        <v>0</v>
      </c>
      <c r="AI8" s="68">
        <f t="shared" si="4"/>
        <v>0</v>
      </c>
      <c r="AJ8" s="68">
        <f t="shared" si="4"/>
        <v>0</v>
      </c>
      <c r="AK8" s="68">
        <f t="shared" si="4"/>
        <v>0</v>
      </c>
      <c r="AL8" s="68">
        <f t="shared" si="4"/>
        <v>0</v>
      </c>
      <c r="AM8" s="68">
        <f t="shared" si="4"/>
        <v>0</v>
      </c>
      <c r="AN8" s="68">
        <f t="shared" si="4"/>
        <v>0</v>
      </c>
      <c r="AO8" s="68">
        <f t="shared" si="4"/>
        <v>0</v>
      </c>
      <c r="AP8" s="68">
        <f t="shared" si="4"/>
        <v>0</v>
      </c>
      <c r="AQ8" s="68">
        <f t="shared" si="4"/>
        <v>0</v>
      </c>
      <c r="AR8" s="68">
        <f t="shared" si="4"/>
        <v>0</v>
      </c>
    </row>
    <row r="9" spans="1:44" ht="12" customHeight="1">
      <c r="A9" s="57" t="s">
        <v>4</v>
      </c>
      <c r="B9" s="483" t="s">
        <v>36</v>
      </c>
      <c r="C9" s="604">
        <f t="shared" si="2"/>
        <v>0</v>
      </c>
      <c r="D9" s="490">
        <f t="shared" si="2"/>
        <v>0</v>
      </c>
      <c r="E9" s="491">
        <f t="shared" si="2"/>
        <v>0</v>
      </c>
      <c r="F9" s="486">
        <f t="shared" si="2"/>
        <v>0</v>
      </c>
      <c r="G9" s="486">
        <f t="shared" si="2"/>
        <v>0</v>
      </c>
      <c r="H9" s="491">
        <f t="shared" si="2"/>
        <v>0</v>
      </c>
      <c r="I9" s="491">
        <f t="shared" si="2"/>
        <v>0</v>
      </c>
      <c r="J9" s="491">
        <f t="shared" si="2"/>
        <v>0</v>
      </c>
      <c r="K9" s="499">
        <f t="shared" si="3"/>
        <v>0</v>
      </c>
      <c r="L9" s="589">
        <f t="shared" si="3"/>
        <v>0</v>
      </c>
      <c r="M9" s="491">
        <f t="shared" si="3"/>
        <v>0</v>
      </c>
      <c r="N9" s="510">
        <f t="shared" si="3"/>
        <v>0</v>
      </c>
      <c r="O9" s="637">
        <f t="shared" si="3"/>
        <v>0</v>
      </c>
      <c r="P9" s="4"/>
      <c r="Q9" s="4"/>
      <c r="R9" s="370"/>
      <c r="S9" s="369"/>
      <c r="T9" s="721"/>
      <c r="U9" s="721"/>
      <c r="V9" s="721"/>
      <c r="W9" s="721"/>
      <c r="X9" s="721"/>
      <c r="Y9" s="721"/>
      <c r="Z9" s="324"/>
      <c r="AA9" s="325"/>
      <c r="AB9" s="370"/>
      <c r="AC9" s="369"/>
      <c r="AD9" s="795"/>
      <c r="AF9" s="68">
        <f t="shared" si="5"/>
        <v>0</v>
      </c>
      <c r="AG9" s="68">
        <f t="shared" si="4"/>
        <v>0</v>
      </c>
      <c r="AH9" s="68">
        <f t="shared" si="4"/>
        <v>0</v>
      </c>
      <c r="AI9" s="68">
        <f t="shared" si="4"/>
        <v>0</v>
      </c>
      <c r="AJ9" s="68">
        <f t="shared" si="4"/>
        <v>0</v>
      </c>
      <c r="AK9" s="68">
        <f t="shared" si="4"/>
        <v>0</v>
      </c>
      <c r="AL9" s="68">
        <f t="shared" si="4"/>
        <v>0</v>
      </c>
      <c r="AM9" s="68">
        <f t="shared" si="4"/>
        <v>0</v>
      </c>
      <c r="AN9" s="68">
        <f t="shared" si="4"/>
        <v>0</v>
      </c>
      <c r="AO9" s="68">
        <f t="shared" si="4"/>
        <v>0</v>
      </c>
      <c r="AP9" s="68">
        <f t="shared" si="4"/>
        <v>0</v>
      </c>
      <c r="AQ9" s="68">
        <f t="shared" si="4"/>
        <v>0</v>
      </c>
      <c r="AR9" s="68">
        <f t="shared" si="4"/>
        <v>0</v>
      </c>
    </row>
    <row r="10" spans="1:44" ht="12" customHeight="1">
      <c r="A10" s="191" t="s">
        <v>86</v>
      </c>
      <c r="B10" s="620" t="s">
        <v>87</v>
      </c>
      <c r="C10" s="604">
        <f t="shared" si="2"/>
        <v>0</v>
      </c>
      <c r="D10" s="490">
        <f t="shared" si="2"/>
        <v>0</v>
      </c>
      <c r="E10" s="491">
        <f t="shared" si="2"/>
        <v>0</v>
      </c>
      <c r="F10" s="486">
        <f t="shared" si="2"/>
        <v>0</v>
      </c>
      <c r="G10" s="486">
        <f t="shared" si="2"/>
        <v>0</v>
      </c>
      <c r="H10" s="491">
        <f t="shared" si="2"/>
        <v>0</v>
      </c>
      <c r="I10" s="491">
        <f t="shared" si="2"/>
        <v>0</v>
      </c>
      <c r="J10" s="491">
        <f t="shared" si="2"/>
        <v>0</v>
      </c>
      <c r="K10" s="499">
        <f t="shared" si="3"/>
        <v>0</v>
      </c>
      <c r="L10" s="589">
        <f t="shared" si="3"/>
        <v>0</v>
      </c>
      <c r="M10" s="491">
        <f t="shared" si="3"/>
        <v>0</v>
      </c>
      <c r="N10" s="510">
        <f t="shared" si="3"/>
        <v>0</v>
      </c>
      <c r="O10" s="637">
        <f t="shared" si="3"/>
        <v>0</v>
      </c>
      <c r="P10" s="4"/>
      <c r="Q10" s="4"/>
      <c r="R10" s="370"/>
      <c r="S10" s="369"/>
      <c r="T10" s="721"/>
      <c r="U10" s="721"/>
      <c r="V10" s="721"/>
      <c r="W10" s="721"/>
      <c r="X10" s="721"/>
      <c r="Y10" s="721"/>
      <c r="Z10" s="324"/>
      <c r="AA10" s="325"/>
      <c r="AB10" s="370"/>
      <c r="AC10" s="369"/>
      <c r="AD10" s="795"/>
      <c r="AF10" s="68">
        <f t="shared" si="5"/>
        <v>0</v>
      </c>
      <c r="AG10" s="68">
        <f t="shared" si="4"/>
        <v>0</v>
      </c>
      <c r="AH10" s="68">
        <f t="shared" si="4"/>
        <v>0</v>
      </c>
      <c r="AI10" s="68">
        <f t="shared" si="4"/>
        <v>0</v>
      </c>
      <c r="AJ10" s="68">
        <f t="shared" si="4"/>
        <v>0</v>
      </c>
      <c r="AK10" s="68">
        <f t="shared" si="4"/>
        <v>0</v>
      </c>
      <c r="AL10" s="68">
        <f t="shared" si="4"/>
        <v>0</v>
      </c>
      <c r="AM10" s="68">
        <f t="shared" si="4"/>
        <v>0</v>
      </c>
      <c r="AN10" s="68">
        <f t="shared" si="4"/>
        <v>0</v>
      </c>
      <c r="AO10" s="68">
        <f t="shared" si="4"/>
        <v>0</v>
      </c>
      <c r="AP10" s="68">
        <f t="shared" si="4"/>
        <v>0</v>
      </c>
      <c r="AQ10" s="68">
        <f t="shared" si="4"/>
        <v>0</v>
      </c>
      <c r="AR10" s="68">
        <f>O10-AD10</f>
        <v>0</v>
      </c>
    </row>
    <row r="11" spans="1:44" ht="12" customHeight="1">
      <c r="A11" s="63" t="s">
        <v>25</v>
      </c>
      <c r="B11" s="493" t="s">
        <v>67</v>
      </c>
      <c r="C11" s="605">
        <f t="shared" si="2"/>
        <v>0</v>
      </c>
      <c r="D11" s="497">
        <f t="shared" si="2"/>
        <v>0</v>
      </c>
      <c r="E11" s="568">
        <f t="shared" si="2"/>
        <v>0</v>
      </c>
      <c r="F11" s="482">
        <f t="shared" si="2"/>
        <v>0</v>
      </c>
      <c r="G11" s="482">
        <f t="shared" si="2"/>
        <v>0</v>
      </c>
      <c r="H11" s="498">
        <f t="shared" si="2"/>
        <v>0</v>
      </c>
      <c r="I11" s="498">
        <f t="shared" si="2"/>
        <v>0</v>
      </c>
      <c r="J11" s="498">
        <f t="shared" si="2"/>
        <v>0</v>
      </c>
      <c r="K11" s="616">
        <f t="shared" si="3"/>
        <v>0</v>
      </c>
      <c r="L11" s="617">
        <f t="shared" si="3"/>
        <v>0</v>
      </c>
      <c r="M11" s="498">
        <f t="shared" si="3"/>
        <v>0</v>
      </c>
      <c r="N11" s="662">
        <f t="shared" si="3"/>
        <v>0</v>
      </c>
      <c r="O11" s="641">
        <f t="shared" si="3"/>
        <v>0</v>
      </c>
      <c r="P11" s="4"/>
      <c r="Q11" s="4"/>
      <c r="R11" s="715"/>
      <c r="S11" s="719"/>
      <c r="T11" s="720"/>
      <c r="U11" s="720"/>
      <c r="V11" s="720"/>
      <c r="W11" s="720"/>
      <c r="X11" s="720"/>
      <c r="Y11" s="720"/>
      <c r="Z11" s="327"/>
      <c r="AA11" s="328"/>
      <c r="AB11" s="715"/>
      <c r="AC11" s="719"/>
      <c r="AD11" s="731"/>
      <c r="AF11" s="68">
        <f t="shared" si="5"/>
        <v>0</v>
      </c>
      <c r="AG11" s="68">
        <f t="shared" si="4"/>
        <v>0</v>
      </c>
      <c r="AH11" s="68">
        <f t="shared" si="4"/>
        <v>0</v>
      </c>
      <c r="AI11" s="68">
        <f t="shared" si="4"/>
        <v>0</v>
      </c>
      <c r="AJ11" s="68">
        <f t="shared" si="4"/>
        <v>0</v>
      </c>
      <c r="AK11" s="68">
        <f t="shared" si="4"/>
        <v>0</v>
      </c>
      <c r="AL11" s="68">
        <f t="shared" si="4"/>
        <v>0</v>
      </c>
      <c r="AM11" s="68">
        <f t="shared" si="4"/>
        <v>0</v>
      </c>
      <c r="AN11" s="68">
        <f t="shared" si="4"/>
        <v>0</v>
      </c>
      <c r="AO11" s="68">
        <f t="shared" si="4"/>
        <v>0</v>
      </c>
      <c r="AP11" s="68">
        <f t="shared" si="4"/>
        <v>0</v>
      </c>
      <c r="AQ11" s="68">
        <f t="shared" si="4"/>
        <v>0</v>
      </c>
      <c r="AR11" s="68">
        <f t="shared" si="4"/>
        <v>0</v>
      </c>
    </row>
    <row r="12" spans="1:44" ht="12" customHeight="1">
      <c r="A12" s="63" t="s">
        <v>14</v>
      </c>
      <c r="B12" s="493" t="s">
        <v>68</v>
      </c>
      <c r="C12" s="605">
        <f t="shared" si="2"/>
        <v>0</v>
      </c>
      <c r="D12" s="497">
        <f t="shared" si="2"/>
        <v>0</v>
      </c>
      <c r="E12" s="568">
        <f t="shared" si="2"/>
        <v>0</v>
      </c>
      <c r="F12" s="568">
        <f t="shared" si="2"/>
        <v>0</v>
      </c>
      <c r="G12" s="498">
        <f t="shared" si="2"/>
        <v>0</v>
      </c>
      <c r="H12" s="498">
        <f t="shared" si="2"/>
        <v>0</v>
      </c>
      <c r="I12" s="498">
        <f t="shared" si="2"/>
        <v>0</v>
      </c>
      <c r="J12" s="498">
        <f t="shared" si="2"/>
        <v>0</v>
      </c>
      <c r="K12" s="616">
        <f t="shared" si="3"/>
        <v>0</v>
      </c>
      <c r="L12" s="617">
        <f t="shared" si="3"/>
        <v>0</v>
      </c>
      <c r="M12" s="498">
        <f t="shared" si="3"/>
        <v>0</v>
      </c>
      <c r="N12" s="662">
        <f t="shared" si="3"/>
        <v>0</v>
      </c>
      <c r="O12" s="641">
        <f t="shared" si="3"/>
        <v>0</v>
      </c>
      <c r="P12" s="4"/>
      <c r="Q12" s="4"/>
      <c r="R12" s="715"/>
      <c r="S12" s="719"/>
      <c r="T12" s="720"/>
      <c r="U12" s="720"/>
      <c r="V12" s="720"/>
      <c r="W12" s="720"/>
      <c r="X12" s="720"/>
      <c r="Y12" s="720"/>
      <c r="Z12" s="327"/>
      <c r="AA12" s="328"/>
      <c r="AB12" s="715"/>
      <c r="AC12" s="719"/>
      <c r="AD12" s="731"/>
      <c r="AF12" s="68">
        <f t="shared" si="5"/>
        <v>0</v>
      </c>
      <c r="AG12" s="68">
        <f t="shared" si="4"/>
        <v>0</v>
      </c>
      <c r="AH12" s="68">
        <f t="shared" si="4"/>
        <v>0</v>
      </c>
      <c r="AI12" s="68">
        <f t="shared" si="4"/>
        <v>0</v>
      </c>
      <c r="AJ12" s="68">
        <f t="shared" si="4"/>
        <v>0</v>
      </c>
      <c r="AK12" s="68">
        <f t="shared" si="4"/>
        <v>0</v>
      </c>
      <c r="AL12" s="68">
        <f t="shared" si="4"/>
        <v>0</v>
      </c>
      <c r="AM12" s="68">
        <f t="shared" si="4"/>
        <v>0</v>
      </c>
      <c r="AN12" s="68">
        <f t="shared" si="4"/>
        <v>0</v>
      </c>
      <c r="AO12" s="68">
        <f t="shared" si="4"/>
        <v>0</v>
      </c>
      <c r="AP12" s="68">
        <f t="shared" si="4"/>
        <v>0</v>
      </c>
      <c r="AQ12" s="68">
        <f t="shared" si="4"/>
        <v>0</v>
      </c>
      <c r="AR12" s="68">
        <f t="shared" si="4"/>
        <v>0</v>
      </c>
    </row>
    <row r="13" spans="1:44" ht="12" customHeight="1">
      <c r="A13" s="57" t="s">
        <v>24</v>
      </c>
      <c r="B13" s="483" t="s">
        <v>52</v>
      </c>
      <c r="C13" s="621">
        <f t="shared" si="2"/>
        <v>0</v>
      </c>
      <c r="D13" s="490">
        <f t="shared" si="2"/>
        <v>0</v>
      </c>
      <c r="E13" s="486">
        <f t="shared" si="2"/>
        <v>0</v>
      </c>
      <c r="F13" s="485">
        <f t="shared" si="2"/>
        <v>0</v>
      </c>
      <c r="G13" s="485">
        <f t="shared" si="2"/>
        <v>0</v>
      </c>
      <c r="H13" s="491">
        <f t="shared" si="2"/>
        <v>0</v>
      </c>
      <c r="I13" s="491">
        <f t="shared" si="2"/>
        <v>0</v>
      </c>
      <c r="J13" s="491">
        <f t="shared" si="2"/>
        <v>0</v>
      </c>
      <c r="K13" s="499">
        <f t="shared" si="3"/>
        <v>0</v>
      </c>
      <c r="L13" s="589">
        <f t="shared" si="3"/>
        <v>0</v>
      </c>
      <c r="M13" s="491">
        <f t="shared" si="3"/>
        <v>0</v>
      </c>
      <c r="N13" s="510">
        <f t="shared" si="3"/>
        <v>0</v>
      </c>
      <c r="O13" s="637">
        <f t="shared" si="3"/>
        <v>0</v>
      </c>
      <c r="P13" s="4"/>
      <c r="Q13" s="4"/>
      <c r="R13" s="370"/>
      <c r="S13" s="369"/>
      <c r="T13" s="721"/>
      <c r="U13" s="721"/>
      <c r="V13" s="721"/>
      <c r="W13" s="721"/>
      <c r="X13" s="721"/>
      <c r="Y13" s="721"/>
      <c r="Z13" s="324"/>
      <c r="AA13" s="325"/>
      <c r="AB13" s="370"/>
      <c r="AC13" s="369"/>
      <c r="AD13" s="795"/>
      <c r="AF13" s="68">
        <f t="shared" si="5"/>
        <v>0</v>
      </c>
      <c r="AG13" s="68">
        <f t="shared" si="4"/>
        <v>0</v>
      </c>
      <c r="AH13" s="68">
        <f t="shared" si="4"/>
        <v>0</v>
      </c>
      <c r="AI13" s="68">
        <f t="shared" si="4"/>
        <v>0</v>
      </c>
      <c r="AJ13" s="68">
        <f t="shared" si="4"/>
        <v>0</v>
      </c>
      <c r="AK13" s="68">
        <f t="shared" si="4"/>
        <v>0</v>
      </c>
      <c r="AL13" s="68">
        <f t="shared" si="4"/>
        <v>0</v>
      </c>
      <c r="AM13" s="68">
        <f t="shared" si="4"/>
        <v>0</v>
      </c>
      <c r="AN13" s="68">
        <f>K13-Z13</f>
        <v>0</v>
      </c>
      <c r="AO13" s="68">
        <f t="shared" si="4"/>
        <v>0</v>
      </c>
      <c r="AP13" s="68">
        <f t="shared" si="4"/>
        <v>0</v>
      </c>
      <c r="AQ13" s="68">
        <f t="shared" si="4"/>
        <v>0</v>
      </c>
      <c r="AR13" s="68">
        <f t="shared" si="4"/>
        <v>0</v>
      </c>
    </row>
    <row r="14" spans="1:44" ht="12" hidden="1" customHeight="1" outlineLevel="1">
      <c r="A14" s="57" t="s">
        <v>128</v>
      </c>
      <c r="B14" s="483" t="s">
        <v>129</v>
      </c>
      <c r="C14" s="621">
        <f t="shared" si="2"/>
        <v>0</v>
      </c>
      <c r="D14" s="490">
        <f t="shared" si="2"/>
        <v>0</v>
      </c>
      <c r="E14" s="486">
        <f t="shared" si="2"/>
        <v>0</v>
      </c>
      <c r="F14" s="485">
        <f t="shared" si="2"/>
        <v>0</v>
      </c>
      <c r="G14" s="485">
        <f t="shared" si="2"/>
        <v>0</v>
      </c>
      <c r="H14" s="491">
        <f t="shared" si="2"/>
        <v>0</v>
      </c>
      <c r="I14" s="491">
        <f t="shared" si="2"/>
        <v>0</v>
      </c>
      <c r="J14" s="491">
        <f t="shared" si="2"/>
        <v>0</v>
      </c>
      <c r="K14" s="499">
        <f t="shared" si="3"/>
        <v>0</v>
      </c>
      <c r="L14" s="589">
        <f t="shared" si="3"/>
        <v>0</v>
      </c>
      <c r="M14" s="491">
        <f t="shared" si="3"/>
        <v>0</v>
      </c>
      <c r="N14" s="510">
        <f t="shared" si="3"/>
        <v>0</v>
      </c>
      <c r="O14" s="637">
        <f t="shared" si="3"/>
        <v>0</v>
      </c>
      <c r="P14" s="4"/>
      <c r="Q14" s="4"/>
      <c r="R14" s="370"/>
      <c r="S14" s="369"/>
      <c r="T14" s="721"/>
      <c r="U14" s="721"/>
      <c r="V14" s="721"/>
      <c r="W14" s="721"/>
      <c r="X14" s="721"/>
      <c r="Y14" s="721"/>
      <c r="Z14" s="324"/>
      <c r="AA14" s="325"/>
      <c r="AB14" s="370"/>
      <c r="AC14" s="369"/>
      <c r="AD14" s="795"/>
      <c r="AF14" s="68">
        <f t="shared" ref="AF14:AM14" si="6">C14-R14</f>
        <v>0</v>
      </c>
      <c r="AG14" s="68">
        <f t="shared" si="6"/>
        <v>0</v>
      </c>
      <c r="AH14" s="68">
        <f t="shared" si="6"/>
        <v>0</v>
      </c>
      <c r="AI14" s="68">
        <f t="shared" si="6"/>
        <v>0</v>
      </c>
      <c r="AJ14" s="68">
        <f t="shared" si="6"/>
        <v>0</v>
      </c>
      <c r="AK14" s="68">
        <f t="shared" si="6"/>
        <v>0</v>
      </c>
      <c r="AL14" s="68">
        <f t="shared" si="6"/>
        <v>0</v>
      </c>
      <c r="AM14" s="68">
        <f t="shared" si="6"/>
        <v>0</v>
      </c>
      <c r="AN14" s="68">
        <f>K14-Z14</f>
        <v>0</v>
      </c>
      <c r="AO14" s="68">
        <f>L14-AA14</f>
        <v>0</v>
      </c>
      <c r="AP14" s="68">
        <f>M14-AB14</f>
        <v>0</v>
      </c>
      <c r="AQ14" s="68">
        <f>N14-AC14</f>
        <v>0</v>
      </c>
      <c r="AR14" s="68">
        <f>O14-AD14</f>
        <v>0</v>
      </c>
    </row>
    <row r="15" spans="1:44" ht="12" customHeight="1" collapsed="1">
      <c r="A15" s="63" t="s">
        <v>5</v>
      </c>
      <c r="B15" s="500" t="s">
        <v>48</v>
      </c>
      <c r="C15" s="622">
        <f t="shared" si="2"/>
        <v>0</v>
      </c>
      <c r="D15" s="502">
        <f t="shared" si="2"/>
        <v>0</v>
      </c>
      <c r="E15" s="571">
        <f t="shared" si="2"/>
        <v>0</v>
      </c>
      <c r="F15" s="504">
        <f t="shared" si="2"/>
        <v>0</v>
      </c>
      <c r="G15" s="504">
        <f t="shared" si="2"/>
        <v>0</v>
      </c>
      <c r="H15" s="503">
        <f t="shared" si="2"/>
        <v>0</v>
      </c>
      <c r="I15" s="503">
        <f t="shared" si="2"/>
        <v>0</v>
      </c>
      <c r="J15" s="503">
        <f t="shared" si="2"/>
        <v>0</v>
      </c>
      <c r="K15" s="623">
        <f t="shared" si="3"/>
        <v>0</v>
      </c>
      <c r="L15" s="507">
        <f t="shared" si="3"/>
        <v>0</v>
      </c>
      <c r="M15" s="503">
        <f t="shared" si="3"/>
        <v>0</v>
      </c>
      <c r="N15" s="665">
        <f t="shared" si="3"/>
        <v>0</v>
      </c>
      <c r="O15" s="645">
        <f t="shared" si="3"/>
        <v>0</v>
      </c>
      <c r="P15" s="4"/>
      <c r="Q15" s="4"/>
      <c r="R15" s="722"/>
      <c r="S15" s="723"/>
      <c r="T15" s="724"/>
      <c r="U15" s="724"/>
      <c r="V15" s="724"/>
      <c r="W15" s="724"/>
      <c r="X15" s="724"/>
      <c r="Y15" s="724"/>
      <c r="Z15" s="339"/>
      <c r="AA15" s="740"/>
      <c r="AB15" s="722"/>
      <c r="AC15" s="723"/>
      <c r="AD15" s="731"/>
      <c r="AF15" s="68">
        <f t="shared" si="5"/>
        <v>0</v>
      </c>
      <c r="AG15" s="68">
        <f t="shared" si="4"/>
        <v>0</v>
      </c>
      <c r="AH15" s="68">
        <f t="shared" si="4"/>
        <v>0</v>
      </c>
      <c r="AI15" s="68">
        <f t="shared" si="4"/>
        <v>0</v>
      </c>
      <c r="AJ15" s="68">
        <f t="shared" si="4"/>
        <v>0</v>
      </c>
      <c r="AK15" s="68">
        <f t="shared" si="4"/>
        <v>0</v>
      </c>
      <c r="AL15" s="68">
        <f t="shared" si="4"/>
        <v>0</v>
      </c>
      <c r="AM15" s="68">
        <f t="shared" si="4"/>
        <v>0</v>
      </c>
      <c r="AN15" s="68">
        <f t="shared" si="4"/>
        <v>0</v>
      </c>
      <c r="AO15" s="68">
        <f t="shared" si="4"/>
        <v>0</v>
      </c>
      <c r="AP15" s="68">
        <f t="shared" si="4"/>
        <v>0</v>
      </c>
      <c r="AQ15" s="68">
        <f t="shared" si="4"/>
        <v>0</v>
      </c>
      <c r="AR15" s="68">
        <f t="shared" si="4"/>
        <v>0</v>
      </c>
    </row>
    <row r="16" spans="1:44" ht="12" customHeight="1">
      <c r="A16" s="57" t="s">
        <v>29</v>
      </c>
      <c r="B16" s="483" t="s">
        <v>168</v>
      </c>
      <c r="C16" s="476">
        <f t="shared" si="2"/>
        <v>0</v>
      </c>
      <c r="D16" s="485">
        <f t="shared" si="2"/>
        <v>0</v>
      </c>
      <c r="E16" s="485">
        <f t="shared" si="2"/>
        <v>0</v>
      </c>
      <c r="F16" s="485">
        <f t="shared" si="2"/>
        <v>0</v>
      </c>
      <c r="G16" s="485">
        <f t="shared" si="2"/>
        <v>0</v>
      </c>
      <c r="H16" s="485">
        <f t="shared" si="2"/>
        <v>0</v>
      </c>
      <c r="I16" s="485">
        <f t="shared" si="2"/>
        <v>0</v>
      </c>
      <c r="J16" s="485">
        <f t="shared" si="2"/>
        <v>0</v>
      </c>
      <c r="K16" s="499">
        <f t="shared" si="3"/>
        <v>0</v>
      </c>
      <c r="L16" s="589">
        <f t="shared" si="3"/>
        <v>0</v>
      </c>
      <c r="M16" s="476">
        <f t="shared" si="3"/>
        <v>0</v>
      </c>
      <c r="N16" s="485">
        <f t="shared" si="3"/>
        <v>0</v>
      </c>
      <c r="O16" s="637">
        <f t="shared" si="3"/>
        <v>0</v>
      </c>
      <c r="P16" s="4"/>
      <c r="Q16" s="4"/>
      <c r="R16" s="345"/>
      <c r="S16" s="371"/>
      <c r="T16" s="371"/>
      <c r="U16" s="371"/>
      <c r="V16" s="371"/>
      <c r="W16" s="371"/>
      <c r="X16" s="371"/>
      <c r="Y16" s="371"/>
      <c r="Z16" s="324"/>
      <c r="AA16" s="325"/>
      <c r="AB16" s="345"/>
      <c r="AC16" s="371"/>
      <c r="AD16" s="789"/>
      <c r="AF16" s="68">
        <f t="shared" si="5"/>
        <v>0</v>
      </c>
      <c r="AG16" s="68">
        <f t="shared" si="4"/>
        <v>0</v>
      </c>
      <c r="AH16" s="68">
        <f t="shared" si="4"/>
        <v>0</v>
      </c>
      <c r="AI16" s="68">
        <f t="shared" si="4"/>
        <v>0</v>
      </c>
      <c r="AJ16" s="68">
        <f t="shared" si="4"/>
        <v>0</v>
      </c>
      <c r="AK16" s="68">
        <f t="shared" si="4"/>
        <v>0</v>
      </c>
      <c r="AL16" s="68">
        <f t="shared" si="4"/>
        <v>0</v>
      </c>
      <c r="AM16" s="68">
        <f t="shared" si="4"/>
        <v>0</v>
      </c>
      <c r="AN16" s="68">
        <f t="shared" si="4"/>
        <v>0</v>
      </c>
      <c r="AO16" s="68">
        <f t="shared" si="4"/>
        <v>0</v>
      </c>
      <c r="AP16" s="68">
        <f t="shared" si="4"/>
        <v>0</v>
      </c>
      <c r="AQ16" s="68">
        <f t="shared" si="4"/>
        <v>0</v>
      </c>
      <c r="AR16" s="68">
        <f t="shared" si="4"/>
        <v>0</v>
      </c>
    </row>
    <row r="17" spans="1:44" ht="12" customHeight="1">
      <c r="A17" s="57" t="s">
        <v>28</v>
      </c>
      <c r="B17" s="483" t="s">
        <v>93</v>
      </c>
      <c r="C17" s="476">
        <f t="shared" si="2"/>
        <v>0</v>
      </c>
      <c r="D17" s="485">
        <f t="shared" si="2"/>
        <v>0</v>
      </c>
      <c r="E17" s="485">
        <f t="shared" si="2"/>
        <v>0</v>
      </c>
      <c r="F17" s="485">
        <f t="shared" si="2"/>
        <v>0</v>
      </c>
      <c r="G17" s="485">
        <f t="shared" si="2"/>
        <v>0</v>
      </c>
      <c r="H17" s="485">
        <f t="shared" si="2"/>
        <v>0</v>
      </c>
      <c r="I17" s="485">
        <f t="shared" si="2"/>
        <v>0</v>
      </c>
      <c r="J17" s="485">
        <f t="shared" si="2"/>
        <v>0</v>
      </c>
      <c r="K17" s="499">
        <f t="shared" si="3"/>
        <v>0</v>
      </c>
      <c r="L17" s="589">
        <f t="shared" si="3"/>
        <v>0</v>
      </c>
      <c r="M17" s="476">
        <f t="shared" si="3"/>
        <v>0</v>
      </c>
      <c r="N17" s="485">
        <f t="shared" si="3"/>
        <v>0</v>
      </c>
      <c r="O17" s="637">
        <f t="shared" si="3"/>
        <v>0</v>
      </c>
      <c r="P17" s="4"/>
      <c r="Q17" s="4"/>
      <c r="R17" s="345"/>
      <c r="S17" s="371"/>
      <c r="T17" s="371"/>
      <c r="U17" s="371"/>
      <c r="V17" s="371"/>
      <c r="W17" s="371"/>
      <c r="X17" s="371"/>
      <c r="Y17" s="371"/>
      <c r="Z17" s="324"/>
      <c r="AA17" s="325"/>
      <c r="AB17" s="345"/>
      <c r="AC17" s="371"/>
      <c r="AD17" s="795"/>
      <c r="AF17" s="68">
        <f t="shared" si="5"/>
        <v>0</v>
      </c>
      <c r="AG17" s="68">
        <f t="shared" si="4"/>
        <v>0</v>
      </c>
      <c r="AH17" s="68">
        <f t="shared" si="4"/>
        <v>0</v>
      </c>
      <c r="AI17" s="68">
        <f t="shared" si="4"/>
        <v>0</v>
      </c>
      <c r="AJ17" s="68">
        <f t="shared" si="4"/>
        <v>0</v>
      </c>
      <c r="AK17" s="68">
        <f t="shared" si="4"/>
        <v>0</v>
      </c>
      <c r="AL17" s="68">
        <f t="shared" si="4"/>
        <v>0</v>
      </c>
      <c r="AM17" s="68">
        <f t="shared" si="4"/>
        <v>0</v>
      </c>
      <c r="AN17" s="68">
        <f t="shared" si="4"/>
        <v>0</v>
      </c>
      <c r="AO17" s="68">
        <f t="shared" si="4"/>
        <v>0</v>
      </c>
      <c r="AP17" s="68">
        <f t="shared" si="4"/>
        <v>0</v>
      </c>
      <c r="AQ17" s="68">
        <f t="shared" si="4"/>
        <v>0</v>
      </c>
      <c r="AR17" s="68">
        <f t="shared" si="4"/>
        <v>0</v>
      </c>
    </row>
    <row r="18" spans="1:44" ht="12" customHeight="1">
      <c r="A18" s="57" t="s">
        <v>15</v>
      </c>
      <c r="B18" s="513" t="s">
        <v>39</v>
      </c>
      <c r="C18" s="514">
        <f t="shared" si="2"/>
        <v>0</v>
      </c>
      <c r="D18" s="515">
        <f t="shared" si="2"/>
        <v>0</v>
      </c>
      <c r="E18" s="515">
        <f t="shared" si="2"/>
        <v>0</v>
      </c>
      <c r="F18" s="515">
        <f t="shared" si="2"/>
        <v>0</v>
      </c>
      <c r="G18" s="515">
        <f t="shared" si="2"/>
        <v>0</v>
      </c>
      <c r="H18" s="515">
        <f t="shared" si="2"/>
        <v>0</v>
      </c>
      <c r="I18" s="515">
        <f t="shared" si="2"/>
        <v>0</v>
      </c>
      <c r="J18" s="515">
        <f t="shared" si="2"/>
        <v>0</v>
      </c>
      <c r="K18" s="675">
        <f t="shared" si="3"/>
        <v>0</v>
      </c>
      <c r="L18" s="649">
        <f t="shared" si="3"/>
        <v>0</v>
      </c>
      <c r="M18" s="514">
        <f t="shared" si="3"/>
        <v>0</v>
      </c>
      <c r="N18" s="515">
        <f t="shared" si="3"/>
        <v>0</v>
      </c>
      <c r="O18" s="650">
        <f t="shared" si="3"/>
        <v>0</v>
      </c>
      <c r="P18" s="4"/>
      <c r="Q18" s="4"/>
      <c r="R18" s="348"/>
      <c r="S18" s="372"/>
      <c r="T18" s="372"/>
      <c r="U18" s="372"/>
      <c r="V18" s="372"/>
      <c r="W18" s="372"/>
      <c r="X18" s="372"/>
      <c r="Y18" s="372"/>
      <c r="Z18" s="736"/>
      <c r="AA18" s="737"/>
      <c r="AB18" s="348"/>
      <c r="AC18" s="372"/>
      <c r="AD18" s="795"/>
      <c r="AF18" s="68">
        <f t="shared" si="5"/>
        <v>0</v>
      </c>
      <c r="AG18" s="68">
        <f t="shared" si="4"/>
        <v>0</v>
      </c>
      <c r="AH18" s="68">
        <f t="shared" si="4"/>
        <v>0</v>
      </c>
      <c r="AI18" s="68">
        <f t="shared" si="4"/>
        <v>0</v>
      </c>
      <c r="AJ18" s="68">
        <f t="shared" si="4"/>
        <v>0</v>
      </c>
      <c r="AK18" s="68">
        <f t="shared" si="4"/>
        <v>0</v>
      </c>
      <c r="AL18" s="68">
        <f t="shared" si="4"/>
        <v>0</v>
      </c>
      <c r="AM18" s="68">
        <f t="shared" si="4"/>
        <v>0</v>
      </c>
      <c r="AN18" s="68">
        <f t="shared" si="4"/>
        <v>0</v>
      </c>
      <c r="AO18" s="68">
        <f t="shared" si="4"/>
        <v>0</v>
      </c>
      <c r="AP18" s="68">
        <f t="shared" si="4"/>
        <v>0</v>
      </c>
      <c r="AQ18" s="68">
        <f t="shared" si="4"/>
        <v>0</v>
      </c>
      <c r="AR18" s="68">
        <f t="shared" si="4"/>
        <v>0</v>
      </c>
    </row>
    <row r="19" spans="1:44" ht="12" customHeight="1">
      <c r="A19" s="63" t="s">
        <v>23</v>
      </c>
      <c r="B19" s="493" t="s">
        <v>53</v>
      </c>
      <c r="C19" s="511"/>
      <c r="D19" s="512"/>
      <c r="E19" s="491"/>
      <c r="F19" s="491"/>
      <c r="G19" s="491"/>
      <c r="H19" s="498"/>
      <c r="I19" s="498"/>
      <c r="J19" s="498"/>
      <c r="K19" s="499"/>
      <c r="L19" s="589"/>
      <c r="M19" s="498"/>
      <c r="N19" s="662"/>
      <c r="O19" s="637"/>
      <c r="R19" s="353"/>
      <c r="S19" s="373"/>
      <c r="T19" s="378"/>
      <c r="U19" s="378"/>
      <c r="V19" s="378"/>
      <c r="W19" s="742"/>
      <c r="X19" s="742"/>
      <c r="Y19" s="742"/>
      <c r="Z19" s="324"/>
      <c r="AA19" s="325"/>
      <c r="AB19" s="353"/>
      <c r="AC19" s="373"/>
      <c r="AD19" s="789"/>
      <c r="AF19" s="68">
        <f t="shared" si="5"/>
        <v>0</v>
      </c>
      <c r="AG19" s="68">
        <f t="shared" si="4"/>
        <v>0</v>
      </c>
      <c r="AH19" s="68">
        <f t="shared" si="4"/>
        <v>0</v>
      </c>
      <c r="AI19" s="68">
        <f t="shared" si="4"/>
        <v>0</v>
      </c>
      <c r="AJ19" s="68">
        <f t="shared" si="4"/>
        <v>0</v>
      </c>
      <c r="AK19" s="68">
        <f t="shared" si="4"/>
        <v>0</v>
      </c>
      <c r="AL19" s="68">
        <f t="shared" si="4"/>
        <v>0</v>
      </c>
      <c r="AM19" s="68">
        <f t="shared" si="4"/>
        <v>0</v>
      </c>
      <c r="AN19" s="68">
        <f t="shared" si="4"/>
        <v>0</v>
      </c>
      <c r="AO19" s="68">
        <f t="shared" si="4"/>
        <v>0</v>
      </c>
      <c r="AP19" s="68">
        <f t="shared" si="4"/>
        <v>0</v>
      </c>
      <c r="AQ19" s="68">
        <f t="shared" si="4"/>
        <v>0</v>
      </c>
      <c r="AR19" s="68">
        <f t="shared" si="4"/>
        <v>0</v>
      </c>
    </row>
    <row r="20" spans="1:44" ht="12" customHeight="1">
      <c r="A20" s="63" t="s">
        <v>30</v>
      </c>
      <c r="B20" s="483" t="s">
        <v>57</v>
      </c>
      <c r="C20" s="511">
        <f t="shared" ref="C20:L21" si="7">VLOOKUP($A20,Markets,C$1,FALSE)</f>
        <v>0</v>
      </c>
      <c r="D20" s="512">
        <f t="shared" si="7"/>
        <v>0</v>
      </c>
      <c r="E20" s="512">
        <f t="shared" si="7"/>
        <v>0</v>
      </c>
      <c r="F20" s="512">
        <f t="shared" si="7"/>
        <v>0</v>
      </c>
      <c r="G20" s="512">
        <f t="shared" si="7"/>
        <v>0</v>
      </c>
      <c r="H20" s="702">
        <f t="shared" si="7"/>
        <v>0</v>
      </c>
      <c r="I20" s="702">
        <f t="shared" si="7"/>
        <v>0</v>
      </c>
      <c r="J20" s="702">
        <f t="shared" si="7"/>
        <v>0</v>
      </c>
      <c r="K20" s="499">
        <f t="shared" si="3"/>
        <v>0</v>
      </c>
      <c r="L20" s="589">
        <f t="shared" si="3"/>
        <v>0</v>
      </c>
      <c r="M20" s="491">
        <f t="shared" si="3"/>
        <v>0</v>
      </c>
      <c r="N20" s="510">
        <f t="shared" si="3"/>
        <v>0</v>
      </c>
      <c r="O20" s="637">
        <f t="shared" si="3"/>
        <v>0</v>
      </c>
      <c r="P20" s="106"/>
      <c r="R20" s="353"/>
      <c r="S20" s="373"/>
      <c r="T20" s="373"/>
      <c r="U20" s="373"/>
      <c r="V20" s="373"/>
      <c r="W20" s="373"/>
      <c r="X20" s="373"/>
      <c r="Y20" s="373"/>
      <c r="Z20" s="324"/>
      <c r="AA20" s="325"/>
      <c r="AB20" s="353"/>
      <c r="AC20" s="373"/>
      <c r="AD20" s="795"/>
      <c r="AF20" s="68">
        <f t="shared" si="5"/>
        <v>0</v>
      </c>
      <c r="AG20" s="68">
        <f t="shared" si="4"/>
        <v>0</v>
      </c>
      <c r="AH20" s="68">
        <f t="shared" si="4"/>
        <v>0</v>
      </c>
      <c r="AI20" s="68">
        <f t="shared" si="4"/>
        <v>0</v>
      </c>
      <c r="AJ20" s="68">
        <f t="shared" si="4"/>
        <v>0</v>
      </c>
      <c r="AK20" s="68">
        <f t="shared" si="4"/>
        <v>0</v>
      </c>
      <c r="AL20" s="68">
        <f t="shared" si="4"/>
        <v>0</v>
      </c>
      <c r="AM20" s="68">
        <f t="shared" si="4"/>
        <v>0</v>
      </c>
      <c r="AN20" s="68">
        <f t="shared" si="4"/>
        <v>0</v>
      </c>
      <c r="AO20" s="68">
        <f t="shared" si="4"/>
        <v>0</v>
      </c>
      <c r="AP20" s="68">
        <f t="shared" si="4"/>
        <v>0</v>
      </c>
      <c r="AQ20" s="68">
        <f t="shared" si="4"/>
        <v>0</v>
      </c>
      <c r="AR20" s="68">
        <f t="shared" si="4"/>
        <v>0</v>
      </c>
    </row>
    <row r="21" spans="1:44" ht="12" customHeight="1">
      <c r="A21" s="63" t="s">
        <v>31</v>
      </c>
      <c r="B21" s="513" t="s">
        <v>60</v>
      </c>
      <c r="C21" s="582">
        <f t="shared" si="7"/>
        <v>0</v>
      </c>
      <c r="D21" s="692">
        <f t="shared" si="7"/>
        <v>0</v>
      </c>
      <c r="E21" s="692">
        <f t="shared" si="7"/>
        <v>0</v>
      </c>
      <c r="F21" s="692">
        <f t="shared" si="7"/>
        <v>0</v>
      </c>
      <c r="G21" s="692">
        <f t="shared" si="7"/>
        <v>0</v>
      </c>
      <c r="H21" s="703">
        <f t="shared" si="7"/>
        <v>0</v>
      </c>
      <c r="I21" s="703">
        <f t="shared" si="7"/>
        <v>0</v>
      </c>
      <c r="J21" s="703">
        <f t="shared" si="7"/>
        <v>0</v>
      </c>
      <c r="K21" s="675">
        <f t="shared" si="7"/>
        <v>0</v>
      </c>
      <c r="L21" s="649">
        <f t="shared" si="7"/>
        <v>0</v>
      </c>
      <c r="M21" s="704">
        <f>VLOOKUP($A21,Markets,M$1,FALSE)</f>
        <v>0</v>
      </c>
      <c r="N21" s="518">
        <f>VLOOKUP($A21,Markets,N$1,FALSE)</f>
        <v>0</v>
      </c>
      <c r="O21" s="650">
        <f>VLOOKUP($A21,Markets,O$1,FALSE)</f>
        <v>0</v>
      </c>
      <c r="P21" s="106"/>
      <c r="R21" s="732"/>
      <c r="S21" s="733"/>
      <c r="T21" s="733"/>
      <c r="U21" s="733"/>
      <c r="V21" s="733"/>
      <c r="W21" s="733"/>
      <c r="X21" s="733"/>
      <c r="Y21" s="733"/>
      <c r="Z21" s="736"/>
      <c r="AA21" s="737"/>
      <c r="AB21" s="732"/>
      <c r="AC21" s="733"/>
      <c r="AD21" s="734"/>
      <c r="AF21" s="68">
        <f t="shared" si="5"/>
        <v>0</v>
      </c>
      <c r="AG21" s="68">
        <f t="shared" ref="AG21:AR21" si="8">D21-S21</f>
        <v>0</v>
      </c>
      <c r="AH21" s="68">
        <f t="shared" si="8"/>
        <v>0</v>
      </c>
      <c r="AI21" s="68">
        <f t="shared" si="8"/>
        <v>0</v>
      </c>
      <c r="AJ21" s="68">
        <f t="shared" si="8"/>
        <v>0</v>
      </c>
      <c r="AK21" s="68">
        <f t="shared" si="8"/>
        <v>0</v>
      </c>
      <c r="AL21" s="68">
        <f t="shared" si="8"/>
        <v>0</v>
      </c>
      <c r="AM21" s="68">
        <f t="shared" si="8"/>
        <v>0</v>
      </c>
      <c r="AN21" s="68">
        <f t="shared" si="8"/>
        <v>0</v>
      </c>
      <c r="AO21" s="68">
        <f t="shared" si="8"/>
        <v>0</v>
      </c>
      <c r="AP21" s="68">
        <f t="shared" si="8"/>
        <v>0</v>
      </c>
      <c r="AQ21" s="68">
        <f t="shared" si="8"/>
        <v>0</v>
      </c>
      <c r="AR21" s="68">
        <f t="shared" si="8"/>
        <v>0</v>
      </c>
    </row>
    <row r="22" spans="1:44" ht="12" customHeight="1">
      <c r="A22" s="78"/>
      <c r="B22" s="393"/>
      <c r="C22" s="410"/>
      <c r="D22" s="410"/>
      <c r="E22" s="364"/>
      <c r="F22" s="364"/>
      <c r="G22" s="364"/>
      <c r="H22" s="365"/>
      <c r="I22" s="365"/>
      <c r="J22" s="365"/>
      <c r="K22" s="426"/>
      <c r="L22" s="426"/>
      <c r="M22" s="364"/>
      <c r="N22" s="367"/>
      <c r="O22" s="367"/>
    </row>
    <row r="23" spans="1:44">
      <c r="A23" s="78"/>
      <c r="B23" s="398"/>
      <c r="C23" s="422"/>
      <c r="D23" s="422"/>
      <c r="E23" s="422"/>
      <c r="F23" s="422"/>
      <c r="G23" s="422"/>
      <c r="H23" s="422"/>
      <c r="I23" s="422"/>
      <c r="J23" s="422"/>
      <c r="K23" s="422"/>
      <c r="L23" s="422"/>
      <c r="M23" s="427"/>
      <c r="N23" s="428"/>
      <c r="O23" s="428"/>
      <c r="P23" s="100"/>
      <c r="Q23" s="100"/>
      <c r="R23" s="100"/>
    </row>
    <row r="24" spans="1:44">
      <c r="A24" s="78"/>
      <c r="C24" s="1"/>
    </row>
    <row r="25" spans="1:44">
      <c r="A25" s="78"/>
      <c r="C25" s="80"/>
      <c r="D25" s="80"/>
      <c r="E25" s="1"/>
      <c r="F25" s="59"/>
      <c r="G25" s="59"/>
      <c r="H25" s="94"/>
      <c r="I25" s="94"/>
      <c r="J25" s="94"/>
      <c r="K25" s="196"/>
      <c r="L25" s="196"/>
      <c r="M25" s="79"/>
      <c r="N25" s="79"/>
      <c r="O25" s="79"/>
      <c r="P25" s="79"/>
      <c r="Q25" s="79"/>
    </row>
    <row r="26" spans="1:44">
      <c r="C26" s="80"/>
      <c r="D26" s="80"/>
      <c r="E26" s="80"/>
      <c r="F26" s="59"/>
      <c r="G26" s="59"/>
      <c r="H26" s="90"/>
      <c r="I26" s="90"/>
      <c r="J26" s="90"/>
      <c r="K26" s="196"/>
      <c r="L26" s="196"/>
      <c r="M26" s="79"/>
      <c r="N26" s="79"/>
      <c r="O26" s="79"/>
      <c r="P26" s="79"/>
      <c r="Q26" s="79"/>
    </row>
    <row r="27" spans="1:44">
      <c r="C27" s="80"/>
      <c r="D27" s="80"/>
      <c r="E27" s="80"/>
      <c r="F27" s="59"/>
      <c r="G27" s="59"/>
      <c r="H27" s="90"/>
      <c r="I27" s="90"/>
      <c r="J27" s="90"/>
      <c r="K27" s="196"/>
      <c r="L27" s="196"/>
      <c r="M27" s="79"/>
      <c r="N27" s="79"/>
      <c r="O27" s="79"/>
      <c r="P27" s="79"/>
      <c r="Q27" s="79"/>
    </row>
    <row r="28" spans="1:44">
      <c r="C28" s="80"/>
      <c r="D28" s="80"/>
      <c r="E28" s="80"/>
      <c r="F28" s="107"/>
      <c r="G28" s="59"/>
      <c r="H28" s="90"/>
      <c r="I28" s="90"/>
      <c r="J28" s="90"/>
      <c r="K28" s="196"/>
      <c r="L28" s="196"/>
      <c r="M28" s="79"/>
      <c r="N28" s="79"/>
      <c r="O28" s="79"/>
      <c r="P28" s="79"/>
      <c r="Q28" s="79"/>
      <c r="T28" s="95"/>
    </row>
  </sheetData>
  <pageMargins left="0.35433070866141736" right="0.35433070866141736" top="0.39370078740157483" bottom="0.39370078740157483" header="0.31496062992125984" footer="0.31496062992125984"/>
  <pageSetup paperSize="9" orientation="landscape" r:id="rId1"/>
  <headerFooter alignWithMargins="0">
    <oddFooter>&amp;RPage &amp;P&amp;C&amp;"Calibri"&amp;11&amp;K000000&amp;A_x000D_&amp;1#&amp;"Calibri"&amp;10&amp;K000000Confidential</oddFooter>
  </headerFooter>
  <ignoredErrors>
    <ignoredError sqref="C20:H21 C19 E19:H19 C6:H8 C15:H18 C10:H13" unlocked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44</vt:i4>
      </vt:variant>
      <vt:variant>
        <vt:lpstr>Named Ranges</vt:lpstr>
      </vt:variant>
      <vt:variant>
        <vt:i4>86</vt:i4>
      </vt:variant>
    </vt:vector>
  </HeadingPairs>
  <TitlesOfParts>
    <vt:vector size="130" baseType="lpstr">
      <vt:lpstr>Restatement Group</vt:lpstr>
      <vt:lpstr>PeB Total excl SB</vt:lpstr>
      <vt:lpstr>Nordea Group</vt:lpstr>
      <vt:lpstr>PeB Total</vt:lpstr>
      <vt:lpstr>PeB Spec</vt:lpstr>
      <vt:lpstr>PeB DK</vt:lpstr>
      <vt:lpstr>PeB FI</vt:lpstr>
      <vt:lpstr>PeB NO</vt:lpstr>
      <vt:lpstr>PeB SE</vt:lpstr>
      <vt:lpstr>Banking Baltics</vt:lpstr>
      <vt:lpstr>PeB Other</vt:lpstr>
      <vt:lpstr>CBB Total excl SB</vt:lpstr>
      <vt:lpstr>BB Total</vt:lpstr>
      <vt:lpstr>BB Spec</vt:lpstr>
      <vt:lpstr>Comm Banking</vt:lpstr>
      <vt:lpstr>Bus Banking</vt:lpstr>
      <vt:lpstr>CBB Other</vt:lpstr>
      <vt:lpstr>LC&amp;I Total</vt:lpstr>
      <vt:lpstr>LC&amp;I Spec</vt:lpstr>
      <vt:lpstr>Corporate Institutional Banking</vt:lpstr>
      <vt:lpstr>Shipping</vt:lpstr>
      <vt:lpstr>Banking Russia</vt:lpstr>
      <vt:lpstr>Wholesalebanking other</vt:lpstr>
      <vt:lpstr>AWM Total</vt:lpstr>
      <vt:lpstr>AuM</vt:lpstr>
      <vt:lpstr>Wealth Management</vt:lpstr>
      <vt:lpstr>Asset Management</vt:lpstr>
      <vt:lpstr>PB Spec</vt:lpstr>
      <vt:lpstr>L&amp;P</vt:lpstr>
      <vt:lpstr>AWM Other</vt:lpstr>
      <vt:lpstr>Group Functions</vt:lpstr>
      <vt:lpstr>PeB DK Swe</vt:lpstr>
      <vt:lpstr>PeB FI Swe</vt:lpstr>
      <vt:lpstr>PeB NO Swe</vt:lpstr>
      <vt:lpstr>PeB SE Swe</vt:lpstr>
      <vt:lpstr>Banking Baltics Swe</vt:lpstr>
      <vt:lpstr>PeB Other Swe</vt:lpstr>
      <vt:lpstr>Comm Banking SE</vt:lpstr>
      <vt:lpstr>Bus Banking SE</vt:lpstr>
      <vt:lpstr>CBB Other SE</vt:lpstr>
      <vt:lpstr>CIB Swe</vt:lpstr>
      <vt:lpstr>Shipping Swe</vt:lpstr>
      <vt:lpstr>Banking Russia Swe</vt:lpstr>
      <vt:lpstr>Wholesale Other Swe</vt:lpstr>
      <vt:lpstr>Asset</vt:lpstr>
      <vt:lpstr>AUMs</vt:lpstr>
      <vt:lpstr>bankBaltics</vt:lpstr>
      <vt:lpstr>bankingRussia</vt:lpstr>
      <vt:lpstr>'PeB Other'!bankPoland</vt:lpstr>
      <vt:lpstr>'PeB Other Swe'!bankPoland</vt:lpstr>
      <vt:lpstr>Bus_Banking</vt:lpstr>
      <vt:lpstr>CBB_Other</vt:lpstr>
      <vt:lpstr>CBB_Total</vt:lpstr>
      <vt:lpstr>CMB</vt:lpstr>
      <vt:lpstr>Comm_Banking</vt:lpstr>
      <vt:lpstr>Shipping!fid_sosi</vt:lpstr>
      <vt:lpstr>'Shipping Swe'!fid_sosi</vt:lpstr>
      <vt:lpstr>'Restatement Group'!gcc</vt:lpstr>
      <vt:lpstr>gcc</vt:lpstr>
      <vt:lpstr>'Restatement Group'!gcc_other</vt:lpstr>
      <vt:lpstr>gcc_other</vt:lpstr>
      <vt:lpstr>Shipping!iib</vt:lpstr>
      <vt:lpstr>'Shipping Swe'!iib</vt:lpstr>
      <vt:lpstr>Life</vt:lpstr>
      <vt:lpstr>Markets</vt:lpstr>
      <vt:lpstr>nb_denmark</vt:lpstr>
      <vt:lpstr>nb_Finland</vt:lpstr>
      <vt:lpstr>'BB Total'!nb_iib</vt:lpstr>
      <vt:lpstr>'Bus Banking'!nb_iib</vt:lpstr>
      <vt:lpstr>'CBB Other'!nb_iib</vt:lpstr>
      <vt:lpstr>'Comm Banking'!nb_iib</vt:lpstr>
      <vt:lpstr>'BB Total'!nb_nordic</vt:lpstr>
      <vt:lpstr>'Bus Banking'!nb_nordic</vt:lpstr>
      <vt:lpstr>'CBB Other'!nb_nordic</vt:lpstr>
      <vt:lpstr>'CIB Swe'!nb_nordic</vt:lpstr>
      <vt:lpstr>'Comm Banking'!nb_nordic</vt:lpstr>
      <vt:lpstr>'Corporate Institutional Banking'!nb_nordic</vt:lpstr>
      <vt:lpstr>nb_norway</vt:lpstr>
      <vt:lpstr>nb_Sweden</vt:lpstr>
      <vt:lpstr>AuM!other</vt:lpstr>
      <vt:lpstr>other</vt:lpstr>
      <vt:lpstr>PeB_DE</vt:lpstr>
      <vt:lpstr>PeB_FI</vt:lpstr>
      <vt:lpstr>PeB_NO</vt:lpstr>
      <vt:lpstr>PeB_Other</vt:lpstr>
      <vt:lpstr>PeB_SE</vt:lpstr>
      <vt:lpstr>PeB_tot</vt:lpstr>
      <vt:lpstr>PeB_Total</vt:lpstr>
      <vt:lpstr>'Asset Management'!Print_Area</vt:lpstr>
      <vt:lpstr>AuM!Print_Area</vt:lpstr>
      <vt:lpstr>'AWM Other'!Print_Area</vt:lpstr>
      <vt:lpstr>'AWM Total'!Print_Area</vt:lpstr>
      <vt:lpstr>'Banking Baltics'!Print_Area</vt:lpstr>
      <vt:lpstr>'Banking Baltics Swe'!Print_Area</vt:lpstr>
      <vt:lpstr>'Banking Russia'!Print_Area</vt:lpstr>
      <vt:lpstr>'Banking Russia Swe'!Print_Area</vt:lpstr>
      <vt:lpstr>'BB Total'!Print_Area</vt:lpstr>
      <vt:lpstr>'Bus Banking'!Print_Area</vt:lpstr>
      <vt:lpstr>'CBB Other'!Print_Area</vt:lpstr>
      <vt:lpstr>'CIB Swe'!Print_Area</vt:lpstr>
      <vt:lpstr>'Comm Banking'!Print_Area</vt:lpstr>
      <vt:lpstr>'Corporate Institutional Banking'!Print_Area</vt:lpstr>
      <vt:lpstr>'L&amp;P'!Print_Area</vt:lpstr>
      <vt:lpstr>'LC&amp;I Total'!Print_Area</vt:lpstr>
      <vt:lpstr>'PeB DK'!Print_Area</vt:lpstr>
      <vt:lpstr>'PeB DK Swe'!Print_Area</vt:lpstr>
      <vt:lpstr>'PeB FI'!Print_Area</vt:lpstr>
      <vt:lpstr>'PeB FI Swe'!Print_Area</vt:lpstr>
      <vt:lpstr>'PeB NO'!Print_Area</vt:lpstr>
      <vt:lpstr>'PeB NO Swe'!Print_Area</vt:lpstr>
      <vt:lpstr>'PeB Other'!Print_Area</vt:lpstr>
      <vt:lpstr>'PeB Other Swe'!Print_Area</vt:lpstr>
      <vt:lpstr>'PeB SE'!Print_Area</vt:lpstr>
      <vt:lpstr>'PeB SE Swe'!Print_Area</vt:lpstr>
      <vt:lpstr>'PeB Total'!Print_Area</vt:lpstr>
      <vt:lpstr>'Restatement Group'!Print_Area</vt:lpstr>
      <vt:lpstr>Shipping!Print_Area</vt:lpstr>
      <vt:lpstr>'Shipping Swe'!Print_Area</vt:lpstr>
      <vt:lpstr>'Wealth Management'!Print_Area</vt:lpstr>
      <vt:lpstr>'Wholesale Other Swe'!Print_Area</vt:lpstr>
      <vt:lpstr>'Wholesalebanking other'!Print_Area</vt:lpstr>
      <vt:lpstr>'AWM Other'!Privatebanking</vt:lpstr>
      <vt:lpstr>Privatebanking</vt:lpstr>
      <vt:lpstr>'PeB Other Swe'!RBother</vt:lpstr>
      <vt:lpstr>RBother2</vt:lpstr>
      <vt:lpstr>Shipping</vt:lpstr>
      <vt:lpstr>SOSI</vt:lpstr>
      <vt:lpstr>Wealth</vt:lpstr>
      <vt:lpstr>Wealthother</vt:lpstr>
      <vt:lpstr>Wholsalebanking</vt:lpstr>
    </vt:vector>
  </TitlesOfParts>
  <Company>Nordea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Christer Liljeqvist</dc:creator>
  <cp:lastModifiedBy>Larsson, Andreas</cp:lastModifiedBy>
  <cp:lastPrinted>2017-04-13T16:33:16Z</cp:lastPrinted>
  <dcterms:created xsi:type="dcterms:W3CDTF">2007-06-04T11:44:27Z</dcterms:created>
  <dcterms:modified xsi:type="dcterms:W3CDTF">2021-01-25T14:18:19Z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2021-01-21T18:24:44Z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daff16f1-e4fd-413e-9c45-0000d1b978b4</vt:lpwstr>
  </property>
  <property fmtid="{D5CDD505-2E9C-101B-9397-08002B2CF9AE}" pid="10" name="MSIP_Label_400b7bbd-7ade-49ce-aa5e-23220b76cd08_ContentBits">
    <vt:lpwstr>2</vt:lpwstr>
  </property>
</Properties>
</file>